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s\Dropbox\Docencia 2021\ISPA 2021\"/>
    </mc:Choice>
  </mc:AlternateContent>
  <xr:revisionPtr revIDLastSave="0" documentId="13_ncr:1_{C10FF027-865E-459A-A9B3-E6FE8A390C8E}" xr6:coauthVersionLast="47" xr6:coauthVersionMax="47" xr10:uidLastSave="{00000000-0000-0000-0000-000000000000}"/>
  <bookViews>
    <workbookView xWindow="-120" yWindow="-120" windowWidth="29040" windowHeight="15990" tabRatio="473" xr2:uid="{00000000-000D-0000-FFFF-FFFF00000000}"/>
  </bookViews>
  <sheets>
    <sheet name="Clase Flujo" sheetId="6" r:id="rId1"/>
    <sheet name="Flujo sin impuestos" sheetId="10" r:id="rId2"/>
    <sheet name="Flujo con impuestos" sheetId="1" r:id="rId3"/>
    <sheet name="Ejemplo" sheetId="4" r:id="rId4"/>
    <sheet name="Vacuna 1" sheetId="8" r:id="rId5"/>
    <sheet name="Vacuna 2" sheetId="7" r:id="rId6"/>
    <sheet name="Agrícola" sheetId="9" r:id="rId7"/>
    <sheet name="KdeT Panes" sheetId="2" r:id="rId8"/>
    <sheet name="Hoja1" sheetId="5" r:id="rId9"/>
    <sheet name="Hoja3" sheetId="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7" l="1"/>
  <c r="F11" i="7" s="1"/>
  <c r="J11" i="7"/>
  <c r="K11" i="7" s="1"/>
  <c r="D15" i="7"/>
  <c r="I15" i="7"/>
  <c r="D10" i="9"/>
  <c r="D9" i="9"/>
  <c r="M8" i="9"/>
  <c r="L8" i="9"/>
  <c r="K8" i="9"/>
  <c r="J8" i="9"/>
  <c r="I8" i="9"/>
  <c r="H8" i="9"/>
  <c r="G8" i="9"/>
  <c r="F8" i="9"/>
  <c r="E8" i="9"/>
  <c r="D8" i="9"/>
  <c r="D11" i="9" s="1"/>
  <c r="E5" i="9"/>
  <c r="E10" i="9" s="1"/>
  <c r="E4" i="9"/>
  <c r="F4" i="9" s="1"/>
  <c r="F9" i="9" s="1"/>
  <c r="E9" i="9" l="1"/>
  <c r="E11" i="9" s="1"/>
  <c r="E18" i="9" s="1"/>
  <c r="L11" i="7"/>
  <c r="K15" i="7"/>
  <c r="G11" i="7"/>
  <c r="F15" i="7"/>
  <c r="J15" i="7"/>
  <c r="E15" i="7"/>
  <c r="D18" i="9"/>
  <c r="C16" i="9"/>
  <c r="M16" i="9" s="1"/>
  <c r="G4" i="9"/>
  <c r="F5" i="9"/>
  <c r="C18" i="2"/>
  <c r="E16" i="2"/>
  <c r="E18" i="2" s="1"/>
  <c r="F16" i="2"/>
  <c r="F18" i="2" s="1"/>
  <c r="G16" i="2"/>
  <c r="G18" i="2" s="1"/>
  <c r="D16" i="2"/>
  <c r="D18" i="2" s="1"/>
  <c r="H10" i="2"/>
  <c r="G10" i="2"/>
  <c r="F10" i="2"/>
  <c r="E10" i="2"/>
  <c r="D10" i="2"/>
  <c r="C10" i="2"/>
  <c r="C11" i="2" s="1"/>
  <c r="D11" i="2" s="1"/>
  <c r="E11" i="2" s="1"/>
  <c r="F11" i="2" s="1"/>
  <c r="G11" i="2" s="1"/>
  <c r="H11" i="2" s="1"/>
  <c r="D4" i="2"/>
  <c r="E4" i="2"/>
  <c r="F4" i="2"/>
  <c r="G4" i="2"/>
  <c r="H4" i="2"/>
  <c r="C4" i="2"/>
  <c r="C5" i="2" s="1"/>
  <c r="D5" i="2" l="1"/>
  <c r="E5" i="2" s="1"/>
  <c r="F5" i="2" s="1"/>
  <c r="G5" i="2" s="1"/>
  <c r="H5" i="2" s="1"/>
  <c r="H11" i="7"/>
  <c r="H15" i="7" s="1"/>
  <c r="G15" i="7"/>
  <c r="M11" i="7"/>
  <c r="M15" i="7" s="1"/>
  <c r="L15" i="7"/>
  <c r="C18" i="9"/>
  <c r="F10" i="9"/>
  <c r="G5" i="9"/>
  <c r="G9" i="9"/>
  <c r="H4" i="9"/>
  <c r="C19" i="8"/>
  <c r="D10" i="8"/>
  <c r="D9" i="8"/>
  <c r="M8" i="8"/>
  <c r="L8" i="8"/>
  <c r="K8" i="8"/>
  <c r="J8" i="8"/>
  <c r="I8" i="8"/>
  <c r="H8" i="8"/>
  <c r="G8" i="8"/>
  <c r="F8" i="8"/>
  <c r="E8" i="8"/>
  <c r="D8" i="8"/>
  <c r="E5" i="8"/>
  <c r="F5" i="8" s="1"/>
  <c r="F10" i="8" s="1"/>
  <c r="E4" i="8"/>
  <c r="E9" i="8" s="1"/>
  <c r="F11" i="9" l="1"/>
  <c r="F18" i="9" s="1"/>
  <c r="H9" i="9"/>
  <c r="I4" i="9"/>
  <c r="G10" i="9"/>
  <c r="G11" i="9" s="1"/>
  <c r="H5" i="9"/>
  <c r="D11" i="8"/>
  <c r="D24" i="8" s="1"/>
  <c r="E10" i="8"/>
  <c r="E11" i="8" s="1"/>
  <c r="G5" i="8"/>
  <c r="F4" i="8"/>
  <c r="M8" i="7"/>
  <c r="H8" i="7"/>
  <c r="I8" i="7"/>
  <c r="J8" i="7"/>
  <c r="K8" i="7"/>
  <c r="L8" i="7"/>
  <c r="E4" i="7"/>
  <c r="F4" i="7" s="1"/>
  <c r="G4" i="7" s="1"/>
  <c r="H4" i="7" s="1"/>
  <c r="E5" i="7"/>
  <c r="E10" i="7" s="1"/>
  <c r="D8" i="7"/>
  <c r="E8" i="7"/>
  <c r="D9" i="7"/>
  <c r="D10" i="7"/>
  <c r="C20" i="7" l="1"/>
  <c r="M20" i="7" s="1"/>
  <c r="D32" i="7"/>
  <c r="G18" i="9"/>
  <c r="H10" i="9"/>
  <c r="H11" i="9" s="1"/>
  <c r="H18" i="9" s="1"/>
  <c r="I5" i="9"/>
  <c r="I9" i="9"/>
  <c r="J4" i="9"/>
  <c r="E24" i="8"/>
  <c r="E13" i="8"/>
  <c r="E19" i="8" s="1"/>
  <c r="D13" i="8"/>
  <c r="D19" i="8" s="1"/>
  <c r="F9" i="8"/>
  <c r="F11" i="8" s="1"/>
  <c r="F12" i="8" s="1"/>
  <c r="G4" i="8"/>
  <c r="G10" i="8"/>
  <c r="H5" i="8"/>
  <c r="I4" i="7"/>
  <c r="H9" i="7"/>
  <c r="E9" i="7"/>
  <c r="E32" i="7" s="1"/>
  <c r="I11" i="9" l="1"/>
  <c r="I10" i="9"/>
  <c r="J5" i="9"/>
  <c r="J9" i="9"/>
  <c r="K4" i="9"/>
  <c r="F24" i="8"/>
  <c r="F13" i="8"/>
  <c r="F19" i="8" s="1"/>
  <c r="I5" i="8"/>
  <c r="H10" i="8"/>
  <c r="G9" i="8"/>
  <c r="G11" i="8" s="1"/>
  <c r="G12" i="8" s="1"/>
  <c r="H4" i="8"/>
  <c r="J4" i="7"/>
  <c r="I9" i="7"/>
  <c r="I18" i="9" l="1"/>
  <c r="J10" i="9"/>
  <c r="J11" i="9" s="1"/>
  <c r="K5" i="9"/>
  <c r="K9" i="9"/>
  <c r="L4" i="9"/>
  <c r="G24" i="8"/>
  <c r="I10" i="8"/>
  <c r="J5" i="8"/>
  <c r="H9" i="8"/>
  <c r="H11" i="8" s="1"/>
  <c r="H12" i="8" s="1"/>
  <c r="I4" i="8"/>
  <c r="K4" i="7"/>
  <c r="J9" i="7"/>
  <c r="C22" i="7"/>
  <c r="D12" i="7"/>
  <c r="D27" i="7" s="1"/>
  <c r="F5" i="7"/>
  <c r="J18" i="9" l="1"/>
  <c r="L9" i="9"/>
  <c r="M4" i="9"/>
  <c r="M9" i="9" s="1"/>
  <c r="L5" i="9"/>
  <c r="K10" i="9"/>
  <c r="K11" i="9" s="1"/>
  <c r="H24" i="8"/>
  <c r="H13" i="8"/>
  <c r="H19" i="8" s="1"/>
  <c r="I9" i="8"/>
  <c r="I11" i="8" s="1"/>
  <c r="I12" i="8" s="1"/>
  <c r="J4" i="8"/>
  <c r="J10" i="8"/>
  <c r="K5" i="8"/>
  <c r="L4" i="7"/>
  <c r="M4" i="7" s="1"/>
  <c r="M9" i="7" s="1"/>
  <c r="K9" i="7"/>
  <c r="D14" i="7"/>
  <c r="D22" i="7" s="1"/>
  <c r="F10" i="7"/>
  <c r="G5" i="7"/>
  <c r="E12" i="7"/>
  <c r="E27" i="7" s="1"/>
  <c r="I16" i="4"/>
  <c r="H16" i="4"/>
  <c r="G16" i="4"/>
  <c r="F16" i="4"/>
  <c r="E16" i="4"/>
  <c r="K18" i="9" l="1"/>
  <c r="L10" i="9"/>
  <c r="L11" i="9" s="1"/>
  <c r="M5" i="9"/>
  <c r="M10" i="9" s="1"/>
  <c r="M11" i="9" s="1"/>
  <c r="I24" i="8"/>
  <c r="K10" i="8"/>
  <c r="L5" i="8"/>
  <c r="J9" i="8"/>
  <c r="J11" i="8" s="1"/>
  <c r="J12" i="8" s="1"/>
  <c r="K4" i="8"/>
  <c r="I13" i="8"/>
  <c r="I19" i="8" s="1"/>
  <c r="L9" i="7"/>
  <c r="E14" i="7"/>
  <c r="E22" i="7" s="1"/>
  <c r="G10" i="7"/>
  <c r="H5" i="7"/>
  <c r="F9" i="7"/>
  <c r="F32" i="7" s="1"/>
  <c r="F8" i="7"/>
  <c r="D22" i="4"/>
  <c r="E10" i="4"/>
  <c r="E11" i="4"/>
  <c r="E9" i="4"/>
  <c r="F6" i="4"/>
  <c r="G6" i="4" s="1"/>
  <c r="H6" i="4" s="1"/>
  <c r="I6" i="4" s="1"/>
  <c r="I11" i="4" s="1"/>
  <c r="F5" i="4"/>
  <c r="G5" i="4" s="1"/>
  <c r="H5" i="4" s="1"/>
  <c r="I5" i="4" s="1"/>
  <c r="F2" i="4"/>
  <c r="G2" i="4" s="1"/>
  <c r="H2" i="4" s="1"/>
  <c r="I2" i="4" s="1"/>
  <c r="F4" i="4"/>
  <c r="G4" i="4" s="1"/>
  <c r="H4" i="4" s="1"/>
  <c r="L18" i="9" l="1"/>
  <c r="M18" i="9"/>
  <c r="J24" i="8"/>
  <c r="K9" i="8"/>
  <c r="K11" i="8" s="1"/>
  <c r="K12" i="8" s="1"/>
  <c r="L4" i="8"/>
  <c r="M5" i="8"/>
  <c r="M10" i="8" s="1"/>
  <c r="L10" i="8"/>
  <c r="J13" i="8"/>
  <c r="J19" i="8" s="1"/>
  <c r="H10" i="7"/>
  <c r="I5" i="7"/>
  <c r="F12" i="7"/>
  <c r="F27" i="7" s="1"/>
  <c r="G9" i="7"/>
  <c r="G32" i="7" s="1"/>
  <c r="G8" i="7"/>
  <c r="H10" i="4"/>
  <c r="E13" i="4"/>
  <c r="E14" i="4" s="1"/>
  <c r="E15" i="4" s="1"/>
  <c r="E22" i="4" s="1"/>
  <c r="H11" i="4"/>
  <c r="I10" i="4"/>
  <c r="H9" i="4"/>
  <c r="I4" i="4"/>
  <c r="I9" i="4" s="1"/>
  <c r="F9" i="4"/>
  <c r="F10" i="4"/>
  <c r="F11" i="4"/>
  <c r="G9" i="4"/>
  <c r="G10" i="4"/>
  <c r="G11" i="4"/>
  <c r="H12" i="7" l="1"/>
  <c r="H27" i="7" s="1"/>
  <c r="H32" i="7"/>
  <c r="F14" i="7"/>
  <c r="F22" i="7" s="1"/>
  <c r="H13" i="7"/>
  <c r="H14" i="7" s="1"/>
  <c r="H22" i="7" s="1"/>
  <c r="C20" i="9"/>
  <c r="C21" i="9"/>
  <c r="K24" i="8"/>
  <c r="L9" i="8"/>
  <c r="L11" i="8" s="1"/>
  <c r="M4" i="8"/>
  <c r="M9" i="8" s="1"/>
  <c r="M11" i="8" s="1"/>
  <c r="M12" i="8" s="1"/>
  <c r="K13" i="8"/>
  <c r="K19" i="8" s="1"/>
  <c r="J5" i="7"/>
  <c r="I10" i="7"/>
  <c r="G12" i="7"/>
  <c r="G27" i="7" s="1"/>
  <c r="I13" i="4"/>
  <c r="I14" i="4" s="1"/>
  <c r="I15" i="4" s="1"/>
  <c r="I22" i="4" s="1"/>
  <c r="H13" i="4"/>
  <c r="H14" i="4" s="1"/>
  <c r="H15" i="4" s="1"/>
  <c r="H22" i="4" s="1"/>
  <c r="F13" i="4"/>
  <c r="G13" i="4"/>
  <c r="G14" i="4" s="1"/>
  <c r="G15" i="4" s="1"/>
  <c r="G22" i="4" s="1"/>
  <c r="I12" i="7" l="1"/>
  <c r="I27" i="7" s="1"/>
  <c r="I28" i="7" s="1"/>
  <c r="I29" i="7" s="1"/>
  <c r="I32" i="7"/>
  <c r="L24" i="8"/>
  <c r="L12" i="8"/>
  <c r="G13" i="7"/>
  <c r="G14" i="7" s="1"/>
  <c r="G22" i="7" s="1"/>
  <c r="M24" i="8"/>
  <c r="M13" i="8"/>
  <c r="M19" i="8" s="1"/>
  <c r="L13" i="8"/>
  <c r="L19" i="8" s="1"/>
  <c r="K5" i="7"/>
  <c r="J10" i="7"/>
  <c r="F14" i="4"/>
  <c r="F15" i="4" s="1"/>
  <c r="F22" i="4" s="1"/>
  <c r="J12" i="7" l="1"/>
  <c r="J27" i="7" s="1"/>
  <c r="J28" i="7" s="1"/>
  <c r="J29" i="7" s="1"/>
  <c r="J32" i="7"/>
  <c r="I13" i="7"/>
  <c r="I14" i="7" s="1"/>
  <c r="I22" i="7" s="1"/>
  <c r="J13" i="7"/>
  <c r="J14" i="7" s="1"/>
  <c r="J22" i="7" s="1"/>
  <c r="K10" i="7"/>
  <c r="L5" i="7"/>
  <c r="C25" i="4"/>
  <c r="C24" i="4"/>
  <c r="K12" i="7" l="1"/>
  <c r="K27" i="7" s="1"/>
  <c r="K28" i="7" s="1"/>
  <c r="K29" i="7" s="1"/>
  <c r="K32" i="7"/>
  <c r="K13" i="7"/>
  <c r="K14" i="7" s="1"/>
  <c r="K22" i="7" s="1"/>
  <c r="L10" i="7"/>
  <c r="M5" i="7"/>
  <c r="M10" i="7" s="1"/>
  <c r="L12" i="7" l="1"/>
  <c r="L27" i="7" s="1"/>
  <c r="L28" i="7" s="1"/>
  <c r="L29" i="7" s="1"/>
  <c r="L32" i="7"/>
  <c r="M12" i="7"/>
  <c r="M27" i="7" s="1"/>
  <c r="M28" i="7" s="1"/>
  <c r="M29" i="7" s="1"/>
  <c r="M32" i="7"/>
  <c r="M13" i="7"/>
  <c r="M14" i="7" s="1"/>
  <c r="M22" i="7" s="1"/>
  <c r="L13" i="7"/>
  <c r="L14" i="7" s="1"/>
  <c r="L22" i="7" s="1"/>
  <c r="C25" i="7" l="1"/>
  <c r="C24" i="7"/>
  <c r="G13" i="8"/>
  <c r="G19" i="8" s="1"/>
  <c r="C22" i="8" l="1"/>
  <c r="C21" i="8"/>
</calcChain>
</file>

<file path=xl/sharedStrings.xml><?xml version="1.0" encoding="utf-8"?>
<sst xmlns="http://schemas.openxmlformats.org/spreadsheetml/2006/main" count="304" uniqueCount="69">
  <si>
    <t>Item</t>
  </si>
  <si>
    <t>Cálculo</t>
  </si>
  <si>
    <t>Ingresos</t>
  </si>
  <si>
    <t>Costos Variables</t>
  </si>
  <si>
    <t>Costos Fijos</t>
  </si>
  <si>
    <t>Impuestos a las utilidades</t>
  </si>
  <si>
    <t>6 * impuesto</t>
  </si>
  <si>
    <t>Inversiones</t>
  </si>
  <si>
    <t>Terreno</t>
  </si>
  <si>
    <t>Construcciones</t>
  </si>
  <si>
    <t>Maquinaria</t>
  </si>
  <si>
    <t>Activos nominales</t>
  </si>
  <si>
    <t>Capital de trabajo</t>
  </si>
  <si>
    <t>Flujo neto</t>
  </si>
  <si>
    <t>(-)</t>
  </si>
  <si>
    <t>(+)</t>
  </si>
  <si>
    <t>…</t>
  </si>
  <si>
    <t>Último</t>
  </si>
  <si>
    <t>¿?</t>
  </si>
  <si>
    <t>VAN</t>
  </si>
  <si>
    <t>TIR</t>
  </si>
  <si>
    <t>TIR(D19:I19)</t>
  </si>
  <si>
    <t>Depreciación activos fijos</t>
  </si>
  <si>
    <t>Amortización activos nominales</t>
  </si>
  <si>
    <t>1+2+3+4+5</t>
  </si>
  <si>
    <t>6+7</t>
  </si>
  <si>
    <t>suma (8 al 16)</t>
  </si>
  <si>
    <t>Puede haber (re)inversión en otros años, que también afectan la depreciación y el valor de desecho</t>
  </si>
  <si>
    <t>Venta</t>
  </si>
  <si>
    <t>Precio</t>
  </si>
  <si>
    <t>Costo variable</t>
  </si>
  <si>
    <t>Costo fijo</t>
  </si>
  <si>
    <t>Suma (1 al 5)</t>
  </si>
  <si>
    <t>Suma (6 y 7)</t>
  </si>
  <si>
    <t>Inversión</t>
  </si>
  <si>
    <t>Crecimiento de ventas</t>
  </si>
  <si>
    <t>Valor residual</t>
  </si>
  <si>
    <t xml:space="preserve"> - Suma (9 a 15)</t>
  </si>
  <si>
    <t>Valor residual: Corresponde al valor no depreciado de las inversiones (Inversión menos suma de depreciación y amortización)</t>
  </si>
  <si>
    <t>VNA(15%;E19:I19)+D19</t>
  </si>
  <si>
    <t>Depreciación</t>
  </si>
  <si>
    <t>Utilidad antes de impuestos</t>
  </si>
  <si>
    <t>Utilidad despues de impuestos</t>
  </si>
  <si>
    <t>Utilidad acumulada</t>
  </si>
  <si>
    <t>Máquinas y equipos</t>
  </si>
  <si>
    <t>Patentes</t>
  </si>
  <si>
    <t>Ingreso</t>
  </si>
  <si>
    <t>Costo</t>
  </si>
  <si>
    <t>Do</t>
  </si>
  <si>
    <t>Lu</t>
  </si>
  <si>
    <t>Ma</t>
  </si>
  <si>
    <t>Mi</t>
  </si>
  <si>
    <t>Ju</t>
  </si>
  <si>
    <t>Vi</t>
  </si>
  <si>
    <t>Saldo</t>
  </si>
  <si>
    <t>Saldo acumulado</t>
  </si>
  <si>
    <t>Utilidad</t>
  </si>
  <si>
    <t>Sem 1</t>
  </si>
  <si>
    <t>Sem 2</t>
  </si>
  <si>
    <t>Sem 3</t>
  </si>
  <si>
    <t>Sem 4</t>
  </si>
  <si>
    <t>Inversión (canasto)</t>
  </si>
  <si>
    <t>Impuestos a las utilidades acumuladas</t>
  </si>
  <si>
    <t>Impuestos a pagar</t>
  </si>
  <si>
    <t>Suma (1 al 3)</t>
  </si>
  <si>
    <t>suma (6 a 17)</t>
  </si>
  <si>
    <t>Puede haber (re)inversión en otros años, que también afectan la depreciación y el valor residual</t>
  </si>
  <si>
    <t>Aplica a empresas agrícolas sujetas a renta presunta</t>
  </si>
  <si>
    <t>Aplica a empresas sujetas al Impuesto de 1° Categoría (25%)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</si>
</sst>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erpetua"/>
      <family val="1"/>
    </font>
    <font>
      <sz val="11"/>
      <color theme="1"/>
      <name val="Perpetua"/>
      <family val="1"/>
    </font>
    <font>
      <sz val="10"/>
      <color theme="1"/>
      <name val="Perpetua"/>
      <family val="1"/>
    </font>
    <font>
      <b/>
      <sz val="10"/>
      <color theme="1"/>
      <name val="Perpetua"/>
      <family val="1"/>
    </font>
    <font>
      <b/>
      <sz val="10"/>
      <color rgb="FFFF0000"/>
      <name val="Perpetua"/>
      <family val="1"/>
    </font>
    <font>
      <sz val="8"/>
      <color theme="1"/>
      <name val="Perpetua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5" borderId="25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3" fillId="0" borderId="0" xfId="0" applyFont="1"/>
    <xf numFmtId="0" fontId="3" fillId="0" borderId="29" xfId="0" applyFont="1" applyBorder="1"/>
    <xf numFmtId="3" fontId="3" fillId="0" borderId="27" xfId="0" applyNumberFormat="1" applyFont="1" applyBorder="1" applyAlignment="1">
      <alignment horizontal="center"/>
    </xf>
    <xf numFmtId="3" fontId="3" fillId="0" borderId="30" xfId="0" applyNumberFormat="1" applyFont="1" applyBorder="1" applyAlignment="1">
      <alignment horizontal="center"/>
    </xf>
    <xf numFmtId="0" fontId="3" fillId="0" borderId="31" xfId="0" applyFont="1" applyBorder="1"/>
    <xf numFmtId="3" fontId="3" fillId="0" borderId="28" xfId="0" applyNumberFormat="1" applyFont="1" applyBorder="1" applyAlignment="1">
      <alignment horizontal="center"/>
    </xf>
    <xf numFmtId="3" fontId="3" fillId="0" borderId="32" xfId="0" applyNumberFormat="1" applyFont="1" applyBorder="1" applyAlignment="1">
      <alignment horizontal="center"/>
    </xf>
    <xf numFmtId="0" fontId="3" fillId="0" borderId="33" xfId="0" applyFont="1" applyBorder="1"/>
    <xf numFmtId="3" fontId="3" fillId="0" borderId="34" xfId="0" applyNumberFormat="1" applyFont="1" applyBorder="1" applyAlignment="1">
      <alignment horizontal="center"/>
    </xf>
    <xf numFmtId="3" fontId="3" fillId="0" borderId="35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 wrapText="1"/>
    </xf>
    <xf numFmtId="164" fontId="4" fillId="4" borderId="9" xfId="0" applyNumberFormat="1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center"/>
    </xf>
    <xf numFmtId="164" fontId="4" fillId="4" borderId="1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164" fontId="5" fillId="0" borderId="1" xfId="0" quotePrefix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4" borderId="7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4" fillId="0" borderId="1" xfId="0" quotePrefix="1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 wrapText="1" indent="1"/>
    </xf>
    <xf numFmtId="164" fontId="4" fillId="2" borderId="3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center"/>
    </xf>
    <xf numFmtId="164" fontId="4" fillId="2" borderId="18" xfId="0" quotePrefix="1" applyNumberFormat="1" applyFont="1" applyFill="1" applyBorder="1" applyAlignment="1">
      <alignment horizontal="center"/>
    </xf>
    <xf numFmtId="164" fontId="5" fillId="3" borderId="7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164" fontId="6" fillId="0" borderId="19" xfId="0" applyNumberFormat="1" applyFont="1" applyBorder="1" applyAlignment="1">
      <alignment vertical="center"/>
    </xf>
    <xf numFmtId="164" fontId="6" fillId="0" borderId="20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vertical="center"/>
    </xf>
    <xf numFmtId="9" fontId="6" fillId="0" borderId="22" xfId="1" applyFont="1" applyBorder="1" applyAlignment="1">
      <alignment horizontal="center" vertical="center"/>
    </xf>
    <xf numFmtId="164" fontId="4" fillId="0" borderId="0" xfId="0" quotePrefix="1" applyNumberFormat="1" applyFont="1" applyAlignment="1">
      <alignment horizontal="center" vertical="center" wrapText="1"/>
    </xf>
    <xf numFmtId="9" fontId="4" fillId="0" borderId="0" xfId="1" applyFont="1" applyAlignment="1">
      <alignment horizontal="center"/>
    </xf>
    <xf numFmtId="164" fontId="4" fillId="2" borderId="23" xfId="0" quotePrefix="1" applyNumberFormat="1" applyFont="1" applyFill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164" fontId="4" fillId="2" borderId="24" xfId="0" quotePrefix="1" applyNumberFormat="1" applyFont="1" applyFill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4" borderId="12" xfId="0" applyNumberFormat="1" applyFont="1" applyFill="1" applyBorder="1" applyAlignment="1">
      <alignment horizontal="center"/>
    </xf>
    <xf numFmtId="164" fontId="4" fillId="4" borderId="13" xfId="0" applyNumberFormat="1" applyFont="1" applyFill="1" applyBorder="1" applyAlignment="1">
      <alignment horizontal="center"/>
    </xf>
    <xf numFmtId="164" fontId="5" fillId="4" borderId="8" xfId="0" applyNumberFormat="1" applyFont="1" applyFill="1" applyBorder="1" applyAlignment="1">
      <alignment horizontal="center" vertical="center" wrapText="1"/>
    </xf>
    <xf numFmtId="164" fontId="4" fillId="2" borderId="4" xfId="0" quotePrefix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2" borderId="9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2" fontId="4" fillId="0" borderId="0" xfId="0" applyNumberFormat="1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2" fontId="4" fillId="0" borderId="0" xfId="0" quotePrefix="1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2" borderId="1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5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2" fontId="7" fillId="0" borderId="1" xfId="0" quotePrefix="1" applyNumberFormat="1" applyFont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left" vertical="center" wrapText="1" indent="1"/>
    </xf>
    <xf numFmtId="0" fontId="3" fillId="2" borderId="3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3" xfId="0" quotePrefix="1" applyFont="1" applyFill="1" applyBorder="1" applyAlignment="1">
      <alignment horizontal="center"/>
    </xf>
    <xf numFmtId="0" fontId="3" fillId="2" borderId="18" xfId="0" quotePrefix="1" applyFont="1" applyFill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3" fontId="3" fillId="0" borderId="0" xfId="0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="140" zoomScaleNormal="140" workbookViewId="0">
      <selection activeCell="C22" sqref="C22"/>
    </sheetView>
  </sheetViews>
  <sheetFormatPr baseColWidth="10" defaultRowHeight="15.75" x14ac:dyDescent="0.3"/>
  <cols>
    <col min="1" max="1" width="3.85546875" style="4" customWidth="1"/>
    <col min="2" max="2" width="4.42578125" style="4" customWidth="1"/>
    <col min="3" max="3" width="21.28515625" style="4" customWidth="1"/>
    <col min="4" max="9" width="8.140625" style="15" customWidth="1"/>
    <col min="10" max="10" width="2" style="4" customWidth="1"/>
    <col min="11" max="11" width="21.7109375" style="88" customWidth="1"/>
    <col min="12" max="16384" width="11.42578125" style="4"/>
  </cols>
  <sheetData>
    <row r="1" spans="1:11" ht="16.5" thickBot="1" x14ac:dyDescent="0.35">
      <c r="B1" s="57"/>
      <c r="C1" s="58" t="s">
        <v>0</v>
      </c>
      <c r="D1" s="57">
        <v>0</v>
      </c>
      <c r="E1" s="57">
        <v>1</v>
      </c>
      <c r="F1" s="57">
        <v>2</v>
      </c>
      <c r="G1" s="57">
        <v>3</v>
      </c>
      <c r="H1" s="57" t="s">
        <v>16</v>
      </c>
      <c r="I1" s="57" t="s">
        <v>17</v>
      </c>
      <c r="K1" s="59" t="s">
        <v>1</v>
      </c>
    </row>
    <row r="2" spans="1:11" x14ac:dyDescent="0.3">
      <c r="B2" s="60">
        <v>1</v>
      </c>
      <c r="C2" s="61" t="s">
        <v>2</v>
      </c>
      <c r="D2" s="60"/>
      <c r="E2" s="62"/>
      <c r="F2" s="63"/>
      <c r="G2" s="63"/>
      <c r="H2" s="63"/>
      <c r="I2" s="64"/>
      <c r="K2" s="65"/>
    </row>
    <row r="3" spans="1:11" x14ac:dyDescent="0.3">
      <c r="B3" s="60">
        <v>2</v>
      </c>
      <c r="C3" s="61" t="s">
        <v>3</v>
      </c>
      <c r="D3" s="60"/>
      <c r="E3" s="66"/>
      <c r="F3" s="67"/>
      <c r="G3" s="67"/>
      <c r="H3" s="67"/>
      <c r="I3" s="68"/>
      <c r="K3" s="65"/>
    </row>
    <row r="4" spans="1:11" x14ac:dyDescent="0.3">
      <c r="B4" s="60">
        <v>3</v>
      </c>
      <c r="C4" s="61" t="s">
        <v>4</v>
      </c>
      <c r="D4" s="60"/>
      <c r="E4" s="66"/>
      <c r="F4" s="67"/>
      <c r="G4" s="67"/>
      <c r="H4" s="67"/>
      <c r="I4" s="68"/>
      <c r="K4" s="65"/>
    </row>
    <row r="5" spans="1:11" x14ac:dyDescent="0.3">
      <c r="B5" s="60">
        <v>4</v>
      </c>
      <c r="C5" s="61"/>
      <c r="D5" s="60"/>
      <c r="E5" s="60"/>
      <c r="F5" s="60"/>
      <c r="G5" s="60"/>
      <c r="H5" s="60"/>
      <c r="I5" s="60"/>
      <c r="J5" s="60"/>
      <c r="K5" s="60"/>
    </row>
    <row r="6" spans="1:11" ht="16.5" thickBot="1" x14ac:dyDescent="0.35">
      <c r="B6" s="60">
        <v>5</v>
      </c>
      <c r="C6" s="70"/>
      <c r="D6" s="60"/>
      <c r="E6" s="60"/>
      <c r="F6" s="60"/>
      <c r="G6" s="60"/>
      <c r="H6" s="60"/>
      <c r="I6" s="60"/>
      <c r="J6" s="60"/>
      <c r="K6" s="60"/>
    </row>
    <row r="7" spans="1:11" ht="16.5" thickBot="1" x14ac:dyDescent="0.35">
      <c r="B7" s="74">
        <v>6</v>
      </c>
      <c r="C7" s="75"/>
      <c r="D7" s="76"/>
      <c r="E7" s="76"/>
      <c r="F7" s="76"/>
      <c r="G7" s="76"/>
      <c r="H7" s="76"/>
      <c r="I7" s="76"/>
      <c r="J7" s="76"/>
      <c r="K7" s="76"/>
    </row>
    <row r="8" spans="1:11" ht="16.5" thickBot="1" x14ac:dyDescent="0.35">
      <c r="B8" s="60">
        <v>7</v>
      </c>
      <c r="C8" s="61"/>
      <c r="D8" s="60"/>
      <c r="E8" s="60"/>
      <c r="F8" s="60"/>
      <c r="G8" s="60"/>
      <c r="H8" s="60"/>
      <c r="I8" s="60"/>
      <c r="J8" s="60"/>
      <c r="K8" s="60"/>
    </row>
    <row r="9" spans="1:11" ht="16.5" thickBot="1" x14ac:dyDescent="0.35">
      <c r="B9" s="74">
        <v>8</v>
      </c>
      <c r="C9" s="75"/>
      <c r="D9" s="76"/>
      <c r="E9" s="76"/>
      <c r="F9" s="76"/>
      <c r="G9" s="76"/>
      <c r="H9" s="76"/>
      <c r="I9" s="76"/>
      <c r="J9" s="76"/>
      <c r="K9" s="76"/>
    </row>
    <row r="10" spans="1:11" x14ac:dyDescent="0.3">
      <c r="B10" s="60">
        <v>9</v>
      </c>
      <c r="C10" s="61"/>
      <c r="J10" s="15"/>
      <c r="K10" s="15"/>
    </row>
    <row r="11" spans="1:11" x14ac:dyDescent="0.3">
      <c r="B11" s="60">
        <v>10</v>
      </c>
      <c r="C11" s="70"/>
      <c r="J11" s="15"/>
      <c r="K11" s="15"/>
    </row>
    <row r="12" spans="1:11" x14ac:dyDescent="0.3">
      <c r="A12" s="85" t="s">
        <v>34</v>
      </c>
      <c r="B12" s="60">
        <v>11</v>
      </c>
      <c r="C12" s="86"/>
      <c r="D12" s="87"/>
    </row>
    <row r="13" spans="1:11" x14ac:dyDescent="0.3">
      <c r="A13" s="85"/>
      <c r="B13" s="60">
        <v>12</v>
      </c>
      <c r="C13" s="86"/>
      <c r="D13" s="89"/>
    </row>
    <row r="14" spans="1:11" x14ac:dyDescent="0.3">
      <c r="A14" s="85"/>
      <c r="B14" s="60">
        <v>13</v>
      </c>
      <c r="C14" s="86"/>
      <c r="D14" s="89"/>
    </row>
    <row r="15" spans="1:11" x14ac:dyDescent="0.3">
      <c r="A15" s="85"/>
      <c r="B15" s="60">
        <v>14</v>
      </c>
      <c r="C15" s="86"/>
      <c r="D15" s="89"/>
    </row>
    <row r="16" spans="1:11" x14ac:dyDescent="0.3">
      <c r="A16" s="85"/>
      <c r="B16" s="60">
        <v>15</v>
      </c>
      <c r="C16" s="86"/>
      <c r="D16" s="90"/>
    </row>
    <row r="17" spans="2:15" ht="16.5" thickBot="1" x14ac:dyDescent="0.35">
      <c r="B17" s="60">
        <v>16</v>
      </c>
      <c r="C17" s="61"/>
      <c r="K17" s="93"/>
    </row>
    <row r="18" spans="2:15" ht="16.5" thickBot="1" x14ac:dyDescent="0.35">
      <c r="B18" s="74">
        <v>17</v>
      </c>
      <c r="C18" s="75"/>
      <c r="D18" s="75"/>
      <c r="E18" s="75"/>
      <c r="F18" s="75"/>
      <c r="G18" s="75"/>
      <c r="H18" s="75"/>
      <c r="I18" s="75"/>
      <c r="K18" s="80"/>
    </row>
    <row r="20" spans="2:15" s="97" customFormat="1" x14ac:dyDescent="0.25">
      <c r="C20" s="97" t="s">
        <v>19</v>
      </c>
      <c r="D20" s="98"/>
      <c r="E20" s="98"/>
      <c r="F20" s="98"/>
      <c r="G20" s="98"/>
      <c r="H20" s="98"/>
      <c r="I20" s="98"/>
      <c r="K20" s="99"/>
      <c r="L20" s="100"/>
      <c r="O20" s="100"/>
    </row>
    <row r="21" spans="2:15" s="97" customFormat="1" x14ac:dyDescent="0.25">
      <c r="C21" s="97" t="s">
        <v>20</v>
      </c>
      <c r="D21" s="98"/>
      <c r="E21" s="98"/>
      <c r="F21" s="98"/>
      <c r="G21" s="98"/>
      <c r="H21" s="98"/>
      <c r="I21" s="98"/>
      <c r="K21" s="99"/>
      <c r="L21" s="100"/>
      <c r="N21" s="100"/>
      <c r="O21" s="100"/>
    </row>
    <row r="22" spans="2:15" x14ac:dyDescent="0.3">
      <c r="O22" s="100"/>
    </row>
    <row r="23" spans="2:15" x14ac:dyDescent="0.3">
      <c r="C23" s="101" t="s">
        <v>38</v>
      </c>
      <c r="L23" s="102"/>
      <c r="O23" s="100"/>
    </row>
    <row r="24" spans="2:15" x14ac:dyDescent="0.3">
      <c r="C24" s="101" t="s">
        <v>27</v>
      </c>
      <c r="L24" s="102"/>
      <c r="N24" s="102"/>
      <c r="O24" s="100"/>
    </row>
    <row r="25" spans="2:15" x14ac:dyDescent="0.3">
      <c r="O25" s="100"/>
    </row>
  </sheetData>
  <mergeCells count="1">
    <mergeCell ref="A12:A16"/>
  </mergeCells>
  <printOptions horizontalCentered="1" verticalCentered="1"/>
  <pageMargins left="0.55118110236220474" right="0.51181102362204722" top="0.74803149606299213" bottom="0.74803149606299213" header="0.31496062992125984" footer="0.31496062992125984"/>
  <pageSetup scale="1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AAD40-ABF7-4763-BB82-4A8C5BCC3B03}">
  <dimension ref="A1:O21"/>
  <sheetViews>
    <sheetView zoomScale="140" zoomScaleNormal="140" workbookViewId="0"/>
  </sheetViews>
  <sheetFormatPr baseColWidth="10" defaultRowHeight="16.5" customHeight="1" x14ac:dyDescent="0.3"/>
  <cols>
    <col min="1" max="1" width="3.85546875" style="4" customWidth="1"/>
    <col min="2" max="2" width="4.42578125" style="4" customWidth="1"/>
    <col min="3" max="3" width="28.42578125" style="4" customWidth="1"/>
    <col min="4" max="9" width="8.140625" style="15" customWidth="1"/>
    <col min="10" max="10" width="2" style="4" customWidth="1"/>
    <col min="11" max="11" width="21.7109375" style="88" customWidth="1"/>
    <col min="12" max="16384" width="11.42578125" style="4"/>
  </cols>
  <sheetData>
    <row r="1" spans="1:15" ht="16.5" customHeight="1" x14ac:dyDescent="0.3">
      <c r="A1" s="4" t="s">
        <v>67</v>
      </c>
    </row>
    <row r="2" spans="1:15" ht="16.5" customHeight="1" thickBot="1" x14ac:dyDescent="0.35"/>
    <row r="3" spans="1:15" ht="16.5" customHeight="1" thickBot="1" x14ac:dyDescent="0.35">
      <c r="B3" s="57"/>
      <c r="C3" s="58" t="s">
        <v>0</v>
      </c>
      <c r="D3" s="57">
        <v>0</v>
      </c>
      <c r="E3" s="57">
        <v>1</v>
      </c>
      <c r="F3" s="57">
        <v>2</v>
      </c>
      <c r="G3" s="57">
        <v>3</v>
      </c>
      <c r="H3" s="57" t="s">
        <v>16</v>
      </c>
      <c r="I3" s="57" t="s">
        <v>17</v>
      </c>
      <c r="K3" s="59" t="s">
        <v>1</v>
      </c>
    </row>
    <row r="4" spans="1:15" ht="16.5" customHeight="1" x14ac:dyDescent="0.3">
      <c r="B4" s="60">
        <v>1</v>
      </c>
      <c r="C4" s="61" t="s">
        <v>2</v>
      </c>
      <c r="D4" s="60"/>
      <c r="E4" s="62" t="s">
        <v>15</v>
      </c>
      <c r="F4" s="63" t="s">
        <v>15</v>
      </c>
      <c r="G4" s="63" t="s">
        <v>15</v>
      </c>
      <c r="H4" s="63" t="s">
        <v>15</v>
      </c>
      <c r="I4" s="64" t="s">
        <v>15</v>
      </c>
      <c r="K4" s="65"/>
    </row>
    <row r="5" spans="1:15" ht="16.5" customHeight="1" x14ac:dyDescent="0.3">
      <c r="B5" s="60">
        <v>2</v>
      </c>
      <c r="C5" s="61" t="s">
        <v>3</v>
      </c>
      <c r="D5" s="60"/>
      <c r="E5" s="66" t="s">
        <v>14</v>
      </c>
      <c r="F5" s="67" t="s">
        <v>14</v>
      </c>
      <c r="G5" s="67" t="s">
        <v>14</v>
      </c>
      <c r="H5" s="67" t="s">
        <v>14</v>
      </c>
      <c r="I5" s="68" t="s">
        <v>14</v>
      </c>
      <c r="K5" s="65"/>
    </row>
    <row r="6" spans="1:15" ht="16.5" customHeight="1" thickBot="1" x14ac:dyDescent="0.35">
      <c r="B6" s="60">
        <v>3</v>
      </c>
      <c r="C6" s="61" t="s">
        <v>4</v>
      </c>
      <c r="D6" s="60"/>
      <c r="E6" s="66" t="s">
        <v>14</v>
      </c>
      <c r="F6" s="67" t="s">
        <v>14</v>
      </c>
      <c r="G6" s="67" t="s">
        <v>14</v>
      </c>
      <c r="H6" s="67" t="s">
        <v>14</v>
      </c>
      <c r="I6" s="68" t="s">
        <v>14</v>
      </c>
      <c r="K6" s="65"/>
    </row>
    <row r="7" spans="1:15" ht="16.5" customHeight="1" thickBot="1" x14ac:dyDescent="0.35">
      <c r="B7" s="74">
        <v>6</v>
      </c>
      <c r="C7" s="75" t="s">
        <v>56</v>
      </c>
      <c r="D7" s="76"/>
      <c r="E7" s="77" t="s">
        <v>18</v>
      </c>
      <c r="F7" s="78" t="s">
        <v>18</v>
      </c>
      <c r="G7" s="78" t="s">
        <v>18</v>
      </c>
      <c r="H7" s="78" t="s">
        <v>18</v>
      </c>
      <c r="I7" s="79" t="s">
        <v>18</v>
      </c>
      <c r="K7" s="80" t="s">
        <v>64</v>
      </c>
    </row>
    <row r="8" spans="1:15" ht="16.5" customHeight="1" x14ac:dyDescent="0.3">
      <c r="A8" s="85" t="s">
        <v>34</v>
      </c>
      <c r="B8" s="60">
        <v>11</v>
      </c>
      <c r="C8" s="86" t="s">
        <v>8</v>
      </c>
      <c r="D8" s="87" t="s">
        <v>14</v>
      </c>
    </row>
    <row r="9" spans="1:15" ht="16.5" customHeight="1" x14ac:dyDescent="0.3">
      <c r="A9" s="85"/>
      <c r="B9" s="60">
        <v>12</v>
      </c>
      <c r="C9" s="86" t="s">
        <v>9</v>
      </c>
      <c r="D9" s="89" t="s">
        <v>14</v>
      </c>
    </row>
    <row r="10" spans="1:15" ht="16.5" customHeight="1" x14ac:dyDescent="0.3">
      <c r="A10" s="85"/>
      <c r="B10" s="60">
        <v>13</v>
      </c>
      <c r="C10" s="86" t="s">
        <v>10</v>
      </c>
      <c r="D10" s="89" t="s">
        <v>14</v>
      </c>
    </row>
    <row r="11" spans="1:15" ht="16.5" customHeight="1" x14ac:dyDescent="0.3">
      <c r="A11" s="85"/>
      <c r="B11" s="60">
        <v>14</v>
      </c>
      <c r="C11" s="86" t="s">
        <v>11</v>
      </c>
      <c r="D11" s="89" t="s">
        <v>14</v>
      </c>
    </row>
    <row r="12" spans="1:15" ht="16.5" customHeight="1" x14ac:dyDescent="0.3">
      <c r="A12" s="85"/>
      <c r="B12" s="60">
        <v>15</v>
      </c>
      <c r="C12" s="86" t="s">
        <v>12</v>
      </c>
      <c r="D12" s="90" t="s">
        <v>14</v>
      </c>
      <c r="I12" s="91" t="s">
        <v>15</v>
      </c>
    </row>
    <row r="13" spans="1:15" ht="16.5" customHeight="1" thickBot="1" x14ac:dyDescent="0.35">
      <c r="B13" s="60">
        <v>16</v>
      </c>
      <c r="C13" s="61" t="s">
        <v>36</v>
      </c>
      <c r="I13" s="92" t="s">
        <v>15</v>
      </c>
      <c r="K13" s="93"/>
    </row>
    <row r="14" spans="1:15" ht="16.5" customHeight="1" thickBot="1" x14ac:dyDescent="0.35">
      <c r="B14" s="74">
        <v>17</v>
      </c>
      <c r="C14" s="75" t="s">
        <v>13</v>
      </c>
      <c r="D14" s="94" t="s">
        <v>14</v>
      </c>
      <c r="E14" s="95" t="s">
        <v>18</v>
      </c>
      <c r="F14" s="95" t="s">
        <v>18</v>
      </c>
      <c r="G14" s="95" t="s">
        <v>18</v>
      </c>
      <c r="H14" s="95" t="s">
        <v>18</v>
      </c>
      <c r="I14" s="96" t="s">
        <v>18</v>
      </c>
      <c r="K14" s="80" t="s">
        <v>65</v>
      </c>
    </row>
    <row r="16" spans="1:15" s="97" customFormat="1" ht="16.5" customHeight="1" x14ac:dyDescent="0.25">
      <c r="C16" s="97" t="s">
        <v>19</v>
      </c>
      <c r="D16" s="98"/>
      <c r="E16" s="98"/>
      <c r="F16" s="98"/>
      <c r="G16" s="98"/>
      <c r="H16" s="98"/>
      <c r="I16" s="98"/>
      <c r="K16" s="99" t="s">
        <v>39</v>
      </c>
      <c r="L16" s="100"/>
      <c r="O16" s="100"/>
    </row>
    <row r="17" spans="3:15" s="97" customFormat="1" ht="16.5" customHeight="1" x14ac:dyDescent="0.25">
      <c r="C17" s="97" t="s">
        <v>20</v>
      </c>
      <c r="D17" s="98"/>
      <c r="E17" s="98"/>
      <c r="F17" s="98"/>
      <c r="G17" s="98"/>
      <c r="H17" s="98"/>
      <c r="I17" s="98"/>
      <c r="K17" s="99" t="s">
        <v>21</v>
      </c>
      <c r="L17" s="100"/>
      <c r="N17" s="100"/>
      <c r="O17" s="100"/>
    </row>
    <row r="18" spans="3:15" ht="16.5" customHeight="1" x14ac:dyDescent="0.3">
      <c r="O18" s="100"/>
    </row>
    <row r="19" spans="3:15" ht="16.5" customHeight="1" x14ac:dyDescent="0.3">
      <c r="C19" s="101" t="s">
        <v>38</v>
      </c>
      <c r="L19" s="102"/>
      <c r="O19" s="100"/>
    </row>
    <row r="20" spans="3:15" ht="16.5" customHeight="1" x14ac:dyDescent="0.3">
      <c r="C20" s="101" t="s">
        <v>66</v>
      </c>
      <c r="L20" s="102"/>
      <c r="N20" s="102"/>
      <c r="O20" s="100"/>
    </row>
    <row r="21" spans="3:15" ht="16.5" customHeight="1" x14ac:dyDescent="0.3">
      <c r="O21" s="100"/>
    </row>
  </sheetData>
  <mergeCells count="1">
    <mergeCell ref="A8:A12"/>
  </mergeCells>
  <printOptions horizontalCentered="1" verticalCentered="1"/>
  <pageMargins left="0.55118110236220474" right="0.51181102362204722" top="0.74803149606299213" bottom="0.74803149606299213" header="0.31496062992125984" footer="0.31496062992125984"/>
  <pageSetup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7"/>
  <sheetViews>
    <sheetView zoomScale="140" zoomScaleNormal="140" workbookViewId="0"/>
  </sheetViews>
  <sheetFormatPr baseColWidth="10" defaultRowHeight="16.5" customHeight="1" x14ac:dyDescent="0.3"/>
  <cols>
    <col min="1" max="1" width="3.85546875" style="4" customWidth="1"/>
    <col min="2" max="2" width="4.42578125" style="4" customWidth="1"/>
    <col min="3" max="3" width="28.42578125" style="4" customWidth="1"/>
    <col min="4" max="9" width="8.140625" style="15" customWidth="1"/>
    <col min="10" max="10" width="2" style="4" customWidth="1"/>
    <col min="11" max="11" width="21.7109375" style="88" customWidth="1"/>
    <col min="12" max="16384" width="11.42578125" style="4"/>
  </cols>
  <sheetData>
    <row r="1" spans="1:11" ht="16.5" customHeight="1" x14ac:dyDescent="0.3">
      <c r="A1" s="4" t="s">
        <v>68</v>
      </c>
    </row>
    <row r="2" spans="1:11" ht="16.5" customHeight="1" thickBot="1" x14ac:dyDescent="0.35"/>
    <row r="3" spans="1:11" ht="16.5" customHeight="1" thickBot="1" x14ac:dyDescent="0.35">
      <c r="B3" s="57"/>
      <c r="C3" s="58" t="s">
        <v>0</v>
      </c>
      <c r="D3" s="57">
        <v>0</v>
      </c>
      <c r="E3" s="57">
        <v>1</v>
      </c>
      <c r="F3" s="57">
        <v>2</v>
      </c>
      <c r="G3" s="57">
        <v>3</v>
      </c>
      <c r="H3" s="57" t="s">
        <v>16</v>
      </c>
      <c r="I3" s="57" t="s">
        <v>17</v>
      </c>
      <c r="K3" s="59" t="s">
        <v>1</v>
      </c>
    </row>
    <row r="4" spans="1:11" ht="16.5" customHeight="1" x14ac:dyDescent="0.3">
      <c r="B4" s="60">
        <v>1</v>
      </c>
      <c r="C4" s="61" t="s">
        <v>2</v>
      </c>
      <c r="D4" s="60"/>
      <c r="E4" s="62" t="s">
        <v>15</v>
      </c>
      <c r="F4" s="63" t="s">
        <v>15</v>
      </c>
      <c r="G4" s="63" t="s">
        <v>15</v>
      </c>
      <c r="H4" s="63" t="s">
        <v>15</v>
      </c>
      <c r="I4" s="64" t="s">
        <v>15</v>
      </c>
      <c r="K4" s="65"/>
    </row>
    <row r="5" spans="1:11" ht="16.5" customHeight="1" x14ac:dyDescent="0.3">
      <c r="B5" s="60">
        <v>2</v>
      </c>
      <c r="C5" s="61" t="s">
        <v>3</v>
      </c>
      <c r="D5" s="60"/>
      <c r="E5" s="66" t="s">
        <v>14</v>
      </c>
      <c r="F5" s="67" t="s">
        <v>14</v>
      </c>
      <c r="G5" s="67" t="s">
        <v>14</v>
      </c>
      <c r="H5" s="67" t="s">
        <v>14</v>
      </c>
      <c r="I5" s="68" t="s">
        <v>14</v>
      </c>
      <c r="K5" s="65"/>
    </row>
    <row r="6" spans="1:11" ht="16.5" customHeight="1" x14ac:dyDescent="0.3">
      <c r="B6" s="60">
        <v>3</v>
      </c>
      <c r="C6" s="61" t="s">
        <v>4</v>
      </c>
      <c r="D6" s="60"/>
      <c r="E6" s="66" t="s">
        <v>14</v>
      </c>
      <c r="F6" s="67" t="s">
        <v>14</v>
      </c>
      <c r="G6" s="67" t="s">
        <v>14</v>
      </c>
      <c r="H6" s="67" t="s">
        <v>14</v>
      </c>
      <c r="I6" s="68" t="s">
        <v>14</v>
      </c>
      <c r="K6" s="65"/>
    </row>
    <row r="7" spans="1:11" ht="16.5" customHeight="1" x14ac:dyDescent="0.3">
      <c r="B7" s="60">
        <v>4</v>
      </c>
      <c r="C7" s="61" t="s">
        <v>22</v>
      </c>
      <c r="D7" s="60"/>
      <c r="E7" s="66" t="s">
        <v>14</v>
      </c>
      <c r="F7" s="67" t="s">
        <v>14</v>
      </c>
      <c r="G7" s="67" t="s">
        <v>14</v>
      </c>
      <c r="H7" s="67" t="s">
        <v>14</v>
      </c>
      <c r="I7" s="68" t="s">
        <v>14</v>
      </c>
      <c r="K7" s="69"/>
    </row>
    <row r="8" spans="1:11" ht="16.5" customHeight="1" thickBot="1" x14ac:dyDescent="0.35">
      <c r="B8" s="60">
        <v>5</v>
      </c>
      <c r="C8" s="70" t="s">
        <v>23</v>
      </c>
      <c r="D8" s="60"/>
      <c r="E8" s="71" t="s">
        <v>14</v>
      </c>
      <c r="F8" s="72" t="s">
        <v>14</v>
      </c>
      <c r="G8" s="72" t="s">
        <v>14</v>
      </c>
      <c r="H8" s="72" t="s">
        <v>14</v>
      </c>
      <c r="I8" s="73" t="s">
        <v>14</v>
      </c>
      <c r="K8" s="69"/>
    </row>
    <row r="9" spans="1:11" ht="16.5" customHeight="1" thickBot="1" x14ac:dyDescent="0.35">
      <c r="B9" s="74">
        <v>6</v>
      </c>
      <c r="C9" s="75" t="s">
        <v>41</v>
      </c>
      <c r="D9" s="76"/>
      <c r="E9" s="77" t="s">
        <v>18</v>
      </c>
      <c r="F9" s="78" t="s">
        <v>18</v>
      </c>
      <c r="G9" s="78" t="s">
        <v>18</v>
      </c>
      <c r="H9" s="78" t="s">
        <v>18</v>
      </c>
      <c r="I9" s="79" t="s">
        <v>18</v>
      </c>
      <c r="K9" s="80" t="s">
        <v>32</v>
      </c>
    </row>
    <row r="10" spans="1:11" ht="16.5" customHeight="1" thickBot="1" x14ac:dyDescent="0.35">
      <c r="B10" s="60">
        <v>7</v>
      </c>
      <c r="C10" s="61" t="s">
        <v>5</v>
      </c>
      <c r="D10" s="60"/>
      <c r="E10" s="66" t="s">
        <v>14</v>
      </c>
      <c r="F10" s="67" t="s">
        <v>14</v>
      </c>
      <c r="G10" s="67" t="s">
        <v>14</v>
      </c>
      <c r="H10" s="67" t="s">
        <v>14</v>
      </c>
      <c r="I10" s="68" t="s">
        <v>14</v>
      </c>
      <c r="K10" s="81" t="s">
        <v>6</v>
      </c>
    </row>
    <row r="11" spans="1:11" ht="16.5" customHeight="1" thickBot="1" x14ac:dyDescent="0.35">
      <c r="B11" s="74">
        <v>8</v>
      </c>
      <c r="C11" s="75" t="s">
        <v>42</v>
      </c>
      <c r="D11" s="76"/>
      <c r="E11" s="77" t="s">
        <v>18</v>
      </c>
      <c r="F11" s="78" t="s">
        <v>18</v>
      </c>
      <c r="G11" s="78" t="s">
        <v>18</v>
      </c>
      <c r="H11" s="78" t="s">
        <v>18</v>
      </c>
      <c r="I11" s="79" t="s">
        <v>18</v>
      </c>
      <c r="K11" s="80" t="s">
        <v>33</v>
      </c>
    </row>
    <row r="12" spans="1:11" ht="16.5" customHeight="1" x14ac:dyDescent="0.3">
      <c r="B12" s="60">
        <v>9</v>
      </c>
      <c r="C12" s="61" t="s">
        <v>22</v>
      </c>
      <c r="E12" s="66" t="s">
        <v>15</v>
      </c>
      <c r="F12" s="67" t="s">
        <v>15</v>
      </c>
      <c r="G12" s="67" t="s">
        <v>15</v>
      </c>
      <c r="H12" s="67" t="s">
        <v>15</v>
      </c>
      <c r="I12" s="68" t="s">
        <v>15</v>
      </c>
      <c r="K12" s="69"/>
    </row>
    <row r="13" spans="1:11" ht="16.5" customHeight="1" x14ac:dyDescent="0.3">
      <c r="B13" s="60">
        <v>10</v>
      </c>
      <c r="C13" s="70" t="s">
        <v>23</v>
      </c>
      <c r="E13" s="82" t="s">
        <v>15</v>
      </c>
      <c r="F13" s="83" t="s">
        <v>15</v>
      </c>
      <c r="G13" s="83" t="s">
        <v>15</v>
      </c>
      <c r="H13" s="83" t="s">
        <v>15</v>
      </c>
      <c r="I13" s="84" t="s">
        <v>15</v>
      </c>
      <c r="K13" s="69"/>
    </row>
    <row r="14" spans="1:11" ht="16.5" customHeight="1" x14ac:dyDescent="0.3">
      <c r="A14" s="85" t="s">
        <v>34</v>
      </c>
      <c r="B14" s="60">
        <v>11</v>
      </c>
      <c r="C14" s="86" t="s">
        <v>8</v>
      </c>
      <c r="D14" s="87" t="s">
        <v>14</v>
      </c>
    </row>
    <row r="15" spans="1:11" ht="16.5" customHeight="1" x14ac:dyDescent="0.3">
      <c r="A15" s="85"/>
      <c r="B15" s="60">
        <v>12</v>
      </c>
      <c r="C15" s="86" t="s">
        <v>9</v>
      </c>
      <c r="D15" s="89" t="s">
        <v>14</v>
      </c>
    </row>
    <row r="16" spans="1:11" ht="16.5" customHeight="1" x14ac:dyDescent="0.3">
      <c r="A16" s="85"/>
      <c r="B16" s="60">
        <v>13</v>
      </c>
      <c r="C16" s="86" t="s">
        <v>10</v>
      </c>
      <c r="D16" s="89" t="s">
        <v>14</v>
      </c>
    </row>
    <row r="17" spans="1:15" ht="16.5" customHeight="1" x14ac:dyDescent="0.3">
      <c r="A17" s="85"/>
      <c r="B17" s="60">
        <v>14</v>
      </c>
      <c r="C17" s="86" t="s">
        <v>11</v>
      </c>
      <c r="D17" s="89" t="s">
        <v>14</v>
      </c>
    </row>
    <row r="18" spans="1:15" ht="16.5" customHeight="1" x14ac:dyDescent="0.3">
      <c r="A18" s="85"/>
      <c r="B18" s="60">
        <v>15</v>
      </c>
      <c r="C18" s="86" t="s">
        <v>12</v>
      </c>
      <c r="D18" s="90" t="s">
        <v>14</v>
      </c>
      <c r="I18" s="91" t="s">
        <v>15</v>
      </c>
    </row>
    <row r="19" spans="1:15" ht="16.5" customHeight="1" thickBot="1" x14ac:dyDescent="0.35">
      <c r="B19" s="60">
        <v>16</v>
      </c>
      <c r="C19" s="61" t="s">
        <v>36</v>
      </c>
      <c r="I19" s="92" t="s">
        <v>15</v>
      </c>
      <c r="K19" s="93" t="s">
        <v>37</v>
      </c>
    </row>
    <row r="20" spans="1:15" ht="16.5" customHeight="1" thickBot="1" x14ac:dyDescent="0.35">
      <c r="B20" s="74">
        <v>17</v>
      </c>
      <c r="C20" s="75" t="s">
        <v>13</v>
      </c>
      <c r="D20" s="94" t="s">
        <v>14</v>
      </c>
      <c r="E20" s="95" t="s">
        <v>18</v>
      </c>
      <c r="F20" s="95" t="s">
        <v>18</v>
      </c>
      <c r="G20" s="95" t="s">
        <v>18</v>
      </c>
      <c r="H20" s="95" t="s">
        <v>18</v>
      </c>
      <c r="I20" s="96" t="s">
        <v>18</v>
      </c>
      <c r="K20" s="80" t="s">
        <v>26</v>
      </c>
    </row>
    <row r="22" spans="1:15" s="97" customFormat="1" ht="16.5" customHeight="1" x14ac:dyDescent="0.25">
      <c r="C22" s="97" t="s">
        <v>19</v>
      </c>
      <c r="D22" s="98"/>
      <c r="E22" s="98"/>
      <c r="F22" s="98"/>
      <c r="G22" s="98"/>
      <c r="H22" s="98"/>
      <c r="I22" s="98"/>
      <c r="K22" s="99" t="s">
        <v>39</v>
      </c>
      <c r="L22" s="100"/>
      <c r="O22" s="100"/>
    </row>
    <row r="23" spans="1:15" s="97" customFormat="1" ht="16.5" customHeight="1" x14ac:dyDescent="0.25">
      <c r="C23" s="97" t="s">
        <v>20</v>
      </c>
      <c r="D23" s="98"/>
      <c r="E23" s="98"/>
      <c r="F23" s="98"/>
      <c r="G23" s="98"/>
      <c r="H23" s="98"/>
      <c r="I23" s="98"/>
      <c r="K23" s="99" t="s">
        <v>21</v>
      </c>
      <c r="L23" s="100"/>
      <c r="N23" s="100"/>
      <c r="O23" s="100"/>
    </row>
    <row r="24" spans="1:15" ht="16.5" customHeight="1" x14ac:dyDescent="0.3">
      <c r="O24" s="100"/>
    </row>
    <row r="25" spans="1:15" ht="16.5" customHeight="1" x14ac:dyDescent="0.3">
      <c r="C25" s="101" t="s">
        <v>38</v>
      </c>
      <c r="L25" s="102"/>
      <c r="O25" s="100"/>
    </row>
    <row r="26" spans="1:15" ht="16.5" customHeight="1" x14ac:dyDescent="0.3">
      <c r="C26" s="101" t="s">
        <v>27</v>
      </c>
      <c r="L26" s="102"/>
      <c r="N26" s="102"/>
      <c r="O26" s="100"/>
    </row>
    <row r="27" spans="1:15" ht="16.5" customHeight="1" x14ac:dyDescent="0.3">
      <c r="O27" s="100"/>
    </row>
  </sheetData>
  <mergeCells count="1">
    <mergeCell ref="A14:A18"/>
  </mergeCells>
  <printOptions horizontalCentered="1" verticalCentered="1"/>
  <pageMargins left="0.55118110236220474" right="0.51181102362204722" top="0.74803149606299213" bottom="0.74803149606299213" header="0.31496062992125984" footer="0.31496062992125984"/>
  <pageSetup scale="1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29"/>
  <sheetViews>
    <sheetView zoomScale="140" zoomScaleNormal="140" workbookViewId="0"/>
  </sheetViews>
  <sheetFormatPr baseColWidth="10" defaultRowHeight="13.5" x14ac:dyDescent="0.25"/>
  <cols>
    <col min="1" max="1" width="4.42578125" style="16" customWidth="1"/>
    <col min="2" max="2" width="26.42578125" style="16" customWidth="1"/>
    <col min="3" max="3" width="11.140625" style="17" bestFit="1" customWidth="1"/>
    <col min="4" max="4" width="10.42578125" style="17" customWidth="1"/>
    <col min="5" max="9" width="15" style="17" customWidth="1"/>
    <col min="10" max="16384" width="11.42578125" style="16"/>
  </cols>
  <sheetData>
    <row r="2" spans="1:9" x14ac:dyDescent="0.25">
      <c r="B2" s="16" t="s">
        <v>28</v>
      </c>
      <c r="E2" s="17">
        <v>110000</v>
      </c>
      <c r="F2" s="17">
        <f>E2*(1+F3)</f>
        <v>110000</v>
      </c>
      <c r="G2" s="17">
        <f t="shared" ref="G2:I2" si="0">F2*(1+G3)</f>
        <v>121000.00000000001</v>
      </c>
      <c r="H2" s="17">
        <f t="shared" si="0"/>
        <v>133100.00000000003</v>
      </c>
      <c r="I2" s="17">
        <f t="shared" si="0"/>
        <v>146410.00000000006</v>
      </c>
    </row>
    <row r="3" spans="1:9" x14ac:dyDescent="0.25">
      <c r="B3" s="16" t="s">
        <v>35</v>
      </c>
      <c r="E3" s="52"/>
      <c r="F3" s="48">
        <v>0</v>
      </c>
      <c r="G3" s="48">
        <v>0.1</v>
      </c>
      <c r="H3" s="48">
        <v>0.1</v>
      </c>
      <c r="I3" s="48">
        <v>0.1</v>
      </c>
    </row>
    <row r="4" spans="1:9" x14ac:dyDescent="0.25">
      <c r="B4" s="16" t="s">
        <v>29</v>
      </c>
      <c r="E4" s="17">
        <v>195</v>
      </c>
      <c r="F4" s="17">
        <f>E4</f>
        <v>195</v>
      </c>
      <c r="G4" s="17">
        <f>F4</f>
        <v>195</v>
      </c>
      <c r="H4" s="17">
        <f>G4</f>
        <v>195</v>
      </c>
      <c r="I4" s="17">
        <f>H4</f>
        <v>195</v>
      </c>
    </row>
    <row r="5" spans="1:9" x14ac:dyDescent="0.25">
      <c r="B5" s="16" t="s">
        <v>30</v>
      </c>
      <c r="E5" s="17">
        <v>60</v>
      </c>
      <c r="F5" s="17">
        <f t="shared" ref="F5:I5" si="1">E5</f>
        <v>60</v>
      </c>
      <c r="G5" s="17">
        <f t="shared" si="1"/>
        <v>60</v>
      </c>
      <c r="H5" s="17">
        <f t="shared" si="1"/>
        <v>60</v>
      </c>
      <c r="I5" s="17">
        <f t="shared" si="1"/>
        <v>60</v>
      </c>
    </row>
    <row r="6" spans="1:9" x14ac:dyDescent="0.25">
      <c r="B6" s="16" t="s">
        <v>31</v>
      </c>
      <c r="E6" s="17">
        <v>5000000</v>
      </c>
      <c r="F6" s="17">
        <f t="shared" ref="F6:I6" si="2">E6</f>
        <v>5000000</v>
      </c>
      <c r="G6" s="17">
        <f t="shared" si="2"/>
        <v>5000000</v>
      </c>
      <c r="H6" s="17">
        <f t="shared" si="2"/>
        <v>5000000</v>
      </c>
      <c r="I6" s="17">
        <f t="shared" si="2"/>
        <v>5000000</v>
      </c>
    </row>
    <row r="7" spans="1:9" ht="14.25" thickBot="1" x14ac:dyDescent="0.3"/>
    <row r="8" spans="1:9" ht="14.25" thickBot="1" x14ac:dyDescent="0.3">
      <c r="A8" s="18"/>
      <c r="B8" s="20" t="s">
        <v>0</v>
      </c>
      <c r="C8" s="18" t="s">
        <v>1</v>
      </c>
      <c r="D8" s="18">
        <v>0</v>
      </c>
      <c r="E8" s="18">
        <v>1</v>
      </c>
      <c r="F8" s="18">
        <v>2</v>
      </c>
      <c r="G8" s="18">
        <v>3</v>
      </c>
      <c r="H8" s="18">
        <v>4</v>
      </c>
      <c r="I8" s="18">
        <v>5</v>
      </c>
    </row>
    <row r="9" spans="1:9" x14ac:dyDescent="0.25">
      <c r="A9" s="21">
        <v>1</v>
      </c>
      <c r="B9" s="22" t="s">
        <v>2</v>
      </c>
      <c r="C9" s="21"/>
      <c r="D9" s="21"/>
      <c r="E9" s="23">
        <f>E2*E4</f>
        <v>21450000</v>
      </c>
      <c r="F9" s="24">
        <f t="shared" ref="F9:I9" si="3">F2*F4</f>
        <v>21450000</v>
      </c>
      <c r="G9" s="24">
        <f t="shared" si="3"/>
        <v>23595000.000000004</v>
      </c>
      <c r="H9" s="24">
        <f t="shared" si="3"/>
        <v>25954500.000000007</v>
      </c>
      <c r="I9" s="53">
        <f t="shared" si="3"/>
        <v>28549950.000000011</v>
      </c>
    </row>
    <row r="10" spans="1:9" x14ac:dyDescent="0.25">
      <c r="A10" s="21">
        <v>2</v>
      </c>
      <c r="B10" s="22" t="s">
        <v>3</v>
      </c>
      <c r="C10" s="21"/>
      <c r="D10" s="21"/>
      <c r="E10" s="25">
        <f>-E2*E5</f>
        <v>-6600000</v>
      </c>
      <c r="F10" s="26">
        <f t="shared" ref="F10:I10" si="4">-F2*F5</f>
        <v>-6600000</v>
      </c>
      <c r="G10" s="26">
        <f t="shared" si="4"/>
        <v>-7260000.0000000009</v>
      </c>
      <c r="H10" s="26">
        <f t="shared" si="4"/>
        <v>-7986000.0000000019</v>
      </c>
      <c r="I10" s="54">
        <f t="shared" si="4"/>
        <v>-8784600.0000000037</v>
      </c>
    </row>
    <row r="11" spans="1:9" x14ac:dyDescent="0.25">
      <c r="A11" s="21">
        <v>3</v>
      </c>
      <c r="B11" s="22" t="s">
        <v>4</v>
      </c>
      <c r="C11" s="21"/>
      <c r="D11" s="21"/>
      <c r="E11" s="25">
        <f>-E6</f>
        <v>-5000000</v>
      </c>
      <c r="F11" s="26">
        <f t="shared" ref="F11:I11" si="5">-F6</f>
        <v>-5000000</v>
      </c>
      <c r="G11" s="26">
        <f t="shared" si="5"/>
        <v>-5000000</v>
      </c>
      <c r="H11" s="26">
        <f t="shared" si="5"/>
        <v>-5000000</v>
      </c>
      <c r="I11" s="54">
        <f t="shared" si="5"/>
        <v>-5000000</v>
      </c>
    </row>
    <row r="12" spans="1:9" ht="14.25" thickBot="1" x14ac:dyDescent="0.3">
      <c r="A12" s="21">
        <v>4</v>
      </c>
      <c r="B12" s="22" t="s">
        <v>22</v>
      </c>
      <c r="C12" s="47"/>
      <c r="D12" s="21"/>
      <c r="E12" s="25">
        <v>-1680000</v>
      </c>
      <c r="F12" s="26">
        <v>-1680000</v>
      </c>
      <c r="G12" s="26">
        <v>-1680000</v>
      </c>
      <c r="H12" s="26">
        <v>-1680000</v>
      </c>
      <c r="I12" s="54">
        <v>-1680000</v>
      </c>
    </row>
    <row r="13" spans="1:9" ht="14.25" thickBot="1" x14ac:dyDescent="0.3">
      <c r="A13" s="27">
        <v>6</v>
      </c>
      <c r="B13" s="28" t="s">
        <v>41</v>
      </c>
      <c r="C13" s="32" t="s">
        <v>24</v>
      </c>
      <c r="D13" s="29"/>
      <c r="E13" s="30">
        <f>SUM(E9:E12)</f>
        <v>8170000</v>
      </c>
      <c r="F13" s="31">
        <f>SUM(F9:F12)</f>
        <v>8170000</v>
      </c>
      <c r="G13" s="31">
        <f>SUM(G9:G12)</f>
        <v>9655000.0000000037</v>
      </c>
      <c r="H13" s="31">
        <f>SUM(H9:H12)</f>
        <v>11288500.000000007</v>
      </c>
      <c r="I13" s="55">
        <f>SUM(I9:I12)</f>
        <v>13085350.000000007</v>
      </c>
    </row>
    <row r="14" spans="1:9" ht="14.25" thickBot="1" x14ac:dyDescent="0.3">
      <c r="A14" s="21">
        <v>7</v>
      </c>
      <c r="B14" s="22" t="s">
        <v>5</v>
      </c>
      <c r="C14" s="48">
        <v>0.2</v>
      </c>
      <c r="D14" s="21"/>
      <c r="E14" s="25">
        <f>-E13*$C$14</f>
        <v>-1634000</v>
      </c>
      <c r="F14" s="26">
        <f t="shared" ref="F14:I14" si="6">-F13*$C$14</f>
        <v>-1634000</v>
      </c>
      <c r="G14" s="26">
        <f t="shared" si="6"/>
        <v>-1931000.0000000009</v>
      </c>
      <c r="H14" s="26">
        <f t="shared" si="6"/>
        <v>-2257700.0000000014</v>
      </c>
      <c r="I14" s="54">
        <f t="shared" si="6"/>
        <v>-2617070.0000000019</v>
      </c>
    </row>
    <row r="15" spans="1:9" ht="14.25" thickBot="1" x14ac:dyDescent="0.3">
      <c r="A15" s="27">
        <v>8</v>
      </c>
      <c r="B15" s="28" t="s">
        <v>42</v>
      </c>
      <c r="C15" s="32" t="s">
        <v>25</v>
      </c>
      <c r="D15" s="29"/>
      <c r="E15" s="30">
        <f>E13+E14</f>
        <v>6536000</v>
      </c>
      <c r="F15" s="31">
        <f t="shared" ref="F15:I15" si="7">F13+F14</f>
        <v>6536000</v>
      </c>
      <c r="G15" s="31">
        <f t="shared" si="7"/>
        <v>7724000.0000000028</v>
      </c>
      <c r="H15" s="31">
        <f t="shared" si="7"/>
        <v>9030800.0000000056</v>
      </c>
      <c r="I15" s="55">
        <f t="shared" si="7"/>
        <v>10468280.000000006</v>
      </c>
    </row>
    <row r="16" spans="1:9" x14ac:dyDescent="0.25">
      <c r="A16" s="21">
        <v>9</v>
      </c>
      <c r="B16" s="22" t="s">
        <v>22</v>
      </c>
      <c r="C16" s="47"/>
      <c r="E16" s="25">
        <f>-E12</f>
        <v>1680000</v>
      </c>
      <c r="F16" s="26">
        <f t="shared" ref="F16:I16" si="8">-F12</f>
        <v>1680000</v>
      </c>
      <c r="G16" s="26">
        <f t="shared" si="8"/>
        <v>1680000</v>
      </c>
      <c r="H16" s="26">
        <f t="shared" si="8"/>
        <v>1680000</v>
      </c>
      <c r="I16" s="54">
        <f t="shared" si="8"/>
        <v>1680000</v>
      </c>
    </row>
    <row r="17" spans="1:14" x14ac:dyDescent="0.25">
      <c r="A17" s="21"/>
      <c r="B17" s="22" t="s">
        <v>7</v>
      </c>
    </row>
    <row r="18" spans="1:14" x14ac:dyDescent="0.25">
      <c r="A18" s="21">
        <v>12</v>
      </c>
      <c r="B18" s="33" t="s">
        <v>9</v>
      </c>
      <c r="D18" s="34">
        <v>-15000000</v>
      </c>
    </row>
    <row r="19" spans="1:14" x14ac:dyDescent="0.25">
      <c r="A19" s="21">
        <v>13</v>
      </c>
      <c r="B19" s="33" t="s">
        <v>10</v>
      </c>
      <c r="D19" s="35">
        <v>-6000000</v>
      </c>
    </row>
    <row r="20" spans="1:14" x14ac:dyDescent="0.25">
      <c r="A20" s="21">
        <v>15</v>
      </c>
      <c r="B20" s="33" t="s">
        <v>12</v>
      </c>
      <c r="D20" s="36">
        <v>-5300000</v>
      </c>
      <c r="I20" s="56">
        <v>5300000</v>
      </c>
    </row>
    <row r="21" spans="1:14" ht="14.25" thickBot="1" x14ac:dyDescent="0.3">
      <c r="A21" s="21">
        <v>16</v>
      </c>
      <c r="B21" s="22" t="s">
        <v>36</v>
      </c>
      <c r="I21" s="38">
        <v>12600000</v>
      </c>
    </row>
    <row r="22" spans="1:14" ht="14.25" thickBot="1" x14ac:dyDescent="0.3">
      <c r="A22" s="27">
        <v>17</v>
      </c>
      <c r="B22" s="28" t="s">
        <v>13</v>
      </c>
      <c r="C22" s="32" t="s">
        <v>26</v>
      </c>
      <c r="D22" s="39">
        <f t="shared" ref="D22:I22" si="9">SUM(D15:D21)</f>
        <v>-26300000</v>
      </c>
      <c r="E22" s="40">
        <f t="shared" si="9"/>
        <v>8216000</v>
      </c>
      <c r="F22" s="40">
        <f t="shared" si="9"/>
        <v>8216000</v>
      </c>
      <c r="G22" s="40">
        <f t="shared" si="9"/>
        <v>9404000.0000000037</v>
      </c>
      <c r="H22" s="40">
        <f t="shared" si="9"/>
        <v>10710800.000000006</v>
      </c>
      <c r="I22" s="41">
        <f t="shared" si="9"/>
        <v>30048280.000000007</v>
      </c>
    </row>
    <row r="23" spans="1:14" ht="14.25" thickBot="1" x14ac:dyDescent="0.3"/>
    <row r="24" spans="1:14" s="42" customFormat="1" x14ac:dyDescent="0.25">
      <c r="B24" s="43" t="s">
        <v>19</v>
      </c>
      <c r="C24" s="44">
        <f>NPV(0.2,E22:I22)+D22</f>
        <v>8935398.0195473433</v>
      </c>
      <c r="D24" s="19"/>
      <c r="E24" s="19"/>
      <c r="F24" s="19"/>
      <c r="G24" s="19"/>
      <c r="H24" s="19"/>
      <c r="I24" s="19"/>
    </row>
    <row r="25" spans="1:14" s="42" customFormat="1" ht="14.25" thickBot="1" x14ac:dyDescent="0.3">
      <c r="B25" s="45" t="s">
        <v>20</v>
      </c>
      <c r="C25" s="46">
        <f>IRR(D22:I22)</f>
        <v>0.31595337740278273</v>
      </c>
      <c r="D25" s="19"/>
      <c r="E25" s="19"/>
      <c r="F25" s="19"/>
      <c r="G25" s="19"/>
      <c r="H25" s="19"/>
      <c r="I25" s="19"/>
    </row>
    <row r="26" spans="1:14" x14ac:dyDescent="0.25">
      <c r="N26" s="42"/>
    </row>
    <row r="27" spans="1:14" x14ac:dyDescent="0.25">
      <c r="N27" s="42"/>
    </row>
    <row r="28" spans="1:14" x14ac:dyDescent="0.25">
      <c r="N28" s="42"/>
    </row>
    <row r="29" spans="1:14" x14ac:dyDescent="0.25">
      <c r="N29" s="42"/>
    </row>
  </sheetData>
  <printOptions horizontalCentered="1" verticalCentered="1"/>
  <pageMargins left="0.55118110236220474" right="0.51181102362204722" top="0.74803149606299213" bottom="0.74803149606299213" header="0.31496062992125984" footer="0.31496062992125984"/>
  <pageSetup scale="1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0"/>
  <sheetViews>
    <sheetView zoomScale="140" zoomScaleNormal="140" workbookViewId="0"/>
  </sheetViews>
  <sheetFormatPr baseColWidth="10" defaultRowHeight="13.5" x14ac:dyDescent="0.25"/>
  <cols>
    <col min="1" max="1" width="3.5703125" style="16" bestFit="1" customWidth="1"/>
    <col min="2" max="2" width="26.85546875" style="16" bestFit="1" customWidth="1"/>
    <col min="3" max="3" width="11" style="17" bestFit="1" customWidth="1"/>
    <col min="4" max="5" width="9.42578125" style="17" bestFit="1" customWidth="1"/>
    <col min="6" max="9" width="9.28515625" style="17" bestFit="1" customWidth="1"/>
    <col min="10" max="12" width="10" style="16" bestFit="1" customWidth="1"/>
    <col min="13" max="13" width="10.28515625" style="16" bestFit="1" customWidth="1"/>
    <col min="14" max="14" width="10.85546875" style="16" customWidth="1"/>
    <col min="15" max="15" width="11" style="16" bestFit="1" customWidth="1"/>
    <col min="16" max="16384" width="11.42578125" style="16"/>
  </cols>
  <sheetData>
    <row r="1" spans="1:15" ht="14.25" thickBot="1" x14ac:dyDescent="0.3">
      <c r="D1" s="18">
        <v>1</v>
      </c>
      <c r="E1" s="18">
        <v>2</v>
      </c>
      <c r="F1" s="18">
        <v>3</v>
      </c>
      <c r="G1" s="18">
        <v>4</v>
      </c>
      <c r="H1" s="18">
        <v>5</v>
      </c>
      <c r="I1" s="18">
        <v>6</v>
      </c>
      <c r="J1" s="18">
        <v>7</v>
      </c>
      <c r="K1" s="18">
        <v>8</v>
      </c>
      <c r="L1" s="18">
        <v>9</v>
      </c>
      <c r="M1" s="18">
        <v>10</v>
      </c>
      <c r="O1" s="17"/>
    </row>
    <row r="2" spans="1:15" x14ac:dyDescent="0.25">
      <c r="B2" s="16" t="s">
        <v>28</v>
      </c>
      <c r="D2" s="19">
        <v>7836.0360100000007</v>
      </c>
      <c r="E2" s="19">
        <v>16024.27202</v>
      </c>
      <c r="F2" s="19">
        <v>32752.944040000002</v>
      </c>
      <c r="G2" s="19">
        <v>50186.016060000002</v>
      </c>
      <c r="H2" s="19">
        <v>68323.48808000001</v>
      </c>
      <c r="I2" s="19">
        <v>87165.360100000005</v>
      </c>
      <c r="J2" s="19">
        <v>106711.63211999999</v>
      </c>
      <c r="K2" s="19">
        <v>136031.04014999999</v>
      </c>
      <c r="L2" s="19">
        <v>138672.54014999999</v>
      </c>
      <c r="M2" s="19">
        <v>143955.54014999999</v>
      </c>
      <c r="O2" s="17"/>
    </row>
    <row r="3" spans="1:15" x14ac:dyDescent="0.25">
      <c r="B3" s="16" t="s">
        <v>29</v>
      </c>
      <c r="D3" s="19">
        <v>8</v>
      </c>
      <c r="E3" s="19">
        <v>9</v>
      </c>
      <c r="F3" s="19">
        <v>10</v>
      </c>
      <c r="G3" s="19">
        <v>10</v>
      </c>
      <c r="H3" s="19">
        <v>10</v>
      </c>
      <c r="I3" s="19">
        <v>10</v>
      </c>
      <c r="J3" s="19">
        <v>10</v>
      </c>
      <c r="K3" s="19">
        <v>10</v>
      </c>
      <c r="L3" s="19">
        <v>10</v>
      </c>
      <c r="M3" s="19">
        <v>10</v>
      </c>
      <c r="O3" s="17"/>
    </row>
    <row r="4" spans="1:15" x14ac:dyDescent="0.25">
      <c r="B4" s="16" t="s">
        <v>30</v>
      </c>
      <c r="D4" s="19">
        <v>4</v>
      </c>
      <c r="E4" s="19">
        <f>D4</f>
        <v>4</v>
      </c>
      <c r="F4" s="19">
        <f t="shared" ref="F4:M5" si="0">E4</f>
        <v>4</v>
      </c>
      <c r="G4" s="19">
        <f t="shared" si="0"/>
        <v>4</v>
      </c>
      <c r="H4" s="19">
        <f t="shared" si="0"/>
        <v>4</v>
      </c>
      <c r="I4" s="19">
        <f t="shared" si="0"/>
        <v>4</v>
      </c>
      <c r="J4" s="19">
        <f t="shared" si="0"/>
        <v>4</v>
      </c>
      <c r="K4" s="19">
        <f t="shared" si="0"/>
        <v>4</v>
      </c>
      <c r="L4" s="19">
        <f t="shared" si="0"/>
        <v>4</v>
      </c>
      <c r="M4" s="19">
        <f t="shared" si="0"/>
        <v>4</v>
      </c>
      <c r="O4" s="17"/>
    </row>
    <row r="5" spans="1:15" x14ac:dyDescent="0.25">
      <c r="B5" s="16" t="s">
        <v>31</v>
      </c>
      <c r="D5" s="17">
        <v>120000</v>
      </c>
      <c r="E5" s="17">
        <f t="shared" ref="E5:H5" si="1">D5</f>
        <v>120000</v>
      </c>
      <c r="F5" s="17">
        <f t="shared" si="1"/>
        <v>120000</v>
      </c>
      <c r="G5" s="17">
        <f t="shared" si="1"/>
        <v>120000</v>
      </c>
      <c r="H5" s="17">
        <f t="shared" si="1"/>
        <v>120000</v>
      </c>
      <c r="I5" s="17">
        <f t="shared" si="0"/>
        <v>120000</v>
      </c>
      <c r="J5" s="17">
        <f t="shared" si="0"/>
        <v>120000</v>
      </c>
      <c r="K5" s="17">
        <f t="shared" si="0"/>
        <v>120000</v>
      </c>
      <c r="L5" s="17">
        <f t="shared" si="0"/>
        <v>120000</v>
      </c>
      <c r="M5" s="17">
        <f t="shared" si="0"/>
        <v>120000</v>
      </c>
      <c r="O5" s="17"/>
    </row>
    <row r="6" spans="1:15" ht="14.25" thickBot="1" x14ac:dyDescent="0.3">
      <c r="H6" s="16"/>
      <c r="I6" s="16"/>
      <c r="M6" s="17"/>
      <c r="O6" s="17"/>
    </row>
    <row r="7" spans="1:15" ht="14.25" thickBot="1" x14ac:dyDescent="0.3">
      <c r="A7" s="18"/>
      <c r="B7" s="20" t="s">
        <v>0</v>
      </c>
      <c r="C7" s="18">
        <v>0</v>
      </c>
      <c r="D7" s="18">
        <v>1</v>
      </c>
      <c r="E7" s="18">
        <v>2</v>
      </c>
      <c r="F7" s="18">
        <v>3</v>
      </c>
      <c r="G7" s="18">
        <v>4</v>
      </c>
      <c r="H7" s="18">
        <v>5</v>
      </c>
      <c r="I7" s="18">
        <v>6</v>
      </c>
      <c r="J7" s="18">
        <v>7</v>
      </c>
      <c r="K7" s="18">
        <v>8</v>
      </c>
      <c r="L7" s="18">
        <v>9</v>
      </c>
      <c r="M7" s="18">
        <v>10</v>
      </c>
      <c r="O7" s="18" t="s">
        <v>1</v>
      </c>
    </row>
    <row r="8" spans="1:15" x14ac:dyDescent="0.25">
      <c r="A8" s="21">
        <v>1</v>
      </c>
      <c r="B8" s="22" t="s">
        <v>2</v>
      </c>
      <c r="C8" s="21"/>
      <c r="D8" s="23">
        <f>D2*D3</f>
        <v>62688.288080000006</v>
      </c>
      <c r="E8" s="24">
        <f>E2*E3</f>
        <v>144218.44818000001</v>
      </c>
      <c r="F8" s="24">
        <f>F2*F3</f>
        <v>327529.44040000002</v>
      </c>
      <c r="G8" s="24">
        <f>G2*G3</f>
        <v>501860.1606</v>
      </c>
      <c r="H8" s="24">
        <f t="shared" ref="H8:M8" si="2">H2*H3</f>
        <v>683234.88080000016</v>
      </c>
      <c r="I8" s="24">
        <f t="shared" si="2"/>
        <v>871653.60100000002</v>
      </c>
      <c r="J8" s="24">
        <f t="shared" si="2"/>
        <v>1067116.3211999999</v>
      </c>
      <c r="K8" s="24">
        <f t="shared" si="2"/>
        <v>1360310.4014999999</v>
      </c>
      <c r="L8" s="24">
        <f t="shared" si="2"/>
        <v>1386725.4014999999</v>
      </c>
      <c r="M8" s="24">
        <f t="shared" si="2"/>
        <v>1439555.4014999999</v>
      </c>
      <c r="O8" s="21"/>
    </row>
    <row r="9" spans="1:15" x14ac:dyDescent="0.25">
      <c r="A9" s="21">
        <v>2</v>
      </c>
      <c r="B9" s="22" t="s">
        <v>3</v>
      </c>
      <c r="C9" s="21"/>
      <c r="D9" s="25">
        <f>-D2*D4</f>
        <v>-31344.144040000003</v>
      </c>
      <c r="E9" s="26">
        <f>-E2*E4</f>
        <v>-64097.088080000001</v>
      </c>
      <c r="F9" s="26">
        <f>-F2*F4</f>
        <v>-131011.77616000001</v>
      </c>
      <c r="G9" s="26">
        <f>-G2*G4</f>
        <v>-200744.06424000001</v>
      </c>
      <c r="H9" s="26">
        <f t="shared" ref="H9:M9" si="3">-H2*H4</f>
        <v>-273293.95232000004</v>
      </c>
      <c r="I9" s="26">
        <f t="shared" si="3"/>
        <v>-348661.44040000002</v>
      </c>
      <c r="J9" s="26">
        <f t="shared" si="3"/>
        <v>-426846.52847999998</v>
      </c>
      <c r="K9" s="26">
        <f t="shared" si="3"/>
        <v>-544124.16059999994</v>
      </c>
      <c r="L9" s="26">
        <f t="shared" si="3"/>
        <v>-554690.16059999994</v>
      </c>
      <c r="M9" s="26">
        <f t="shared" si="3"/>
        <v>-575822.16059999994</v>
      </c>
      <c r="O9" s="21"/>
    </row>
    <row r="10" spans="1:15" ht="14.25" thickBot="1" x14ac:dyDescent="0.3">
      <c r="A10" s="21">
        <v>3</v>
      </c>
      <c r="B10" s="22" t="s">
        <v>4</v>
      </c>
      <c r="C10" s="21"/>
      <c r="D10" s="25">
        <f>-D5</f>
        <v>-120000</v>
      </c>
      <c r="E10" s="26">
        <f t="shared" ref="E10:M10" si="4">-E5</f>
        <v>-120000</v>
      </c>
      <c r="F10" s="26">
        <f t="shared" si="4"/>
        <v>-120000</v>
      </c>
      <c r="G10" s="26">
        <f t="shared" si="4"/>
        <v>-120000</v>
      </c>
      <c r="H10" s="26">
        <f t="shared" si="4"/>
        <v>-120000</v>
      </c>
      <c r="I10" s="26">
        <f t="shared" si="4"/>
        <v>-120000</v>
      </c>
      <c r="J10" s="26">
        <f t="shared" si="4"/>
        <v>-120000</v>
      </c>
      <c r="K10" s="26">
        <f t="shared" si="4"/>
        <v>-120000</v>
      </c>
      <c r="L10" s="26">
        <f t="shared" si="4"/>
        <v>-120000</v>
      </c>
      <c r="M10" s="26">
        <f t="shared" si="4"/>
        <v>-120000</v>
      </c>
      <c r="O10" s="21"/>
    </row>
    <row r="11" spans="1:15" ht="14.25" thickBot="1" x14ac:dyDescent="0.3">
      <c r="A11" s="27">
        <v>6</v>
      </c>
      <c r="B11" s="28" t="s">
        <v>41</v>
      </c>
      <c r="C11" s="29"/>
      <c r="D11" s="30">
        <f t="shared" ref="D11:M11" si="5">SUM(D8:D10)</f>
        <v>-88655.855960000001</v>
      </c>
      <c r="E11" s="31">
        <f t="shared" si="5"/>
        <v>-39878.639899999995</v>
      </c>
      <c r="F11" s="31">
        <f t="shared" si="5"/>
        <v>76517.664240000013</v>
      </c>
      <c r="G11" s="31">
        <f t="shared" si="5"/>
        <v>181116.09635999997</v>
      </c>
      <c r="H11" s="31">
        <f t="shared" si="5"/>
        <v>289940.92848000012</v>
      </c>
      <c r="I11" s="31">
        <f t="shared" si="5"/>
        <v>402992.1606</v>
      </c>
      <c r="J11" s="31">
        <f>SUM(J8:J10)</f>
        <v>520269.79271999991</v>
      </c>
      <c r="K11" s="31">
        <f t="shared" si="5"/>
        <v>696186.24089999998</v>
      </c>
      <c r="L11" s="31">
        <f t="shared" si="5"/>
        <v>712035.24089999998</v>
      </c>
      <c r="M11" s="31">
        <f t="shared" si="5"/>
        <v>743733.24089999998</v>
      </c>
      <c r="O11" s="32" t="s">
        <v>24</v>
      </c>
    </row>
    <row r="12" spans="1:15" ht="17.25" customHeight="1" thickBot="1" x14ac:dyDescent="0.3">
      <c r="A12" s="21">
        <v>7</v>
      </c>
      <c r="B12" s="22" t="s">
        <v>5</v>
      </c>
      <c r="C12" s="21"/>
      <c r="D12" s="25"/>
      <c r="E12" s="26"/>
      <c r="F12" s="26">
        <f>-27%*F11</f>
        <v>-20659.769344800006</v>
      </c>
      <c r="G12" s="26">
        <f t="shared" ref="G12:M12" si="6">-27%*G11</f>
        <v>-48901.346017199998</v>
      </c>
      <c r="H12" s="26">
        <f t="shared" si="6"/>
        <v>-78284.050689600044</v>
      </c>
      <c r="I12" s="26">
        <f t="shared" si="6"/>
        <v>-108807.88336200001</v>
      </c>
      <c r="J12" s="26">
        <f t="shared" si="6"/>
        <v>-140472.84403439998</v>
      </c>
      <c r="K12" s="26">
        <f t="shared" si="6"/>
        <v>-187970.28504300001</v>
      </c>
      <c r="L12" s="26">
        <f t="shared" si="6"/>
        <v>-192249.51504299999</v>
      </c>
      <c r="M12" s="26">
        <f t="shared" si="6"/>
        <v>-200807.97504300001</v>
      </c>
      <c r="O12" s="48">
        <v>0.27</v>
      </c>
    </row>
    <row r="13" spans="1:15" ht="14.25" thickBot="1" x14ac:dyDescent="0.3">
      <c r="A13" s="27">
        <v>8</v>
      </c>
      <c r="B13" s="28" t="s">
        <v>42</v>
      </c>
      <c r="C13" s="29"/>
      <c r="D13" s="30">
        <f>D11+D12</f>
        <v>-88655.855960000001</v>
      </c>
      <c r="E13" s="31">
        <f t="shared" ref="E13:M13" si="7">E11+E12</f>
        <v>-39878.639899999995</v>
      </c>
      <c r="F13" s="31">
        <f t="shared" si="7"/>
        <v>55857.894895200006</v>
      </c>
      <c r="G13" s="31">
        <f t="shared" si="7"/>
        <v>132214.75034279996</v>
      </c>
      <c r="H13" s="31">
        <f t="shared" si="7"/>
        <v>211656.87779040006</v>
      </c>
      <c r="I13" s="31">
        <f t="shared" si="7"/>
        <v>294184.27723800001</v>
      </c>
      <c r="J13" s="31">
        <f t="shared" si="7"/>
        <v>379796.94868559996</v>
      </c>
      <c r="K13" s="31">
        <f t="shared" si="7"/>
        <v>508215.95585699996</v>
      </c>
      <c r="L13" s="31">
        <f t="shared" si="7"/>
        <v>519785.72585699998</v>
      </c>
      <c r="M13" s="31">
        <f t="shared" si="7"/>
        <v>542925.2658569999</v>
      </c>
      <c r="O13" s="32" t="s">
        <v>25</v>
      </c>
    </row>
    <row r="14" spans="1:15" x14ac:dyDescent="0.25">
      <c r="A14" s="21"/>
      <c r="B14" s="22" t="s">
        <v>7</v>
      </c>
      <c r="J14" s="17"/>
      <c r="K14" s="17"/>
      <c r="L14" s="17"/>
      <c r="M14" s="17"/>
      <c r="O14" s="17"/>
    </row>
    <row r="15" spans="1:15" x14ac:dyDescent="0.25">
      <c r="A15" s="21">
        <v>12</v>
      </c>
      <c r="B15" s="33" t="s">
        <v>9</v>
      </c>
      <c r="C15" s="34">
        <v>-1200000</v>
      </c>
      <c r="J15" s="17"/>
      <c r="K15" s="17"/>
      <c r="L15" s="17"/>
      <c r="M15" s="17"/>
      <c r="O15" s="17"/>
    </row>
    <row r="16" spans="1:15" x14ac:dyDescent="0.25">
      <c r="A16" s="21">
        <v>13</v>
      </c>
      <c r="B16" s="33" t="s">
        <v>44</v>
      </c>
      <c r="C16" s="35">
        <v>-600000</v>
      </c>
      <c r="J16" s="17"/>
      <c r="K16" s="17"/>
      <c r="L16" s="17"/>
      <c r="M16" s="17"/>
      <c r="O16" s="17"/>
    </row>
    <row r="17" spans="1:15" x14ac:dyDescent="0.25">
      <c r="A17" s="21"/>
      <c r="B17" s="33" t="s">
        <v>45</v>
      </c>
      <c r="C17" s="36">
        <v>-100000</v>
      </c>
      <c r="J17" s="17"/>
      <c r="K17" s="17"/>
      <c r="L17" s="17"/>
      <c r="M17" s="17"/>
      <c r="O17" s="17"/>
    </row>
    <row r="18" spans="1:15" ht="14.25" thickBot="1" x14ac:dyDescent="0.3">
      <c r="A18" s="21">
        <v>16</v>
      </c>
      <c r="B18" s="22" t="s">
        <v>36</v>
      </c>
      <c r="J18" s="17"/>
      <c r="K18" s="17"/>
      <c r="L18" s="17"/>
      <c r="M18" s="49">
        <v>600000</v>
      </c>
      <c r="O18" s="17"/>
    </row>
    <row r="19" spans="1:15" ht="14.25" thickBot="1" x14ac:dyDescent="0.3">
      <c r="A19" s="27">
        <v>17</v>
      </c>
      <c r="B19" s="28" t="s">
        <v>13</v>
      </c>
      <c r="C19" s="39">
        <f t="shared" ref="C19:M19" si="8">SUM(C13:C18)</f>
        <v>-1900000</v>
      </c>
      <c r="D19" s="40">
        <f t="shared" si="8"/>
        <v>-88655.855960000001</v>
      </c>
      <c r="E19" s="40">
        <f t="shared" si="8"/>
        <v>-39878.639899999995</v>
      </c>
      <c r="F19" s="40">
        <f t="shared" si="8"/>
        <v>55857.894895200006</v>
      </c>
      <c r="G19" s="40">
        <f t="shared" si="8"/>
        <v>132214.75034279996</v>
      </c>
      <c r="H19" s="40">
        <f t="shared" si="8"/>
        <v>211656.87779040006</v>
      </c>
      <c r="I19" s="40">
        <f t="shared" si="8"/>
        <v>294184.27723800001</v>
      </c>
      <c r="J19" s="40">
        <f t="shared" si="8"/>
        <v>379796.94868559996</v>
      </c>
      <c r="K19" s="40">
        <f t="shared" si="8"/>
        <v>508215.95585699996</v>
      </c>
      <c r="L19" s="40">
        <f t="shared" si="8"/>
        <v>519785.72585699998</v>
      </c>
      <c r="M19" s="41">
        <f t="shared" si="8"/>
        <v>1142925.2658569999</v>
      </c>
      <c r="O19" s="32" t="s">
        <v>26</v>
      </c>
    </row>
    <row r="20" spans="1:15" ht="14.25" thickBot="1" x14ac:dyDescent="0.3">
      <c r="I20" s="16"/>
      <c r="N20" s="17"/>
    </row>
    <row r="21" spans="1:15" s="42" customFormat="1" x14ac:dyDescent="0.25">
      <c r="B21" s="43" t="s">
        <v>19</v>
      </c>
      <c r="C21" s="44">
        <f>NPV(0.2,D19:M19)+C19</f>
        <v>-1212389.4527521492</v>
      </c>
      <c r="D21" s="19"/>
      <c r="E21" s="19"/>
      <c r="F21" s="19"/>
      <c r="G21" s="19"/>
      <c r="H21" s="19"/>
      <c r="N21" s="19"/>
    </row>
    <row r="22" spans="1:15" s="42" customFormat="1" ht="14.25" thickBot="1" x14ac:dyDescent="0.3">
      <c r="B22" s="45" t="s">
        <v>20</v>
      </c>
      <c r="C22" s="46">
        <f>IRR(C19:M19)</f>
        <v>6.1027958232853674E-2</v>
      </c>
      <c r="D22" s="19"/>
      <c r="E22" s="19"/>
      <c r="F22" s="19"/>
      <c r="G22" s="19"/>
      <c r="H22" s="19"/>
      <c r="N22" s="19"/>
    </row>
    <row r="24" spans="1:15" x14ac:dyDescent="0.25">
      <c r="B24" s="16" t="s">
        <v>43</v>
      </c>
      <c r="D24" s="17">
        <f t="shared" ref="D24:M24" si="9">D11+C24</f>
        <v>-88655.855960000001</v>
      </c>
      <c r="E24" s="17">
        <f t="shared" si="9"/>
        <v>-128534.49586</v>
      </c>
      <c r="F24" s="17">
        <f t="shared" si="9"/>
        <v>-52016.831619999983</v>
      </c>
      <c r="G24" s="17">
        <f t="shared" si="9"/>
        <v>129099.26473999998</v>
      </c>
      <c r="H24" s="17">
        <f t="shared" si="9"/>
        <v>419040.19322000013</v>
      </c>
      <c r="I24" s="17">
        <f t="shared" si="9"/>
        <v>822032.35382000008</v>
      </c>
      <c r="J24" s="17">
        <f t="shared" si="9"/>
        <v>1342302.1465400001</v>
      </c>
      <c r="K24" s="17">
        <f t="shared" si="9"/>
        <v>2038488.3874400002</v>
      </c>
      <c r="L24" s="17">
        <f t="shared" si="9"/>
        <v>2750523.6283400003</v>
      </c>
      <c r="M24" s="17">
        <f t="shared" si="9"/>
        <v>3494256.8692400004</v>
      </c>
    </row>
    <row r="26" spans="1:15" ht="14.25" thickBot="1" x14ac:dyDescent="0.3"/>
    <row r="27" spans="1:15" ht="14.25" thickBot="1" x14ac:dyDescent="0.3">
      <c r="B27" s="20" t="s">
        <v>0</v>
      </c>
      <c r="C27" s="18">
        <v>0</v>
      </c>
      <c r="D27" s="18">
        <v>1</v>
      </c>
      <c r="E27" s="18">
        <v>2</v>
      </c>
      <c r="F27" s="18">
        <v>3</v>
      </c>
      <c r="G27" s="18">
        <v>4</v>
      </c>
      <c r="H27" s="18">
        <v>5</v>
      </c>
      <c r="I27" s="18">
        <v>6</v>
      </c>
      <c r="J27" s="18">
        <v>7</v>
      </c>
      <c r="K27" s="18">
        <v>8</v>
      </c>
    </row>
    <row r="28" spans="1:15" ht="10.5" customHeight="1" x14ac:dyDescent="0.25"/>
    <row r="29" spans="1:15" x14ac:dyDescent="0.25">
      <c r="B29" s="22" t="s">
        <v>44</v>
      </c>
      <c r="C29" s="50">
        <v>-500000</v>
      </c>
      <c r="H29" s="34">
        <v>-500000</v>
      </c>
      <c r="J29" s="17"/>
      <c r="K29" s="17"/>
      <c r="L29" s="17"/>
    </row>
    <row r="30" spans="1:15" x14ac:dyDescent="0.25">
      <c r="B30" s="22" t="s">
        <v>36</v>
      </c>
      <c r="H30" s="51">
        <v>0</v>
      </c>
      <c r="J30" s="17"/>
      <c r="K30" s="51">
        <v>200000</v>
      </c>
      <c r="L30" s="17"/>
    </row>
  </sheetData>
  <printOptions horizontalCentered="1" verticalCentered="1"/>
  <pageMargins left="0.55118110236220474" right="0.51181102362204722" top="0.74803149606299213" bottom="0.74803149606299213" header="0.31496062992125984" footer="0.31496062992125984"/>
  <pageSetup scale="1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2"/>
  <sheetViews>
    <sheetView zoomScale="140" zoomScaleNormal="140" workbookViewId="0"/>
  </sheetViews>
  <sheetFormatPr baseColWidth="10" defaultRowHeight="13.5" x14ac:dyDescent="0.25"/>
  <cols>
    <col min="1" max="1" width="3.5703125" style="16" bestFit="1" customWidth="1"/>
    <col min="2" max="2" width="26.85546875" style="16" bestFit="1" customWidth="1"/>
    <col min="3" max="3" width="11" style="17" bestFit="1" customWidth="1"/>
    <col min="4" max="5" width="9.42578125" style="17" bestFit="1" customWidth="1"/>
    <col min="6" max="9" width="9.28515625" style="17" bestFit="1" customWidth="1"/>
    <col min="10" max="12" width="10" style="16" bestFit="1" customWidth="1"/>
    <col min="13" max="13" width="10.28515625" style="16" bestFit="1" customWidth="1"/>
    <col min="14" max="14" width="10.85546875" style="16" customWidth="1"/>
    <col min="15" max="15" width="20.5703125" style="16" customWidth="1"/>
    <col min="16" max="16384" width="11.42578125" style="16"/>
  </cols>
  <sheetData>
    <row r="1" spans="1:15" ht="14.25" thickBot="1" x14ac:dyDescent="0.3">
      <c r="D1" s="18">
        <v>1</v>
      </c>
      <c r="E1" s="18">
        <v>2</v>
      </c>
      <c r="F1" s="18">
        <v>3</v>
      </c>
      <c r="G1" s="18">
        <v>4</v>
      </c>
      <c r="H1" s="18">
        <v>5</v>
      </c>
      <c r="I1" s="18">
        <v>6</v>
      </c>
      <c r="J1" s="18">
        <v>7</v>
      </c>
      <c r="K1" s="18">
        <v>8</v>
      </c>
      <c r="L1" s="18">
        <v>9</v>
      </c>
      <c r="M1" s="18">
        <v>10</v>
      </c>
      <c r="O1" s="17"/>
    </row>
    <row r="2" spans="1:15" x14ac:dyDescent="0.25">
      <c r="B2" s="16" t="s">
        <v>28</v>
      </c>
      <c r="D2" s="19">
        <v>7836.0360100000007</v>
      </c>
      <c r="E2" s="19">
        <v>16024.27202</v>
      </c>
      <c r="F2" s="19">
        <v>32752.944040000002</v>
      </c>
      <c r="G2" s="19">
        <v>50186.016060000002</v>
      </c>
      <c r="H2" s="19">
        <v>68323.48808000001</v>
      </c>
      <c r="I2" s="19">
        <v>87165.360100000005</v>
      </c>
      <c r="J2" s="19">
        <v>106711.63211999999</v>
      </c>
      <c r="K2" s="19">
        <v>136031.04014999999</v>
      </c>
      <c r="L2" s="19">
        <v>138672.54014999999</v>
      </c>
      <c r="M2" s="19">
        <v>143955.54014999999</v>
      </c>
      <c r="O2" s="17"/>
    </row>
    <row r="3" spans="1:15" x14ac:dyDescent="0.25">
      <c r="B3" s="16" t="s">
        <v>29</v>
      </c>
      <c r="D3" s="19">
        <v>8</v>
      </c>
      <c r="E3" s="19">
        <v>9</v>
      </c>
      <c r="F3" s="19">
        <v>10</v>
      </c>
      <c r="G3" s="19">
        <v>10</v>
      </c>
      <c r="H3" s="19">
        <v>10</v>
      </c>
      <c r="I3" s="19">
        <v>10</v>
      </c>
      <c r="J3" s="19">
        <v>10</v>
      </c>
      <c r="K3" s="19">
        <v>10</v>
      </c>
      <c r="L3" s="19">
        <v>10</v>
      </c>
      <c r="M3" s="19">
        <v>10</v>
      </c>
      <c r="O3" s="17"/>
    </row>
    <row r="4" spans="1:15" x14ac:dyDescent="0.25">
      <c r="B4" s="16" t="s">
        <v>30</v>
      </c>
      <c r="D4" s="19">
        <v>4</v>
      </c>
      <c r="E4" s="19">
        <f>D4</f>
        <v>4</v>
      </c>
      <c r="F4" s="19">
        <f t="shared" ref="F4:L5" si="0">E4</f>
        <v>4</v>
      </c>
      <c r="G4" s="19">
        <f t="shared" si="0"/>
        <v>4</v>
      </c>
      <c r="H4" s="19">
        <f t="shared" si="0"/>
        <v>4</v>
      </c>
      <c r="I4" s="19">
        <f t="shared" si="0"/>
        <v>4</v>
      </c>
      <c r="J4" s="19">
        <f t="shared" si="0"/>
        <v>4</v>
      </c>
      <c r="K4" s="19">
        <f t="shared" si="0"/>
        <v>4</v>
      </c>
      <c r="L4" s="19">
        <f t="shared" si="0"/>
        <v>4</v>
      </c>
      <c r="M4" s="19">
        <f t="shared" ref="M4" si="1">L4</f>
        <v>4</v>
      </c>
      <c r="O4" s="17"/>
    </row>
    <row r="5" spans="1:15" x14ac:dyDescent="0.25">
      <c r="B5" s="16" t="s">
        <v>31</v>
      </c>
      <c r="D5" s="17">
        <v>120000</v>
      </c>
      <c r="E5" s="17">
        <f t="shared" ref="E5:H5" si="2">D5</f>
        <v>120000</v>
      </c>
      <c r="F5" s="17">
        <f t="shared" si="2"/>
        <v>120000</v>
      </c>
      <c r="G5" s="17">
        <f t="shared" si="2"/>
        <v>120000</v>
      </c>
      <c r="H5" s="17">
        <f t="shared" si="2"/>
        <v>120000</v>
      </c>
      <c r="I5" s="17">
        <f t="shared" si="0"/>
        <v>120000</v>
      </c>
      <c r="J5" s="17">
        <f t="shared" si="0"/>
        <v>120000</v>
      </c>
      <c r="K5" s="17">
        <f t="shared" si="0"/>
        <v>120000</v>
      </c>
      <c r="L5" s="17">
        <f t="shared" si="0"/>
        <v>120000</v>
      </c>
      <c r="M5" s="17">
        <f t="shared" ref="M5" si="3">L5</f>
        <v>120000</v>
      </c>
      <c r="O5" s="17"/>
    </row>
    <row r="6" spans="1:15" ht="14.25" thickBot="1" x14ac:dyDescent="0.3">
      <c r="H6" s="16"/>
      <c r="I6" s="16"/>
      <c r="M6" s="17"/>
      <c r="O6" s="17"/>
    </row>
    <row r="7" spans="1:15" ht="14.25" thickBot="1" x14ac:dyDescent="0.3">
      <c r="A7" s="18"/>
      <c r="B7" s="20" t="s">
        <v>0</v>
      </c>
      <c r="C7" s="18">
        <v>0</v>
      </c>
      <c r="D7" s="18">
        <v>1</v>
      </c>
      <c r="E7" s="18">
        <v>2</v>
      </c>
      <c r="F7" s="18">
        <v>3</v>
      </c>
      <c r="G7" s="18">
        <v>4</v>
      </c>
      <c r="H7" s="18">
        <v>5</v>
      </c>
      <c r="I7" s="18">
        <v>6</v>
      </c>
      <c r="J7" s="18">
        <v>7</v>
      </c>
      <c r="K7" s="18">
        <v>8</v>
      </c>
      <c r="L7" s="18">
        <v>9</v>
      </c>
      <c r="M7" s="18">
        <v>10</v>
      </c>
      <c r="O7" s="18" t="s">
        <v>1</v>
      </c>
    </row>
    <row r="8" spans="1:15" x14ac:dyDescent="0.25">
      <c r="A8" s="21">
        <v>1</v>
      </c>
      <c r="B8" s="22" t="s">
        <v>2</v>
      </c>
      <c r="C8" s="21"/>
      <c r="D8" s="23">
        <f>D2*D3</f>
        <v>62688.288080000006</v>
      </c>
      <c r="E8" s="24">
        <f>E2*E3</f>
        <v>144218.44818000001</v>
      </c>
      <c r="F8" s="24">
        <f>F2*F3</f>
        <v>327529.44040000002</v>
      </c>
      <c r="G8" s="24">
        <f>G2*G3</f>
        <v>501860.1606</v>
      </c>
      <c r="H8" s="24">
        <f t="shared" ref="H8:L8" si="4">H2*H3</f>
        <v>683234.88080000016</v>
      </c>
      <c r="I8" s="24">
        <f t="shared" si="4"/>
        <v>871653.60100000002</v>
      </c>
      <c r="J8" s="24">
        <f t="shared" si="4"/>
        <v>1067116.3211999999</v>
      </c>
      <c r="K8" s="24">
        <f t="shared" si="4"/>
        <v>1360310.4014999999</v>
      </c>
      <c r="L8" s="24">
        <f t="shared" si="4"/>
        <v>1386725.4014999999</v>
      </c>
      <c r="M8" s="24">
        <f t="shared" ref="M8" si="5">M2*M3</f>
        <v>1439555.4014999999</v>
      </c>
      <c r="O8" s="21"/>
    </row>
    <row r="9" spans="1:15" x14ac:dyDescent="0.25">
      <c r="A9" s="21">
        <v>2</v>
      </c>
      <c r="B9" s="22" t="s">
        <v>3</v>
      </c>
      <c r="C9" s="21"/>
      <c r="D9" s="25">
        <f>-D2*D4</f>
        <v>-31344.144040000003</v>
      </c>
      <c r="E9" s="26">
        <f>-E2*E4</f>
        <v>-64097.088080000001</v>
      </c>
      <c r="F9" s="26">
        <f>-F2*F4</f>
        <v>-131011.77616000001</v>
      </c>
      <c r="G9" s="26">
        <f>-G2*G4</f>
        <v>-200744.06424000001</v>
      </c>
      <c r="H9" s="26">
        <f t="shared" ref="H9:L9" si="6">-H2*H4</f>
        <v>-273293.95232000004</v>
      </c>
      <c r="I9" s="26">
        <f t="shared" si="6"/>
        <v>-348661.44040000002</v>
      </c>
      <c r="J9" s="26">
        <f t="shared" si="6"/>
        <v>-426846.52847999998</v>
      </c>
      <c r="K9" s="26">
        <f t="shared" si="6"/>
        <v>-544124.16059999994</v>
      </c>
      <c r="L9" s="26">
        <f t="shared" si="6"/>
        <v>-554690.16059999994</v>
      </c>
      <c r="M9" s="26">
        <f t="shared" ref="M9" si="7">-M2*M4</f>
        <v>-575822.16059999994</v>
      </c>
      <c r="O9" s="21"/>
    </row>
    <row r="10" spans="1:15" ht="14.25" thickBot="1" x14ac:dyDescent="0.3">
      <c r="A10" s="21">
        <v>3</v>
      </c>
      <c r="B10" s="22" t="s">
        <v>4</v>
      </c>
      <c r="C10" s="21"/>
      <c r="D10" s="25">
        <f>-D5</f>
        <v>-120000</v>
      </c>
      <c r="E10" s="26">
        <f t="shared" ref="E10:G10" si="8">-E5</f>
        <v>-120000</v>
      </c>
      <c r="F10" s="26">
        <f t="shared" si="8"/>
        <v>-120000</v>
      </c>
      <c r="G10" s="26">
        <f t="shared" si="8"/>
        <v>-120000</v>
      </c>
      <c r="H10" s="26">
        <f t="shared" ref="H10:L10" si="9">-H5</f>
        <v>-120000</v>
      </c>
      <c r="I10" s="26">
        <f t="shared" si="9"/>
        <v>-120000</v>
      </c>
      <c r="J10" s="26">
        <f t="shared" si="9"/>
        <v>-120000</v>
      </c>
      <c r="K10" s="26">
        <f t="shared" si="9"/>
        <v>-120000</v>
      </c>
      <c r="L10" s="26">
        <f t="shared" si="9"/>
        <v>-120000</v>
      </c>
      <c r="M10" s="26">
        <f t="shared" ref="M10" si="10">-M5</f>
        <v>-120000</v>
      </c>
      <c r="O10" s="21"/>
    </row>
    <row r="11" spans="1:15" ht="14.25" thickBot="1" x14ac:dyDescent="0.3">
      <c r="A11" s="21">
        <v>4</v>
      </c>
      <c r="B11" s="22" t="s">
        <v>40</v>
      </c>
      <c r="C11" s="21"/>
      <c r="D11" s="25">
        <v>-140000</v>
      </c>
      <c r="E11" s="26">
        <f>D11</f>
        <v>-140000</v>
      </c>
      <c r="F11" s="26">
        <f t="shared" ref="F11:L11" si="11">E11</f>
        <v>-140000</v>
      </c>
      <c r="G11" s="26">
        <f t="shared" si="11"/>
        <v>-140000</v>
      </c>
      <c r="H11" s="26">
        <f t="shared" si="11"/>
        <v>-140000</v>
      </c>
      <c r="I11" s="26">
        <v>-120000</v>
      </c>
      <c r="J11" s="26">
        <f t="shared" si="11"/>
        <v>-120000</v>
      </c>
      <c r="K11" s="26">
        <f t="shared" si="11"/>
        <v>-120000</v>
      </c>
      <c r="L11" s="26">
        <f t="shared" si="11"/>
        <v>-120000</v>
      </c>
      <c r="M11" s="26">
        <f t="shared" ref="M11" si="12">L11</f>
        <v>-120000</v>
      </c>
      <c r="O11" s="47"/>
    </row>
    <row r="12" spans="1:15" ht="14.25" thickBot="1" x14ac:dyDescent="0.3">
      <c r="A12" s="27">
        <v>6</v>
      </c>
      <c r="B12" s="28" t="s">
        <v>41</v>
      </c>
      <c r="C12" s="29"/>
      <c r="D12" s="30">
        <f t="shared" ref="D12:M12" si="13">SUM(D8:D11)</f>
        <v>-228655.85596000002</v>
      </c>
      <c r="E12" s="31">
        <f t="shared" si="13"/>
        <v>-179878.63990000001</v>
      </c>
      <c r="F12" s="31">
        <f t="shared" si="13"/>
        <v>-63482.335759999987</v>
      </c>
      <c r="G12" s="31">
        <f t="shared" si="13"/>
        <v>41116.096359999967</v>
      </c>
      <c r="H12" s="31">
        <f t="shared" si="13"/>
        <v>149940.92848000012</v>
      </c>
      <c r="I12" s="31">
        <f t="shared" si="13"/>
        <v>282992.1606</v>
      </c>
      <c r="J12" s="31">
        <f t="shared" si="13"/>
        <v>400269.79271999991</v>
      </c>
      <c r="K12" s="31">
        <f t="shared" si="13"/>
        <v>576186.24089999998</v>
      </c>
      <c r="L12" s="31">
        <f t="shared" si="13"/>
        <v>592035.24089999998</v>
      </c>
      <c r="M12" s="31">
        <f t="shared" si="13"/>
        <v>623733.24089999998</v>
      </c>
      <c r="O12" s="32" t="s">
        <v>24</v>
      </c>
    </row>
    <row r="13" spans="1:15" ht="17.25" customHeight="1" thickBot="1" x14ac:dyDescent="0.3">
      <c r="A13" s="21">
        <v>7</v>
      </c>
      <c r="B13" s="22" t="s">
        <v>5</v>
      </c>
      <c r="C13" s="21"/>
      <c r="D13" s="25"/>
      <c r="E13" s="26"/>
      <c r="F13" s="26"/>
      <c r="G13" s="26">
        <f>-27%*G12</f>
        <v>-11101.346017199992</v>
      </c>
      <c r="H13" s="26">
        <f t="shared" ref="H13:M13" si="14">-27%*H12</f>
        <v>-40484.050689600037</v>
      </c>
      <c r="I13" s="26">
        <f t="shared" si="14"/>
        <v>-76407.883362000008</v>
      </c>
      <c r="J13" s="26">
        <f t="shared" si="14"/>
        <v>-108072.84403439998</v>
      </c>
      <c r="K13" s="26">
        <f t="shared" si="14"/>
        <v>-155570.28504300001</v>
      </c>
      <c r="L13" s="26">
        <f t="shared" si="14"/>
        <v>-159849.51504299999</v>
      </c>
      <c r="M13" s="26">
        <f t="shared" si="14"/>
        <v>-168407.97504300001</v>
      </c>
      <c r="O13" s="48">
        <v>0.27</v>
      </c>
    </row>
    <row r="14" spans="1:15" ht="14.25" thickBot="1" x14ac:dyDescent="0.3">
      <c r="A14" s="27">
        <v>8</v>
      </c>
      <c r="B14" s="28" t="s">
        <v>42</v>
      </c>
      <c r="C14" s="29"/>
      <c r="D14" s="30">
        <f>D12+D13</f>
        <v>-228655.85596000002</v>
      </c>
      <c r="E14" s="31">
        <f t="shared" ref="E14:G14" si="15">E12+E13</f>
        <v>-179878.63990000001</v>
      </c>
      <c r="F14" s="31">
        <f t="shared" si="15"/>
        <v>-63482.335759999987</v>
      </c>
      <c r="G14" s="31">
        <f t="shared" si="15"/>
        <v>30014.750342799976</v>
      </c>
      <c r="H14" s="31">
        <f t="shared" ref="H14:L14" si="16">H12+H13</f>
        <v>109456.87779040009</v>
      </c>
      <c r="I14" s="31">
        <f t="shared" si="16"/>
        <v>206584.27723800001</v>
      </c>
      <c r="J14" s="31">
        <f t="shared" si="16"/>
        <v>292196.94868559996</v>
      </c>
      <c r="K14" s="31">
        <f t="shared" si="16"/>
        <v>420615.95585699996</v>
      </c>
      <c r="L14" s="31">
        <f t="shared" si="16"/>
        <v>432185.72585699998</v>
      </c>
      <c r="M14" s="31">
        <f t="shared" ref="M14" si="17">M12+M13</f>
        <v>455325.26585699996</v>
      </c>
      <c r="O14" s="32" t="s">
        <v>25</v>
      </c>
    </row>
    <row r="15" spans="1:15" x14ac:dyDescent="0.25">
      <c r="A15" s="21">
        <v>9</v>
      </c>
      <c r="B15" s="22" t="s">
        <v>22</v>
      </c>
      <c r="D15" s="25">
        <f t="shared" ref="D15:M15" si="18">-D11</f>
        <v>140000</v>
      </c>
      <c r="E15" s="26">
        <f t="shared" si="18"/>
        <v>140000</v>
      </c>
      <c r="F15" s="26">
        <f t="shared" si="18"/>
        <v>140000</v>
      </c>
      <c r="G15" s="26">
        <f t="shared" si="18"/>
        <v>140000</v>
      </c>
      <c r="H15" s="26">
        <f t="shared" si="18"/>
        <v>140000</v>
      </c>
      <c r="I15" s="26">
        <f t="shared" si="18"/>
        <v>120000</v>
      </c>
      <c r="J15" s="26">
        <f t="shared" si="18"/>
        <v>120000</v>
      </c>
      <c r="K15" s="26">
        <f t="shared" si="18"/>
        <v>120000</v>
      </c>
      <c r="L15" s="26">
        <f t="shared" si="18"/>
        <v>120000</v>
      </c>
      <c r="M15" s="26">
        <f t="shared" si="18"/>
        <v>120000</v>
      </c>
      <c r="O15" s="47"/>
    </row>
    <row r="16" spans="1:15" x14ac:dyDescent="0.25">
      <c r="A16" s="21"/>
      <c r="B16" s="22" t="s">
        <v>7</v>
      </c>
      <c r="J16" s="17"/>
      <c r="K16" s="17"/>
      <c r="L16" s="17"/>
      <c r="M16" s="17"/>
      <c r="O16" s="17"/>
    </row>
    <row r="17" spans="1:15" x14ac:dyDescent="0.25">
      <c r="A17" s="21">
        <v>12</v>
      </c>
      <c r="B17" s="33" t="s">
        <v>9</v>
      </c>
      <c r="C17" s="34">
        <v>-1200000</v>
      </c>
      <c r="J17" s="17"/>
      <c r="K17" s="17"/>
      <c r="L17" s="17"/>
      <c r="M17" s="17"/>
      <c r="O17" s="17"/>
    </row>
    <row r="18" spans="1:15" x14ac:dyDescent="0.25">
      <c r="A18" s="21">
        <v>13</v>
      </c>
      <c r="B18" s="33" t="s">
        <v>10</v>
      </c>
      <c r="C18" s="35">
        <v>-600000</v>
      </c>
      <c r="J18" s="17"/>
      <c r="K18" s="17"/>
      <c r="L18" s="17"/>
      <c r="M18" s="17"/>
      <c r="O18" s="17"/>
    </row>
    <row r="19" spans="1:15" x14ac:dyDescent="0.25">
      <c r="A19" s="21">
        <v>14</v>
      </c>
      <c r="B19" s="33" t="s">
        <v>45</v>
      </c>
      <c r="C19" s="35">
        <v>-100000</v>
      </c>
      <c r="J19" s="17"/>
      <c r="K19" s="17"/>
      <c r="L19" s="17"/>
      <c r="M19" s="17"/>
      <c r="O19" s="17"/>
    </row>
    <row r="20" spans="1:15" x14ac:dyDescent="0.25">
      <c r="A20" s="21">
        <v>15</v>
      </c>
      <c r="B20" s="33" t="s">
        <v>12</v>
      </c>
      <c r="C20" s="36">
        <f>(D9+D10)/2</f>
        <v>-75672.072020000007</v>
      </c>
      <c r="J20" s="17"/>
      <c r="K20" s="17"/>
      <c r="L20" s="17"/>
      <c r="M20" s="37">
        <f>-C20</f>
        <v>75672.072020000007</v>
      </c>
      <c r="O20" s="17"/>
    </row>
    <row r="21" spans="1:15" ht="14.25" thickBot="1" x14ac:dyDescent="0.3">
      <c r="A21" s="21">
        <v>16</v>
      </c>
      <c r="B21" s="22" t="s">
        <v>36</v>
      </c>
      <c r="J21" s="17"/>
      <c r="K21" s="17"/>
      <c r="L21" s="17"/>
      <c r="M21" s="38">
        <v>600000</v>
      </c>
      <c r="O21" s="17"/>
    </row>
    <row r="22" spans="1:15" ht="14.25" thickBot="1" x14ac:dyDescent="0.3">
      <c r="A22" s="27">
        <v>17</v>
      </c>
      <c r="B22" s="28" t="s">
        <v>13</v>
      </c>
      <c r="C22" s="39">
        <f t="shared" ref="C22:M22" si="19">SUM(C14:C21)</f>
        <v>-1975672.0720200001</v>
      </c>
      <c r="D22" s="40">
        <f t="shared" si="19"/>
        <v>-88655.855960000015</v>
      </c>
      <c r="E22" s="40">
        <f t="shared" si="19"/>
        <v>-39878.639900000009</v>
      </c>
      <c r="F22" s="40">
        <f t="shared" si="19"/>
        <v>76517.664240000013</v>
      </c>
      <c r="G22" s="40">
        <f t="shared" si="19"/>
        <v>170014.75034279999</v>
      </c>
      <c r="H22" s="40">
        <f t="shared" si="19"/>
        <v>249456.87779040009</v>
      </c>
      <c r="I22" s="40">
        <f t="shared" si="19"/>
        <v>326584.27723800001</v>
      </c>
      <c r="J22" s="40">
        <f t="shared" si="19"/>
        <v>412196.94868559996</v>
      </c>
      <c r="K22" s="40">
        <f t="shared" si="19"/>
        <v>540615.95585699996</v>
      </c>
      <c r="L22" s="40">
        <f t="shared" si="19"/>
        <v>552185.72585699998</v>
      </c>
      <c r="M22" s="41">
        <f t="shared" si="19"/>
        <v>1250997.3378769998</v>
      </c>
      <c r="O22" s="32" t="s">
        <v>26</v>
      </c>
    </row>
    <row r="23" spans="1:15" ht="14.25" thickBot="1" x14ac:dyDescent="0.3">
      <c r="I23" s="16"/>
      <c r="N23" s="17"/>
    </row>
    <row r="24" spans="1:15" s="42" customFormat="1" x14ac:dyDescent="0.25">
      <c r="B24" s="43" t="s">
        <v>19</v>
      </c>
      <c r="C24" s="44">
        <f>NPV(0.2,D22:M22)+C22</f>
        <v>-1191523.7765071762</v>
      </c>
      <c r="D24" s="19"/>
      <c r="E24" s="19"/>
      <c r="F24" s="19"/>
      <c r="G24" s="19"/>
      <c r="H24" s="19"/>
      <c r="N24" s="19"/>
    </row>
    <row r="25" spans="1:15" s="42" customFormat="1" ht="14.25" thickBot="1" x14ac:dyDescent="0.3">
      <c r="B25" s="45" t="s">
        <v>20</v>
      </c>
      <c r="C25" s="46">
        <f>IRR(C22:M22)</f>
        <v>7.0127227539673598E-2</v>
      </c>
      <c r="D25" s="19"/>
      <c r="E25" s="19"/>
      <c r="F25" s="19"/>
      <c r="N25" s="19"/>
    </row>
    <row r="27" spans="1:15" x14ac:dyDescent="0.25">
      <c r="B27" s="16" t="s">
        <v>43</v>
      </c>
      <c r="D27" s="17">
        <f t="shared" ref="D27:M27" si="20">D12+C27</f>
        <v>-228655.85596000002</v>
      </c>
      <c r="E27" s="17">
        <f t="shared" si="20"/>
        <v>-408534.49586000002</v>
      </c>
      <c r="F27" s="17">
        <f t="shared" si="20"/>
        <v>-472016.83162000001</v>
      </c>
      <c r="G27" s="17">
        <f t="shared" si="20"/>
        <v>-430900.73526000004</v>
      </c>
      <c r="H27" s="17">
        <f t="shared" si="20"/>
        <v>-280959.80677999993</v>
      </c>
      <c r="I27" s="17">
        <f t="shared" si="20"/>
        <v>2032.3538200000767</v>
      </c>
      <c r="J27" s="17">
        <f t="shared" si="20"/>
        <v>402302.14653999999</v>
      </c>
      <c r="K27" s="17">
        <f t="shared" si="20"/>
        <v>978488.38743999996</v>
      </c>
      <c r="L27" s="17">
        <f t="shared" si="20"/>
        <v>1570523.6283399998</v>
      </c>
      <c r="M27" s="17">
        <f t="shared" si="20"/>
        <v>2194256.8692399999</v>
      </c>
    </row>
    <row r="28" spans="1:15" x14ac:dyDescent="0.25">
      <c r="B28" s="22" t="s">
        <v>62</v>
      </c>
      <c r="I28" s="17">
        <f>I27*0.27</f>
        <v>548.7355314000207</v>
      </c>
      <c r="J28" s="17">
        <f t="shared" ref="J28:M28" si="21">J27*0.27</f>
        <v>108621.5795658</v>
      </c>
      <c r="K28" s="17">
        <f t="shared" si="21"/>
        <v>264191.86460879998</v>
      </c>
      <c r="L28" s="17">
        <f t="shared" si="21"/>
        <v>424041.37965179997</v>
      </c>
      <c r="M28" s="17">
        <f t="shared" si="21"/>
        <v>592449.35469479999</v>
      </c>
    </row>
    <row r="29" spans="1:15" x14ac:dyDescent="0.25">
      <c r="B29" s="16" t="s">
        <v>63</v>
      </c>
      <c r="I29" s="17">
        <f>I28-H28</f>
        <v>548.7355314000207</v>
      </c>
      <c r="J29" s="17">
        <f t="shared" ref="J29:M29" si="22">J28-I28</f>
        <v>108072.84403439998</v>
      </c>
      <c r="K29" s="17">
        <f t="shared" si="22"/>
        <v>155570.28504299998</v>
      </c>
      <c r="L29" s="17">
        <f t="shared" si="22"/>
        <v>159849.51504299999</v>
      </c>
      <c r="M29" s="17">
        <f t="shared" si="22"/>
        <v>168407.97504300001</v>
      </c>
    </row>
    <row r="32" spans="1:15" x14ac:dyDescent="0.25">
      <c r="D32" s="17">
        <f>SUM(D9:D11)</f>
        <v>-291344.14404000004</v>
      </c>
      <c r="E32" s="17">
        <f t="shared" ref="E32:M32" si="23">SUM(E9:E11)</f>
        <v>-324097.08808000002</v>
      </c>
      <c r="F32" s="17">
        <f t="shared" si="23"/>
        <v>-391011.77616000001</v>
      </c>
      <c r="G32" s="17">
        <f t="shared" si="23"/>
        <v>-460744.06423999998</v>
      </c>
      <c r="H32" s="17">
        <f t="shared" si="23"/>
        <v>-533293.95232000004</v>
      </c>
      <c r="I32" s="17">
        <f t="shared" si="23"/>
        <v>-588661.44039999996</v>
      </c>
      <c r="J32" s="17">
        <f t="shared" si="23"/>
        <v>-666846.52847999998</v>
      </c>
      <c r="K32" s="17">
        <f t="shared" si="23"/>
        <v>-784124.16059999994</v>
      </c>
      <c r="L32" s="17">
        <f t="shared" si="23"/>
        <v>-794690.16059999994</v>
      </c>
      <c r="M32" s="17">
        <f t="shared" si="23"/>
        <v>-815822.16059999994</v>
      </c>
    </row>
  </sheetData>
  <printOptions horizontalCentered="1" verticalCentered="1"/>
  <pageMargins left="0.55118110236220474" right="0.51181102362204722" top="0.74803149606299213" bottom="0.74803149606299213" header="0.31496062992125984" footer="0.31496062992125984"/>
  <pageSetup scale="1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1"/>
  <sheetViews>
    <sheetView zoomScale="140" zoomScaleNormal="140" workbookViewId="0"/>
  </sheetViews>
  <sheetFormatPr baseColWidth="10" defaultRowHeight="13.5" x14ac:dyDescent="0.25"/>
  <cols>
    <col min="1" max="1" width="3.5703125" style="16" bestFit="1" customWidth="1"/>
    <col min="2" max="2" width="26.85546875" style="16" bestFit="1" customWidth="1"/>
    <col min="3" max="3" width="11" style="17" bestFit="1" customWidth="1"/>
    <col min="4" max="5" width="9.42578125" style="17" bestFit="1" customWidth="1"/>
    <col min="6" max="9" width="9.28515625" style="17" bestFit="1" customWidth="1"/>
    <col min="10" max="12" width="10" style="16" bestFit="1" customWidth="1"/>
    <col min="13" max="13" width="10.28515625" style="16" bestFit="1" customWidth="1"/>
    <col min="14" max="14" width="10.85546875" style="16" customWidth="1"/>
    <col min="15" max="15" width="20.5703125" style="16" customWidth="1"/>
    <col min="16" max="16384" width="11.42578125" style="16"/>
  </cols>
  <sheetData>
    <row r="1" spans="1:15" ht="14.25" thickBot="1" x14ac:dyDescent="0.3">
      <c r="D1" s="18">
        <v>1</v>
      </c>
      <c r="E1" s="18">
        <v>2</v>
      </c>
      <c r="F1" s="18">
        <v>3</v>
      </c>
      <c r="G1" s="18">
        <v>4</v>
      </c>
      <c r="H1" s="18">
        <v>5</v>
      </c>
      <c r="I1" s="18">
        <v>6</v>
      </c>
      <c r="J1" s="18">
        <v>7</v>
      </c>
      <c r="K1" s="18">
        <v>8</v>
      </c>
      <c r="L1" s="18">
        <v>9</v>
      </c>
      <c r="M1" s="18">
        <v>10</v>
      </c>
      <c r="O1" s="17"/>
    </row>
    <row r="2" spans="1:15" x14ac:dyDescent="0.25">
      <c r="B2" s="16" t="s">
        <v>28</v>
      </c>
      <c r="D2" s="19">
        <v>7836.0360100000007</v>
      </c>
      <c r="E2" s="19">
        <v>16024.27202</v>
      </c>
      <c r="F2" s="19">
        <v>32752.944040000002</v>
      </c>
      <c r="G2" s="19">
        <v>50186.016060000002</v>
      </c>
      <c r="H2" s="19">
        <v>68323.48808000001</v>
      </c>
      <c r="I2" s="19">
        <v>87165.360100000005</v>
      </c>
      <c r="J2" s="19">
        <v>106711.63211999999</v>
      </c>
      <c r="K2" s="19">
        <v>136031.04014999999</v>
      </c>
      <c r="L2" s="19">
        <v>138672.54014999999</v>
      </c>
      <c r="M2" s="19">
        <v>143955.54014999999</v>
      </c>
      <c r="O2" s="17"/>
    </row>
    <row r="3" spans="1:15" x14ac:dyDescent="0.25">
      <c r="B3" s="16" t="s">
        <v>29</v>
      </c>
      <c r="D3" s="19">
        <v>8</v>
      </c>
      <c r="E3" s="19">
        <v>9</v>
      </c>
      <c r="F3" s="19">
        <v>10</v>
      </c>
      <c r="G3" s="19">
        <v>10</v>
      </c>
      <c r="H3" s="19">
        <v>10</v>
      </c>
      <c r="I3" s="19">
        <v>10</v>
      </c>
      <c r="J3" s="19">
        <v>10</v>
      </c>
      <c r="K3" s="19">
        <v>10</v>
      </c>
      <c r="L3" s="19">
        <v>10</v>
      </c>
      <c r="M3" s="19">
        <v>10</v>
      </c>
      <c r="O3" s="17"/>
    </row>
    <row r="4" spans="1:15" x14ac:dyDescent="0.25">
      <c r="B4" s="16" t="s">
        <v>30</v>
      </c>
      <c r="D4" s="19">
        <v>4</v>
      </c>
      <c r="E4" s="19">
        <f>D4</f>
        <v>4</v>
      </c>
      <c r="F4" s="19">
        <f t="shared" ref="F4:M5" si="0">E4</f>
        <v>4</v>
      </c>
      <c r="G4" s="19">
        <f t="shared" si="0"/>
        <v>4</v>
      </c>
      <c r="H4" s="19">
        <f t="shared" si="0"/>
        <v>4</v>
      </c>
      <c r="I4" s="19">
        <f t="shared" si="0"/>
        <v>4</v>
      </c>
      <c r="J4" s="19">
        <f t="shared" si="0"/>
        <v>4</v>
      </c>
      <c r="K4" s="19">
        <f t="shared" si="0"/>
        <v>4</v>
      </c>
      <c r="L4" s="19">
        <f t="shared" si="0"/>
        <v>4</v>
      </c>
      <c r="M4" s="19">
        <f t="shared" si="0"/>
        <v>4</v>
      </c>
      <c r="O4" s="17"/>
    </row>
    <row r="5" spans="1:15" x14ac:dyDescent="0.25">
      <c r="B5" s="16" t="s">
        <v>31</v>
      </c>
      <c r="D5" s="17">
        <v>120000</v>
      </c>
      <c r="E5" s="17">
        <f t="shared" ref="E5:H5" si="1">D5</f>
        <v>120000</v>
      </c>
      <c r="F5" s="17">
        <f t="shared" si="1"/>
        <v>120000</v>
      </c>
      <c r="G5" s="17">
        <f t="shared" si="1"/>
        <v>120000</v>
      </c>
      <c r="H5" s="17">
        <f t="shared" si="1"/>
        <v>120000</v>
      </c>
      <c r="I5" s="17">
        <f t="shared" si="0"/>
        <v>120000</v>
      </c>
      <c r="J5" s="17">
        <f t="shared" si="0"/>
        <v>120000</v>
      </c>
      <c r="K5" s="17">
        <f t="shared" si="0"/>
        <v>120000</v>
      </c>
      <c r="L5" s="17">
        <f t="shared" si="0"/>
        <v>120000</v>
      </c>
      <c r="M5" s="17">
        <f t="shared" si="0"/>
        <v>120000</v>
      </c>
      <c r="O5" s="17"/>
    </row>
    <row r="6" spans="1:15" ht="14.25" thickBot="1" x14ac:dyDescent="0.3">
      <c r="H6" s="16"/>
      <c r="I6" s="16"/>
      <c r="M6" s="17"/>
      <c r="O6" s="17"/>
    </row>
    <row r="7" spans="1:15" ht="14.25" thickBot="1" x14ac:dyDescent="0.3">
      <c r="A7" s="18"/>
      <c r="B7" s="20" t="s">
        <v>0</v>
      </c>
      <c r="C7" s="18">
        <v>0</v>
      </c>
      <c r="D7" s="18">
        <v>1</v>
      </c>
      <c r="E7" s="18">
        <v>2</v>
      </c>
      <c r="F7" s="18">
        <v>3</v>
      </c>
      <c r="G7" s="18">
        <v>4</v>
      </c>
      <c r="H7" s="18">
        <v>5</v>
      </c>
      <c r="I7" s="18">
        <v>6</v>
      </c>
      <c r="J7" s="18">
        <v>7</v>
      </c>
      <c r="K7" s="18">
        <v>8</v>
      </c>
      <c r="L7" s="18">
        <v>9</v>
      </c>
      <c r="M7" s="18">
        <v>10</v>
      </c>
      <c r="O7" s="18" t="s">
        <v>1</v>
      </c>
    </row>
    <row r="8" spans="1:15" x14ac:dyDescent="0.25">
      <c r="A8" s="21">
        <v>1</v>
      </c>
      <c r="B8" s="22" t="s">
        <v>2</v>
      </c>
      <c r="C8" s="21"/>
      <c r="D8" s="23">
        <f>D2*D3</f>
        <v>62688.288080000006</v>
      </c>
      <c r="E8" s="24">
        <f>E2*E3</f>
        <v>144218.44818000001</v>
      </c>
      <c r="F8" s="24">
        <f>F2*F3</f>
        <v>327529.44040000002</v>
      </c>
      <c r="G8" s="24">
        <f>G2*G3</f>
        <v>501860.1606</v>
      </c>
      <c r="H8" s="24">
        <f t="shared" ref="H8:M8" si="2">H2*H3</f>
        <v>683234.88080000016</v>
      </c>
      <c r="I8" s="24">
        <f t="shared" si="2"/>
        <v>871653.60100000002</v>
      </c>
      <c r="J8" s="24">
        <f t="shared" si="2"/>
        <v>1067116.3211999999</v>
      </c>
      <c r="K8" s="24">
        <f t="shared" si="2"/>
        <v>1360310.4014999999</v>
      </c>
      <c r="L8" s="24">
        <f t="shared" si="2"/>
        <v>1386725.4014999999</v>
      </c>
      <c r="M8" s="24">
        <f t="shared" si="2"/>
        <v>1439555.4014999999</v>
      </c>
      <c r="O8" s="21"/>
    </row>
    <row r="9" spans="1:15" x14ac:dyDescent="0.25">
      <c r="A9" s="21">
        <v>2</v>
      </c>
      <c r="B9" s="22" t="s">
        <v>3</v>
      </c>
      <c r="C9" s="21"/>
      <c r="D9" s="25">
        <f>-D2*D4</f>
        <v>-31344.144040000003</v>
      </c>
      <c r="E9" s="26">
        <f>-E2*E4</f>
        <v>-64097.088080000001</v>
      </c>
      <c r="F9" s="26">
        <f>-F2*F4</f>
        <v>-131011.77616000001</v>
      </c>
      <c r="G9" s="26">
        <f>-G2*G4</f>
        <v>-200744.06424000001</v>
      </c>
      <c r="H9" s="26">
        <f t="shared" ref="H9:M9" si="3">-H2*H4</f>
        <v>-273293.95232000004</v>
      </c>
      <c r="I9" s="26">
        <f t="shared" si="3"/>
        <v>-348661.44040000002</v>
      </c>
      <c r="J9" s="26">
        <f t="shared" si="3"/>
        <v>-426846.52847999998</v>
      </c>
      <c r="K9" s="26">
        <f t="shared" si="3"/>
        <v>-544124.16059999994</v>
      </c>
      <c r="L9" s="26">
        <f t="shared" si="3"/>
        <v>-554690.16059999994</v>
      </c>
      <c r="M9" s="26">
        <f t="shared" si="3"/>
        <v>-575822.16059999994</v>
      </c>
      <c r="O9" s="21"/>
    </row>
    <row r="10" spans="1:15" ht="14.25" thickBot="1" x14ac:dyDescent="0.3">
      <c r="A10" s="21">
        <v>3</v>
      </c>
      <c r="B10" s="22" t="s">
        <v>4</v>
      </c>
      <c r="C10" s="21"/>
      <c r="D10" s="25">
        <f>-D5</f>
        <v>-120000</v>
      </c>
      <c r="E10" s="26">
        <f t="shared" ref="E10:M10" si="4">-E5</f>
        <v>-120000</v>
      </c>
      <c r="F10" s="26">
        <f t="shared" si="4"/>
        <v>-120000</v>
      </c>
      <c r="G10" s="26">
        <f t="shared" si="4"/>
        <v>-120000</v>
      </c>
      <c r="H10" s="26">
        <f t="shared" si="4"/>
        <v>-120000</v>
      </c>
      <c r="I10" s="26">
        <f t="shared" si="4"/>
        <v>-120000</v>
      </c>
      <c r="J10" s="26">
        <f t="shared" si="4"/>
        <v>-120000</v>
      </c>
      <c r="K10" s="26">
        <f t="shared" si="4"/>
        <v>-120000</v>
      </c>
      <c r="L10" s="26">
        <f t="shared" si="4"/>
        <v>-120000</v>
      </c>
      <c r="M10" s="26">
        <f t="shared" si="4"/>
        <v>-120000</v>
      </c>
      <c r="O10" s="21"/>
    </row>
    <row r="11" spans="1:15" ht="14.25" thickBot="1" x14ac:dyDescent="0.3">
      <c r="A11" s="27">
        <v>8</v>
      </c>
      <c r="B11" s="28" t="s">
        <v>56</v>
      </c>
      <c r="C11" s="29"/>
      <c r="D11" s="30">
        <f>SUM(D8:D10)</f>
        <v>-88655.855960000001</v>
      </c>
      <c r="E11" s="31">
        <f t="shared" ref="E11:M11" si="5">SUM(E8:E10)</f>
        <v>-39878.639899999995</v>
      </c>
      <c r="F11" s="31">
        <f t="shared" si="5"/>
        <v>76517.664240000013</v>
      </c>
      <c r="G11" s="31">
        <f t="shared" si="5"/>
        <v>181116.09635999997</v>
      </c>
      <c r="H11" s="31">
        <f t="shared" si="5"/>
        <v>289940.92848000012</v>
      </c>
      <c r="I11" s="31">
        <f t="shared" si="5"/>
        <v>402992.1606</v>
      </c>
      <c r="J11" s="31">
        <f t="shared" si="5"/>
        <v>520269.79271999991</v>
      </c>
      <c r="K11" s="31">
        <f t="shared" si="5"/>
        <v>696186.24089999998</v>
      </c>
      <c r="L11" s="31">
        <f t="shared" si="5"/>
        <v>712035.24089999998</v>
      </c>
      <c r="M11" s="31">
        <f t="shared" si="5"/>
        <v>743733.24089999998</v>
      </c>
      <c r="O11" s="32" t="s">
        <v>25</v>
      </c>
    </row>
    <row r="12" spans="1:15" x14ac:dyDescent="0.25">
      <c r="A12" s="21"/>
      <c r="B12" s="22" t="s">
        <v>7</v>
      </c>
      <c r="J12" s="17"/>
      <c r="K12" s="17"/>
      <c r="L12" s="17"/>
      <c r="M12" s="17"/>
      <c r="O12" s="17"/>
    </row>
    <row r="13" spans="1:15" x14ac:dyDescent="0.25">
      <c r="A13" s="21">
        <v>12</v>
      </c>
      <c r="B13" s="33" t="s">
        <v>9</v>
      </c>
      <c r="C13" s="34">
        <v>-1200000</v>
      </c>
      <c r="J13" s="17"/>
      <c r="K13" s="17"/>
      <c r="L13" s="17"/>
      <c r="M13" s="17"/>
      <c r="O13" s="17"/>
    </row>
    <row r="14" spans="1:15" x14ac:dyDescent="0.25">
      <c r="A14" s="21">
        <v>13</v>
      </c>
      <c r="B14" s="33" t="s">
        <v>10</v>
      </c>
      <c r="C14" s="35">
        <v>-600000</v>
      </c>
      <c r="J14" s="17"/>
      <c r="K14" s="17"/>
      <c r="L14" s="17"/>
      <c r="M14" s="17"/>
      <c r="O14" s="17"/>
    </row>
    <row r="15" spans="1:15" x14ac:dyDescent="0.25">
      <c r="A15" s="21">
        <v>14</v>
      </c>
      <c r="B15" s="33" t="s">
        <v>45</v>
      </c>
      <c r="C15" s="35">
        <v>-100000</v>
      </c>
      <c r="J15" s="17"/>
      <c r="K15" s="17"/>
      <c r="L15" s="17"/>
      <c r="M15" s="17"/>
      <c r="O15" s="17"/>
    </row>
    <row r="16" spans="1:15" x14ac:dyDescent="0.25">
      <c r="A16" s="21">
        <v>15</v>
      </c>
      <c r="B16" s="33" t="s">
        <v>12</v>
      </c>
      <c r="C16" s="36">
        <f>50%*(D9+D10)</f>
        <v>-75672.072020000007</v>
      </c>
      <c r="J16" s="17"/>
      <c r="K16" s="17"/>
      <c r="L16" s="17"/>
      <c r="M16" s="37">
        <f>-C16</f>
        <v>75672.072020000007</v>
      </c>
      <c r="O16" s="17"/>
    </row>
    <row r="17" spans="1:15" ht="14.25" thickBot="1" x14ac:dyDescent="0.3">
      <c r="A17" s="21">
        <v>16</v>
      </c>
      <c r="B17" s="22" t="s">
        <v>36</v>
      </c>
      <c r="J17" s="17"/>
      <c r="K17" s="17"/>
      <c r="L17" s="17"/>
      <c r="M17" s="38">
        <v>600000</v>
      </c>
      <c r="O17" s="17"/>
    </row>
    <row r="18" spans="1:15" ht="14.25" thickBot="1" x14ac:dyDescent="0.3">
      <c r="A18" s="27">
        <v>17</v>
      </c>
      <c r="B18" s="28" t="s">
        <v>13</v>
      </c>
      <c r="C18" s="39">
        <f t="shared" ref="C18:M18" si="6">SUM(C11:C17)</f>
        <v>-1975672.0720200001</v>
      </c>
      <c r="D18" s="40">
        <f t="shared" si="6"/>
        <v>-88655.855960000001</v>
      </c>
      <c r="E18" s="40">
        <f t="shared" si="6"/>
        <v>-39878.639899999995</v>
      </c>
      <c r="F18" s="40">
        <f t="shared" si="6"/>
        <v>76517.664240000013</v>
      </c>
      <c r="G18" s="40">
        <f t="shared" si="6"/>
        <v>181116.09635999997</v>
      </c>
      <c r="H18" s="40">
        <f t="shared" si="6"/>
        <v>289940.92848000012</v>
      </c>
      <c r="I18" s="40">
        <f t="shared" si="6"/>
        <v>402992.1606</v>
      </c>
      <c r="J18" s="40">
        <f t="shared" si="6"/>
        <v>520269.79271999991</v>
      </c>
      <c r="K18" s="40">
        <f t="shared" si="6"/>
        <v>696186.24089999998</v>
      </c>
      <c r="L18" s="40">
        <f t="shared" si="6"/>
        <v>712035.24089999998</v>
      </c>
      <c r="M18" s="41">
        <f t="shared" si="6"/>
        <v>1419405.3129199999</v>
      </c>
      <c r="O18" s="32" t="s">
        <v>26</v>
      </c>
    </row>
    <row r="19" spans="1:15" ht="14.25" thickBot="1" x14ac:dyDescent="0.3">
      <c r="I19" s="16"/>
      <c r="N19" s="17"/>
    </row>
    <row r="20" spans="1:15" s="42" customFormat="1" x14ac:dyDescent="0.25">
      <c r="B20" s="43" t="s">
        <v>19</v>
      </c>
      <c r="C20" s="44">
        <f>NPV(0.2,D18:M18)+C18</f>
        <v>-1019791.0819857555</v>
      </c>
      <c r="D20" s="19"/>
      <c r="E20" s="19"/>
      <c r="F20" s="19"/>
      <c r="G20" s="19"/>
      <c r="H20" s="19"/>
      <c r="N20" s="19"/>
    </row>
    <row r="21" spans="1:15" s="42" customFormat="1" ht="14.25" thickBot="1" x14ac:dyDescent="0.3">
      <c r="B21" s="45" t="s">
        <v>20</v>
      </c>
      <c r="C21" s="46">
        <f>IRR(C18:M18)</f>
        <v>9.5832487153026058E-2</v>
      </c>
      <c r="D21" s="19"/>
      <c r="E21" s="19"/>
      <c r="F21" s="19"/>
      <c r="G21" s="19"/>
      <c r="H21" s="19"/>
      <c r="N21" s="19"/>
    </row>
  </sheetData>
  <printOptions horizontalCentered="1" verticalCentered="1"/>
  <pageMargins left="0.55118110236220474" right="0.51181102362204722" top="0.74803149606299213" bottom="0.74803149606299213" header="0.31496062992125984" footer="0.31496062992125984"/>
  <pageSetup scale="1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18"/>
  <sheetViews>
    <sheetView zoomScale="140" zoomScaleNormal="140" workbookViewId="0"/>
  </sheetViews>
  <sheetFormatPr baseColWidth="10" defaultRowHeight="15.75" x14ac:dyDescent="0.3"/>
  <cols>
    <col min="1" max="1" width="11.42578125" style="4"/>
    <col min="2" max="2" width="16.7109375" style="4" bestFit="1" customWidth="1"/>
    <col min="3" max="8" width="11.42578125" style="15"/>
    <col min="9" max="16384" width="11.42578125" style="4"/>
  </cols>
  <sheetData>
    <row r="1" spans="2:8" ht="16.5" thickBot="1" x14ac:dyDescent="0.35">
      <c r="B1" s="1"/>
      <c r="C1" s="2" t="s">
        <v>48</v>
      </c>
      <c r="D1" s="2" t="s">
        <v>49</v>
      </c>
      <c r="E1" s="2" t="s">
        <v>50</v>
      </c>
      <c r="F1" s="2" t="s">
        <v>51</v>
      </c>
      <c r="G1" s="2" t="s">
        <v>52</v>
      </c>
      <c r="H1" s="3" t="s">
        <v>53</v>
      </c>
    </row>
    <row r="2" spans="2:8" x14ac:dyDescent="0.3">
      <c r="B2" s="5" t="s">
        <v>46</v>
      </c>
      <c r="C2" s="6"/>
      <c r="D2" s="6">
        <v>8000</v>
      </c>
      <c r="E2" s="6">
        <v>8000</v>
      </c>
      <c r="F2" s="6">
        <v>8000</v>
      </c>
      <c r="G2" s="6">
        <v>8000</v>
      </c>
      <c r="H2" s="7">
        <v>8000</v>
      </c>
    </row>
    <row r="3" spans="2:8" x14ac:dyDescent="0.3">
      <c r="B3" s="8" t="s">
        <v>47</v>
      </c>
      <c r="C3" s="9">
        <v>5000</v>
      </c>
      <c r="D3" s="9">
        <v>5000</v>
      </c>
      <c r="E3" s="9">
        <v>5000</v>
      </c>
      <c r="F3" s="9">
        <v>5000</v>
      </c>
      <c r="G3" s="9">
        <v>5000</v>
      </c>
      <c r="H3" s="10"/>
    </row>
    <row r="4" spans="2:8" x14ac:dyDescent="0.3">
      <c r="B4" s="8" t="s">
        <v>54</v>
      </c>
      <c r="C4" s="9">
        <f>C2-C3</f>
        <v>-5000</v>
      </c>
      <c r="D4" s="9">
        <f t="shared" ref="D4:H4" si="0">D2-D3</f>
        <v>3000</v>
      </c>
      <c r="E4" s="9">
        <f t="shared" si="0"/>
        <v>3000</v>
      </c>
      <c r="F4" s="9">
        <f t="shared" si="0"/>
        <v>3000</v>
      </c>
      <c r="G4" s="9">
        <f t="shared" si="0"/>
        <v>3000</v>
      </c>
      <c r="H4" s="10">
        <f t="shared" si="0"/>
        <v>8000</v>
      </c>
    </row>
    <row r="5" spans="2:8" ht="16.5" thickBot="1" x14ac:dyDescent="0.35">
      <c r="B5" s="11" t="s">
        <v>55</v>
      </c>
      <c r="C5" s="12">
        <f>C4</f>
        <v>-5000</v>
      </c>
      <c r="D5" s="12">
        <f>D4+C5</f>
        <v>-2000</v>
      </c>
      <c r="E5" s="12">
        <f t="shared" ref="E5:H5" si="1">E4+D5</f>
        <v>1000</v>
      </c>
      <c r="F5" s="12">
        <f t="shared" si="1"/>
        <v>4000</v>
      </c>
      <c r="G5" s="12">
        <f t="shared" si="1"/>
        <v>7000</v>
      </c>
      <c r="H5" s="13">
        <f t="shared" si="1"/>
        <v>15000</v>
      </c>
    </row>
    <row r="6" spans="2:8" x14ac:dyDescent="0.3">
      <c r="C6" s="14"/>
      <c r="D6" s="14"/>
      <c r="E6" s="14"/>
      <c r="F6" s="14"/>
      <c r="G6" s="14"/>
    </row>
    <row r="7" spans="2:8" x14ac:dyDescent="0.3">
      <c r="C7" s="15" t="s">
        <v>48</v>
      </c>
      <c r="D7" s="15" t="s">
        <v>49</v>
      </c>
      <c r="E7" s="15" t="s">
        <v>50</v>
      </c>
      <c r="F7" s="15" t="s">
        <v>51</v>
      </c>
      <c r="G7" s="15" t="s">
        <v>52</v>
      </c>
      <c r="H7" s="15" t="s">
        <v>53</v>
      </c>
    </row>
    <row r="8" spans="2:8" x14ac:dyDescent="0.3">
      <c r="B8" s="4" t="s">
        <v>46</v>
      </c>
      <c r="C8" s="14"/>
      <c r="D8" s="14"/>
      <c r="E8" s="14"/>
      <c r="F8" s="14"/>
      <c r="G8" s="14"/>
      <c r="H8" s="14">
        <v>40000</v>
      </c>
    </row>
    <row r="9" spans="2:8" x14ac:dyDescent="0.3">
      <c r="B9" s="4" t="s">
        <v>47</v>
      </c>
      <c r="C9" s="14">
        <v>5000</v>
      </c>
      <c r="D9" s="14">
        <v>5000</v>
      </c>
      <c r="E9" s="14">
        <v>5000</v>
      </c>
      <c r="F9" s="14">
        <v>5000</v>
      </c>
      <c r="G9" s="14">
        <v>5000</v>
      </c>
      <c r="H9" s="14"/>
    </row>
    <row r="10" spans="2:8" x14ac:dyDescent="0.3">
      <c r="B10" s="4" t="s">
        <v>55</v>
      </c>
      <c r="C10" s="14">
        <f>C8-C9</f>
        <v>-5000</v>
      </c>
      <c r="D10" s="14">
        <f t="shared" ref="D10" si="2">D8-D9</f>
        <v>-5000</v>
      </c>
      <c r="E10" s="14">
        <f t="shared" ref="E10" si="3">E8-E9</f>
        <v>-5000</v>
      </c>
      <c r="F10" s="14">
        <f t="shared" ref="F10" si="4">F8-F9</f>
        <v>-5000</v>
      </c>
      <c r="G10" s="14">
        <f t="shared" ref="G10" si="5">G8-G9</f>
        <v>-5000</v>
      </c>
      <c r="H10" s="14">
        <f t="shared" ref="H10" si="6">H8-H9</f>
        <v>40000</v>
      </c>
    </row>
    <row r="11" spans="2:8" x14ac:dyDescent="0.3">
      <c r="B11" s="4" t="s">
        <v>55</v>
      </c>
      <c r="C11" s="14">
        <f>C10</f>
        <v>-5000</v>
      </c>
      <c r="D11" s="14">
        <f>D10+C11</f>
        <v>-10000</v>
      </c>
      <c r="E11" s="14">
        <f t="shared" ref="E11" si="7">E10+D11</f>
        <v>-15000</v>
      </c>
      <c r="F11" s="14">
        <f t="shared" ref="F11" si="8">F10+E11</f>
        <v>-20000</v>
      </c>
      <c r="G11" s="14">
        <f t="shared" ref="G11" si="9">G10+F11</f>
        <v>-25000</v>
      </c>
      <c r="H11" s="14">
        <f t="shared" ref="H11" si="10">H10+G11</f>
        <v>15000</v>
      </c>
    </row>
    <row r="13" spans="2:8" x14ac:dyDescent="0.3">
      <c r="D13" s="15" t="s">
        <v>57</v>
      </c>
      <c r="E13" s="15" t="s">
        <v>58</v>
      </c>
      <c r="F13" s="15" t="s">
        <v>59</v>
      </c>
      <c r="G13" s="15" t="s">
        <v>60</v>
      </c>
      <c r="H13" s="15" t="s">
        <v>16</v>
      </c>
    </row>
    <row r="14" spans="2:8" x14ac:dyDescent="0.3">
      <c r="B14" s="4" t="s">
        <v>46</v>
      </c>
      <c r="D14" s="14">
        <v>40000</v>
      </c>
      <c r="E14" s="14">
        <v>40000</v>
      </c>
      <c r="F14" s="14">
        <v>40000</v>
      </c>
      <c r="G14" s="14">
        <v>40000</v>
      </c>
      <c r="H14" s="15" t="s">
        <v>16</v>
      </c>
    </row>
    <row r="15" spans="2:8" x14ac:dyDescent="0.3">
      <c r="B15" s="4" t="s">
        <v>47</v>
      </c>
      <c r="D15" s="14">
        <v>-25000</v>
      </c>
      <c r="E15" s="14">
        <v>-25000</v>
      </c>
      <c r="F15" s="14">
        <v>-25000</v>
      </c>
      <c r="G15" s="14">
        <v>-25000</v>
      </c>
      <c r="H15" s="15" t="s">
        <v>16</v>
      </c>
    </row>
    <row r="16" spans="2:8" x14ac:dyDescent="0.3">
      <c r="B16" s="4" t="s">
        <v>56</v>
      </c>
      <c r="D16" s="14">
        <f>D14+D15</f>
        <v>15000</v>
      </c>
      <c r="E16" s="14">
        <f t="shared" ref="E16:G16" si="11">E14+E15</f>
        <v>15000</v>
      </c>
      <c r="F16" s="14">
        <f t="shared" si="11"/>
        <v>15000</v>
      </c>
      <c r="G16" s="14">
        <f t="shared" si="11"/>
        <v>15000</v>
      </c>
      <c r="H16" s="15" t="s">
        <v>16</v>
      </c>
    </row>
    <row r="17" spans="2:8" x14ac:dyDescent="0.3">
      <c r="B17" s="4" t="s">
        <v>61</v>
      </c>
      <c r="C17" s="14">
        <v>-8000</v>
      </c>
      <c r="D17" s="14"/>
      <c r="E17" s="14"/>
      <c r="F17" s="14"/>
      <c r="G17" s="14"/>
    </row>
    <row r="18" spans="2:8" x14ac:dyDescent="0.3">
      <c r="B18" s="4" t="s">
        <v>13</v>
      </c>
      <c r="C18" s="14">
        <f>SUM(C16:C17)</f>
        <v>-8000</v>
      </c>
      <c r="D18" s="14">
        <f t="shared" ref="D18:G18" si="12">SUM(D16:D17)</f>
        <v>15000</v>
      </c>
      <c r="E18" s="14">
        <f t="shared" si="12"/>
        <v>15000</v>
      </c>
      <c r="F18" s="14">
        <f t="shared" si="12"/>
        <v>15000</v>
      </c>
      <c r="G18" s="14">
        <f t="shared" si="12"/>
        <v>15000</v>
      </c>
      <c r="H18" s="15" t="s">
        <v>16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.75" x14ac:dyDescent="0.3"/>
  <cols>
    <col min="1" max="16384" width="11.42578125" style="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Clase Flujo</vt:lpstr>
      <vt:lpstr>Flujo sin impuestos</vt:lpstr>
      <vt:lpstr>Flujo con impuestos</vt:lpstr>
      <vt:lpstr>Ejemplo</vt:lpstr>
      <vt:lpstr>Vacuna 1</vt:lpstr>
      <vt:lpstr>Vacuna 2</vt:lpstr>
      <vt:lpstr>Agrícola</vt:lpstr>
      <vt:lpstr>KdeT Panes</vt:lpstr>
      <vt:lpstr>Hoja1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Claus Köbrich</cp:lastModifiedBy>
  <cp:lastPrinted>2016-11-07T20:31:19Z</cp:lastPrinted>
  <dcterms:created xsi:type="dcterms:W3CDTF">2014-09-02T19:16:24Z</dcterms:created>
  <dcterms:modified xsi:type="dcterms:W3CDTF">2022-08-23T16:54:19Z</dcterms:modified>
</cp:coreProperties>
</file>