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pipev\Desktop\"/>
    </mc:Choice>
  </mc:AlternateContent>
  <xr:revisionPtr revIDLastSave="0" documentId="13_ncr:1_{CCFB905A-9710-4845-9C0A-5E0428AA0929}" xr6:coauthVersionLast="47" xr6:coauthVersionMax="47" xr10:uidLastSave="{00000000-0000-0000-0000-000000000000}"/>
  <bookViews>
    <workbookView xWindow="-108" yWindow="-108" windowWidth="23256" windowHeight="12456" xr2:uid="{08CA4F63-5AD3-45E4-9327-29103717020B}"/>
  </bookViews>
  <sheets>
    <sheet name="Pregunta 1" sheetId="1" r:id="rId1"/>
    <sheet name="´Pregunta 2" sheetId="2" r:id="rId2"/>
    <sheet name="Pregunta 3" sheetId="3" r:id="rId3"/>
  </sheets>
  <definedNames>
    <definedName name="solver_adj" localSheetId="0" hidden="1">'Pregunta 1'!$B$138:$C$138</definedName>
    <definedName name="solver_cvg" localSheetId="0" hidden="1">0.0001</definedName>
    <definedName name="solver_drv" localSheetId="0" hidden="1">1</definedName>
    <definedName name="solver_eng" localSheetId="0" hidden="1">1</definedName>
    <definedName name="solver_est" localSheetId="0" hidden="1">1</definedName>
    <definedName name="solver_itr" localSheetId="0" hidden="1">2147483647</definedName>
    <definedName name="solver_lhs1" localSheetId="0" hidden="1">'Pregunta 1'!$E$138</definedName>
    <definedName name="solver_mip" localSheetId="0" hidden="1">2147483647</definedName>
    <definedName name="solver_mni" localSheetId="0" hidden="1">30</definedName>
    <definedName name="solver_mrt" localSheetId="0" hidden="1">0.075</definedName>
    <definedName name="solver_msl" localSheetId="0" hidden="1">2</definedName>
    <definedName name="solver_neg" localSheetId="0" hidden="1">1</definedName>
    <definedName name="solver_nod" localSheetId="0" hidden="1">2147483647</definedName>
    <definedName name="solver_num" localSheetId="0" hidden="1">1</definedName>
    <definedName name="solver_nwt" localSheetId="0" hidden="1">1</definedName>
    <definedName name="solver_opt" localSheetId="0" hidden="1">'Pregunta 1'!$D$138</definedName>
    <definedName name="solver_pre" localSheetId="0" hidden="1">0.000001</definedName>
    <definedName name="solver_rbv" localSheetId="0" hidden="1">1</definedName>
    <definedName name="solver_rel1" localSheetId="0" hidden="1">2</definedName>
    <definedName name="solver_rhs1" localSheetId="0" hidden="1">1</definedName>
    <definedName name="solver_rlx" localSheetId="0" hidden="1">2</definedName>
    <definedName name="solver_rsd" localSheetId="0" hidden="1">0</definedName>
    <definedName name="solver_scl" localSheetId="0" hidden="1">1</definedName>
    <definedName name="solver_sho" localSheetId="0" hidden="1">2</definedName>
    <definedName name="solver_ssz" localSheetId="0" hidden="1">100</definedName>
    <definedName name="solver_tim" localSheetId="0" hidden="1">2147483647</definedName>
    <definedName name="solver_tol" localSheetId="0" hidden="1">0.01</definedName>
    <definedName name="solver_typ" localSheetId="0" hidden="1">3</definedName>
    <definedName name="solver_val" localSheetId="0" hidden="1">1</definedName>
    <definedName name="solver_ver" localSheetId="0"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4" i="1" l="1"/>
  <c r="D55" i="1"/>
  <c r="D56" i="1"/>
  <c r="D83" i="3"/>
  <c r="D82" i="3"/>
  <c r="C41" i="3"/>
  <c r="C42" i="3"/>
  <c r="C43" i="3"/>
  <c r="C40" i="3"/>
  <c r="C37" i="3"/>
  <c r="D37" i="3"/>
  <c r="E37" i="3"/>
  <c r="C36" i="3"/>
  <c r="D36" i="3"/>
  <c r="E36" i="3"/>
  <c r="D35" i="3"/>
  <c r="E35" i="3"/>
  <c r="C35" i="3"/>
  <c r="C28" i="3"/>
  <c r="C58" i="3" s="1"/>
  <c r="C66" i="3" s="1"/>
  <c r="C27" i="3"/>
  <c r="C57" i="3" s="1"/>
  <c r="C65" i="3" s="1"/>
  <c r="D67" i="2"/>
  <c r="D68" i="2"/>
  <c r="D69" i="2"/>
  <c r="D70" i="2"/>
  <c r="D66" i="2"/>
  <c r="C67" i="2"/>
  <c r="C68" i="2"/>
  <c r="C69" i="2"/>
  <c r="C70" i="2"/>
  <c r="C66" i="2"/>
  <c r="G57" i="2"/>
  <c r="G56" i="2"/>
  <c r="G58" i="2"/>
  <c r="G59" i="2"/>
  <c r="G55" i="2"/>
  <c r="F56" i="2"/>
  <c r="F57" i="2"/>
  <c r="F58" i="2"/>
  <c r="F59" i="2"/>
  <c r="F55" i="2"/>
  <c r="E56" i="2"/>
  <c r="E57" i="2"/>
  <c r="E58" i="2"/>
  <c r="E59" i="2"/>
  <c r="E55" i="2"/>
  <c r="D56" i="2"/>
  <c r="D57" i="2"/>
  <c r="D58" i="2"/>
  <c r="D59" i="2"/>
  <c r="D55" i="2"/>
  <c r="C56" i="2"/>
  <c r="C57" i="2"/>
  <c r="C58" i="2"/>
  <c r="C59" i="2"/>
  <c r="C55" i="2"/>
  <c r="D40" i="2"/>
  <c r="D41" i="2"/>
  <c r="D42" i="2"/>
  <c r="D43" i="2"/>
  <c r="D39" i="2"/>
  <c r="C40" i="2"/>
  <c r="C41" i="2"/>
  <c r="C42" i="2"/>
  <c r="C43" i="2"/>
  <c r="C39" i="2"/>
  <c r="G27" i="2"/>
  <c r="G28" i="2"/>
  <c r="G29" i="2"/>
  <c r="G30" i="2"/>
  <c r="G26" i="2"/>
  <c r="F27" i="2"/>
  <c r="F28" i="2"/>
  <c r="F29" i="2"/>
  <c r="F30" i="2"/>
  <c r="F26" i="2"/>
  <c r="E27" i="2"/>
  <c r="E28" i="2"/>
  <c r="E29" i="2"/>
  <c r="E30" i="2"/>
  <c r="E26" i="2"/>
  <c r="D27" i="2"/>
  <c r="D28" i="2"/>
  <c r="D29" i="2"/>
  <c r="D30" i="2"/>
  <c r="D26" i="2"/>
  <c r="C142" i="1"/>
  <c r="D138" i="1"/>
  <c r="E138" i="1"/>
  <c r="C113" i="1"/>
  <c r="C105" i="1"/>
  <c r="C95" i="1"/>
  <c r="C94" i="1"/>
  <c r="C62" i="1"/>
  <c r="C55" i="1"/>
  <c r="C56" i="1"/>
  <c r="C54" i="1"/>
  <c r="D40" i="1"/>
  <c r="D41" i="1"/>
  <c r="D39" i="1"/>
  <c r="C20" i="1"/>
  <c r="C26" i="1" s="1"/>
  <c r="C40" i="1" s="1"/>
  <c r="C87" i="3" l="1"/>
  <c r="D87" i="3" s="1"/>
  <c r="C88" i="3"/>
  <c r="D88" i="3" s="1"/>
  <c r="C72" i="3"/>
  <c r="D72" i="3"/>
  <c r="C71" i="3"/>
  <c r="D71" i="3" s="1"/>
  <c r="C64" i="1"/>
  <c r="C63" i="1"/>
  <c r="C66" i="1"/>
  <c r="C65" i="1"/>
  <c r="C27" i="1"/>
  <c r="C41" i="1" s="1"/>
  <c r="C25" i="1"/>
  <c r="C39" i="1" s="1"/>
</calcChain>
</file>

<file path=xl/sharedStrings.xml><?xml version="1.0" encoding="utf-8"?>
<sst xmlns="http://schemas.openxmlformats.org/spreadsheetml/2006/main" count="167" uniqueCount="95">
  <si>
    <t>Parámetro</t>
  </si>
  <si>
    <t>Valor</t>
  </si>
  <si>
    <t>Tasa Libre de riesgo</t>
  </si>
  <si>
    <t>Ipsa</t>
  </si>
  <si>
    <t>Acción</t>
  </si>
  <si>
    <t>Beta</t>
  </si>
  <si>
    <t>Retorno esperado</t>
  </si>
  <si>
    <t>B</t>
  </si>
  <si>
    <t>C</t>
  </si>
  <si>
    <t>A</t>
  </si>
  <si>
    <t>Para el desarrollo de este inciso, deben hacer uso  de la fórmula general del modelo de CAPM. Dicho esto, la formula será la siguiente:</t>
  </si>
  <si>
    <t>Prima de riesgo</t>
  </si>
  <si>
    <t>A continuación se mostrarán los retornos estimados por CAPM para cada acción</t>
  </si>
  <si>
    <t>Retorno por CAPM</t>
  </si>
  <si>
    <t>Asignación de puntajes: 
1 Punto por identificar la fórmula (No es necesario explicitarla) 
1 punto por cada retorno calculado correctamente (3 en total)</t>
  </si>
  <si>
    <t>Notemos que, la teoría de CAPM nos da algó así como el retorno que debería tener el activo de manera teórica. Por otro lado, contamos con las estimaciones de los análistas que podríamos considerarlo como el "Retorno real" del activo. Luego, los resultados se anexarán en una tabla</t>
  </si>
  <si>
    <t>Activo</t>
  </si>
  <si>
    <t>Retorno CAPM</t>
  </si>
  <si>
    <t>Retorno estimado</t>
  </si>
  <si>
    <t>Estado</t>
  </si>
  <si>
    <t>Infravalorado</t>
  </si>
  <si>
    <t>Sobrevalorado</t>
  </si>
  <si>
    <t>Luego, el activo A está infravalorado, el activo B está sobrevalorado y, finalmente, el activo c está infravalorado</t>
  </si>
  <si>
    <t xml:space="preserve">Asignación de puntajes: 
1 Punto por cada activo bien catálogado como infravalorado (2 en total)
2 puntos por catalogar bien el activo sobrevalorado
</t>
  </si>
  <si>
    <t>Retorno</t>
  </si>
  <si>
    <t>Luego, para poder gráficar la SML se debe hacer una tabla con distintos valores para parametrizarla</t>
  </si>
  <si>
    <t>SML</t>
  </si>
  <si>
    <t xml:space="preserve">El gráfico resultante debe ser de la siguiente manera: </t>
  </si>
  <si>
    <t>Asignación de puntajes: 
2 Puntos por los puntos de las acciones (A, B y C)
2 Puntos por agregar la recta de la SML</t>
  </si>
  <si>
    <t>Peso</t>
  </si>
  <si>
    <t>Luego, para calcular el beta del portafolio se utiliza la siguente fórmula:</t>
  </si>
  <si>
    <t>Beta portafolio</t>
  </si>
  <si>
    <t>Por otro lado, para conocer el retorno teórico del portafolio se utiliza CAPM, pero considerando el beta del portafolio</t>
  </si>
  <si>
    <t>Retorno Portfolio</t>
  </si>
  <si>
    <t>Asignación de puntajes: 
2 Puntos por el beta del portafolio
2 Puntos por el retorno del portafolio</t>
  </si>
  <si>
    <t>Para determinar los pesos, se debe considerar la siguiente ecuación:</t>
  </si>
  <si>
    <t>Puede hacerse a mano o usando solver. En ambos casos debería dar:</t>
  </si>
  <si>
    <t>Peso B</t>
  </si>
  <si>
    <t>Peso C</t>
  </si>
  <si>
    <t>Beta requerido</t>
  </si>
  <si>
    <t>Restricción</t>
  </si>
  <si>
    <t>Luego, el retorno del portafolio será igual al retorno del mercado</t>
  </si>
  <si>
    <t>Retorno portfolio</t>
  </si>
  <si>
    <t>Asignación de puntajes: 
2 Puntos por los pesos
2 Puntos por el argumento (De que el retorno será igual al retorno del mercado) o el cálculo. Ambas maneras son válidas</t>
  </si>
  <si>
    <t>Escenario</t>
  </si>
  <si>
    <t>Nivel de deuda</t>
  </si>
  <si>
    <t>Dato</t>
  </si>
  <si>
    <t>Tasa libre de riesgo</t>
  </si>
  <si>
    <t>Costo deuda</t>
  </si>
  <si>
    <t>Tasa impuestos</t>
  </si>
  <si>
    <t>Beta_U</t>
  </si>
  <si>
    <t>Valor (V)</t>
  </si>
  <si>
    <t xml:space="preserve">Deuda </t>
  </si>
  <si>
    <t>Patrimonio</t>
  </si>
  <si>
    <t>D/E</t>
  </si>
  <si>
    <t>Beta apalancado</t>
  </si>
  <si>
    <t>Para calcular el Beta apalancado se utilizará</t>
  </si>
  <si>
    <t>Para calcular el retorno del patrimonio se usará CAPM, considerando además, que bajo M&amp;M el beta apalancado es igual al beta del patrimonio</t>
  </si>
  <si>
    <t>r_e</t>
  </si>
  <si>
    <t>Para calcular el WACC se utilizará la siguiente fórmula:</t>
  </si>
  <si>
    <t>D/V</t>
  </si>
  <si>
    <t>E/V</t>
  </si>
  <si>
    <t>WACC</t>
  </si>
  <si>
    <t>r_d</t>
  </si>
  <si>
    <t>El nivel de deuda que minimiza el WACC en este ejercicio es el escenario 5, con un 80% de financiamiento vía deuda, donde se alcanza un costo de capital promedio ponderado de 7.78%. Este resultado se explica por el efecto positivo del escudo tributario de los intereses: al ser deducibles de impuestos, reducen el costo efectivo de la deuda, que es considerablemente menor que el del capital propio. 
Así, mientras más deuda se utilice, menor es el peso del capital más caro (equity) en la estructura, lo que reduce el WACC. Sin embargo, este análisis parte de una simplificación: asume que el costo de la deuda se mantiene constante y que no existen riesgos adicionales por el mayor endeudamiento. En la práctica, a partir de cierto punto, un mayor apalancamiento eleva el riesgo percibido por los acreedores y accionistas, encareciendo tanto la deuda como el equity, lo que puede hacer que el WACC comience a aumentar nuevamente. Por eso, aunque en este ejercicio el mínimo WACC se alcanza con 80% de deuda, en la realidad las empresas buscan un nivel de endeudamiento óptimo que equilibre el beneficio fiscal con el mayor riesgo financiero.</t>
  </si>
  <si>
    <t>S&amp;P 500</t>
  </si>
  <si>
    <t>T</t>
  </si>
  <si>
    <t>U</t>
  </si>
  <si>
    <t>Retornos mensuales</t>
  </si>
  <si>
    <t>Para concoer el beta de cada acción se utilizará la siguiente fórmula:</t>
  </si>
  <si>
    <t>Luego, notemos que, los betas deberían ser iguales independientemente de la temporalidad de los datos</t>
  </si>
  <si>
    <t>A partir de este momento, se calcularán los valores anualizados de cada elemento. Esto no es estrictamente necesario.Sin embargo, algunos alumnos podrían haberlo hecho.</t>
  </si>
  <si>
    <t>Cuando se habla de alpha, es un término referido a la diferencia entre el retorno empirico y el retorno entregado por CAPM. Luego, para cada activo, se tendrá:</t>
  </si>
  <si>
    <t>Valores mensuales</t>
  </si>
  <si>
    <t>Valores anuales</t>
  </si>
  <si>
    <t>Retornos anuales</t>
  </si>
  <si>
    <t>Luego, para calcular alpha, se usará:</t>
  </si>
  <si>
    <t>Alpa mensual</t>
  </si>
  <si>
    <t>Alpha</t>
  </si>
  <si>
    <t>Frente a los cambios en los datos se tendrá:</t>
  </si>
  <si>
    <t>Rendimientos esperados CAPM</t>
  </si>
  <si>
    <t>Valor mensual</t>
  </si>
  <si>
    <t>Valor Anual</t>
  </si>
  <si>
    <t>Retorno CAPM Mensual</t>
  </si>
  <si>
    <t>Retorno CAPM Anual</t>
  </si>
  <si>
    <r>
      <rPr>
        <b/>
        <sz val="11"/>
        <color theme="3" tint="0.499984740745262"/>
        <rFont val="Aptos Narrow"/>
        <family val="2"/>
        <scheme val="minor"/>
      </rPr>
      <t xml:space="preserve">Para construir un portafolio óptimo con posiciones largas (es decir, sin ventas cortas), se deben asignar pesos positivos a cada activo que maximicen el retorno esperado para un nivel dado de riesgo, o minimicen el riesgo para un nivel deseado de retorno. Este problema se resuelve utilizando técnicas de optimización de portafolios, considerando:
* Los retornos esperados de cada activo.
* La matriz de varianza-covarianza.
* La restricción de que todos los pesos w_i sean mayores que 0 y que además, sumen 1
En la práctica, esto significa que se seleccionarán activos con buen perfil riesgo-retorno (alto retorno esperado y/o baja varianza), y cuya correlación con el resto del portafolio permita diversificación efectiva. La acción U, por ejemplo, tiene el mayor retorno esperado y una beta más cercana a 1, lo que puede volverla atractiva si su riesgo no es demasiado alto en conjunto con las otras. Finalmente, la asignación óptima dependerá de cómo se relacionan los activos entre sí (covarianzas) y del grado de aversión al riesgo del inversor.
</t>
    </r>
    <r>
      <rPr>
        <b/>
        <sz val="11"/>
        <color theme="1"/>
        <rFont val="Aptos Narrow"/>
        <family val="2"/>
        <scheme val="minor"/>
      </rPr>
      <t xml:space="preserve">
</t>
    </r>
  </si>
  <si>
    <t>Asignación de puntajes: 
1 Punto por notar que da igual la temporalidad de los datos (Dar a todos)
2 puntos por cada beta calculado (4 En total)</t>
  </si>
  <si>
    <t>Asignación de puntajes: 
1 Punto por notar identificar la fórmula de alpha
2 puntos por cada alpha calculado (4 En total)</t>
  </si>
  <si>
    <t>Asignación de puntajes: 
1 Punto por notar identificar la fórmula de alpha
2 puntos por cada alpha calculado (4 En total) (Ya sea mensual o anual)</t>
  </si>
  <si>
    <t>Asignación de puntajes: 
5 Puntos por los argumentos de optimización de portafolios. Menciones de cosas relacionadas al portafolio de Min.Var y otros aportan al argumento (Todo o nada)</t>
  </si>
  <si>
    <t>Asignación de puntajes: 
2 Puntos por el cálculo de todos los D/E
2 Puntos por todos los beta apalancados</t>
  </si>
  <si>
    <t>Asignación de puntajes: 
4 Puntos por los retornos del patrimonio</t>
  </si>
  <si>
    <t>Asignación de puntajes: 
4 Puntos por los WACC</t>
  </si>
  <si>
    <t>Asignación de puntajes: 
2 Puntos por colocación de los datos
2 Puntos por el gráfico</t>
  </si>
  <si>
    <t>Asignación de puntajes: 
4 Puntos por los argumentos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</si>
</sst>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
    <numFmt numFmtId="166" formatCode="0.000000%"/>
  </numFmts>
  <fonts count="6" x14ac:knownFonts="1">
    <font>
      <sz val="11"/>
      <color theme="1"/>
      <name val="Aptos Narrow"/>
      <family val="2"/>
      <scheme val="minor"/>
    </font>
    <font>
      <sz val="11"/>
      <color theme="1"/>
      <name val="Aptos Narrow"/>
      <family val="2"/>
      <scheme val="minor"/>
    </font>
    <font>
      <b/>
      <sz val="11"/>
      <color theme="1"/>
      <name val="Aptos Narrow"/>
      <family val="2"/>
      <scheme val="minor"/>
    </font>
    <font>
      <b/>
      <sz val="11"/>
      <color rgb="FFFF0000"/>
      <name val="Aptos Narrow"/>
      <family val="2"/>
      <scheme val="minor"/>
    </font>
    <font>
      <b/>
      <sz val="11"/>
      <color theme="3" tint="0.499984740745262"/>
      <name val="Aptos Narrow"/>
      <family val="2"/>
      <scheme val="minor"/>
    </font>
    <font>
      <sz val="11"/>
      <name val="Aptos Narrow"/>
      <family val="2"/>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58">
    <xf numFmtId="0" fontId="0" fillId="0" borderId="0" xfId="0"/>
    <xf numFmtId="10" fontId="0" fillId="0" borderId="0" xfId="0" applyNumberFormat="1"/>
    <xf numFmtId="0" fontId="0" fillId="0" borderId="0" xfId="0" applyAlignment="1">
      <alignment horizontal="center"/>
    </xf>
    <xf numFmtId="10" fontId="0" fillId="0" borderId="0" xfId="0" applyNumberFormat="1" applyAlignment="1">
      <alignment horizontal="center"/>
    </xf>
    <xf numFmtId="0" fontId="3" fillId="0" borderId="0" xfId="0" applyFont="1" applyAlignment="1">
      <alignment horizontal="left" wrapText="1"/>
    </xf>
    <xf numFmtId="0" fontId="0" fillId="0" borderId="1" xfId="0" applyBorder="1"/>
    <xf numFmtId="10" fontId="0" fillId="0" borderId="1" xfId="0" applyNumberFormat="1" applyBorder="1"/>
    <xf numFmtId="0" fontId="0" fillId="0" borderId="1" xfId="0" applyBorder="1" applyAlignment="1">
      <alignment horizontal="left"/>
    </xf>
    <xf numFmtId="0" fontId="0" fillId="0" borderId="1" xfId="0" applyBorder="1" applyAlignment="1">
      <alignment horizontal="center"/>
    </xf>
    <xf numFmtId="10" fontId="0" fillId="0" borderId="1" xfId="0" applyNumberFormat="1" applyBorder="1" applyAlignment="1">
      <alignment horizontal="center"/>
    </xf>
    <xf numFmtId="9" fontId="0" fillId="0" borderId="1" xfId="0" applyNumberFormat="1" applyBorder="1" applyAlignment="1">
      <alignment horizontal="center"/>
    </xf>
    <xf numFmtId="0" fontId="4" fillId="0" borderId="1" xfId="0" applyFont="1" applyBorder="1"/>
    <xf numFmtId="0" fontId="4" fillId="0" borderId="0" xfId="0" applyFont="1" applyAlignment="1">
      <alignment vertical="top" wrapText="1"/>
    </xf>
    <xf numFmtId="9" fontId="0" fillId="0" borderId="1" xfId="1" applyFont="1" applyBorder="1" applyAlignment="1">
      <alignment horizontal="center"/>
    </xf>
    <xf numFmtId="0" fontId="2" fillId="0" borderId="1" xfId="0" applyFont="1" applyBorder="1"/>
    <xf numFmtId="10" fontId="2" fillId="0" borderId="1" xfId="0" applyNumberFormat="1" applyFont="1" applyBorder="1"/>
    <xf numFmtId="164" fontId="0" fillId="0" borderId="1" xfId="0" applyNumberFormat="1" applyBorder="1" applyAlignment="1">
      <alignment horizontal="center"/>
    </xf>
    <xf numFmtId="1" fontId="0" fillId="0" borderId="1" xfId="0" applyNumberFormat="1" applyBorder="1" applyAlignment="1">
      <alignment horizontal="center"/>
    </xf>
    <xf numFmtId="0" fontId="2" fillId="0" borderId="1" xfId="0" applyFont="1" applyBorder="1" applyAlignment="1">
      <alignment horizontal="center"/>
    </xf>
    <xf numFmtId="9" fontId="2" fillId="0" borderId="1" xfId="1" applyFont="1" applyBorder="1" applyAlignment="1">
      <alignment horizontal="center"/>
    </xf>
    <xf numFmtId="9" fontId="0" fillId="0" borderId="1" xfId="0" applyNumberFormat="1" applyBorder="1"/>
    <xf numFmtId="164" fontId="2" fillId="0" borderId="1" xfId="0" applyNumberFormat="1" applyFont="1" applyBorder="1" applyAlignment="1">
      <alignment horizontal="center"/>
    </xf>
    <xf numFmtId="10" fontId="2" fillId="0" borderId="1" xfId="0" applyNumberFormat="1" applyFont="1" applyBorder="1" applyAlignment="1">
      <alignment horizontal="center"/>
    </xf>
    <xf numFmtId="165" fontId="2" fillId="0" borderId="1" xfId="1" applyNumberFormat="1" applyFont="1" applyBorder="1" applyAlignment="1">
      <alignment horizontal="center"/>
    </xf>
    <xf numFmtId="165" fontId="0" fillId="0" borderId="1" xfId="0" applyNumberFormat="1" applyBorder="1" applyAlignment="1">
      <alignment horizontal="center"/>
    </xf>
    <xf numFmtId="2" fontId="2" fillId="0" borderId="1" xfId="0" applyNumberFormat="1" applyFont="1" applyBorder="1" applyAlignment="1">
      <alignment horizontal="center"/>
    </xf>
    <xf numFmtId="0" fontId="4" fillId="0" borderId="0" xfId="0" applyFont="1" applyAlignment="1">
      <alignment horizontal="left" wrapText="1"/>
    </xf>
    <xf numFmtId="0" fontId="3" fillId="0" borderId="1" xfId="0" applyFont="1" applyBorder="1" applyAlignment="1">
      <alignment horizontal="left" wrapText="1"/>
    </xf>
    <xf numFmtId="166" fontId="0" fillId="0" borderId="0" xfId="1" applyNumberFormat="1" applyFont="1"/>
    <xf numFmtId="0" fontId="5" fillId="0" borderId="1" xfId="0" applyFont="1" applyBorder="1" applyAlignment="1">
      <alignment horizontal="center" wrapText="1"/>
    </xf>
    <xf numFmtId="10" fontId="0" fillId="0" borderId="1" xfId="1" applyNumberFormat="1" applyFont="1" applyBorder="1" applyAlignment="1">
      <alignment horizontal="center"/>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 xfId="0" applyFont="1" applyBorder="1" applyAlignment="1">
      <alignment horizontal="left" wrapText="1"/>
    </xf>
    <xf numFmtId="0" fontId="4" fillId="0" borderId="1" xfId="0" applyFont="1" applyBorder="1" applyAlignment="1">
      <alignment horizontal="left"/>
    </xf>
    <xf numFmtId="0" fontId="4" fillId="0" borderId="1" xfId="0" applyFont="1" applyBorder="1" applyAlignment="1">
      <alignment horizontal="left" vertical="center" wrapText="1"/>
    </xf>
    <xf numFmtId="0" fontId="4" fillId="0" borderId="1" xfId="0" applyFont="1" applyBorder="1" applyAlignment="1">
      <alignment horizontal="center" vertical="top"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0" fillId="0" borderId="0" xfId="0" applyAlignment="1">
      <alignment horizontal="left" wrapText="1"/>
    </xf>
    <xf numFmtId="0" fontId="4" fillId="0" borderId="1" xfId="0" applyFont="1" applyBorder="1" applyAlignment="1">
      <alignment horizontal="left" vertical="top" wrapText="1"/>
    </xf>
    <xf numFmtId="0" fontId="0" fillId="0" borderId="1" xfId="0" applyBorder="1" applyAlignment="1">
      <alignment horizontal="center"/>
    </xf>
    <xf numFmtId="0" fontId="2" fillId="0" borderId="1" xfId="0" applyFont="1" applyBorder="1" applyAlignment="1">
      <alignment horizontal="left" vertical="center" wrapText="1"/>
    </xf>
    <xf numFmtId="0" fontId="2" fillId="0" borderId="1" xfId="0" applyFont="1" applyBorder="1" applyAlignment="1">
      <alignment horizontal="left"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CL"/>
              <a:t>Gráfico SML y Activos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L"/>
        </a:p>
      </c:txPr>
    </c:title>
    <c:autoTitleDeleted val="0"/>
    <c:plotArea>
      <c:layout/>
      <c:scatterChart>
        <c:scatterStyle val="lineMarker"/>
        <c:varyColors val="0"/>
        <c:ser>
          <c:idx val="0"/>
          <c:order val="0"/>
          <c:tx>
            <c:strRef>
              <c:f>'Pregunta 1'!$D$53</c:f>
              <c:strCache>
                <c:ptCount val="1"/>
                <c:pt idx="0">
                  <c:v>Retorno</c:v>
                </c:pt>
              </c:strCache>
            </c:strRef>
          </c:tx>
          <c:spPr>
            <a:ln w="25400" cap="rnd">
              <a:noFill/>
              <a:round/>
            </a:ln>
            <a:effectLst/>
          </c:spPr>
          <c:marker>
            <c:symbol val="circle"/>
            <c:size val="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c:spPr>
          </c:marker>
          <c:dLbls>
            <c:dLbl>
              <c:idx val="0"/>
              <c:tx>
                <c:rich>
                  <a:bodyPr/>
                  <a:lstStyle/>
                  <a:p>
                    <a:fld id="{27786A33-3FE8-44EB-9E1B-342A3380558C}" type="CELLRANGE">
                      <a:rPr lang="en-US"/>
                      <a:pPr/>
                      <a:t>[CELLRANGE]</a:t>
                    </a:fld>
                    <a:r>
                      <a:rPr lang="en-US" baseline="0"/>
                      <a:t>; </a:t>
                    </a:r>
                    <a:fld id="{472A79C0-3115-4489-AE70-C859DF072B6A}" type="YVALUE">
                      <a:rPr lang="en-US" baseline="0"/>
                      <a:pPr/>
                      <a:t>[VALOR DE Y]</a:t>
                    </a:fld>
                    <a:endParaRPr lang="en-US"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D45D-49B5-8866-9F2A23F9F0D2}"/>
                </c:ext>
              </c:extLst>
            </c:dLbl>
            <c:dLbl>
              <c:idx val="1"/>
              <c:tx>
                <c:rich>
                  <a:bodyPr/>
                  <a:lstStyle/>
                  <a:p>
                    <a:fld id="{0B9479D4-1B16-48C4-96A6-D6D5599E83D2}" type="CELLRANGE">
                      <a:rPr lang="en-US"/>
                      <a:pPr/>
                      <a:t>[CELLRANGE]</a:t>
                    </a:fld>
                    <a:r>
                      <a:rPr lang="en-US" baseline="0"/>
                      <a:t>; </a:t>
                    </a:r>
                    <a:fld id="{09B9735E-DF88-4EDB-B72B-4D201FF7322E}" type="YVALUE">
                      <a:rPr lang="en-US" baseline="0"/>
                      <a:pPr/>
                      <a:t>[VALOR DE Y]</a:t>
                    </a:fld>
                    <a:endParaRPr lang="en-US"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D45D-49B5-8866-9F2A23F9F0D2}"/>
                </c:ext>
              </c:extLst>
            </c:dLbl>
            <c:dLbl>
              <c:idx val="2"/>
              <c:tx>
                <c:rich>
                  <a:bodyPr/>
                  <a:lstStyle/>
                  <a:p>
                    <a:fld id="{820581BF-E17E-4AB6-A0D9-60D61C0A6FB7}" type="CELLRANGE">
                      <a:rPr lang="en-US"/>
                      <a:pPr/>
                      <a:t>[CELLRANGE]</a:t>
                    </a:fld>
                    <a:r>
                      <a:rPr lang="en-US" baseline="0"/>
                      <a:t>; </a:t>
                    </a:r>
                    <a:fld id="{84E33DED-B5B0-41E8-A6E8-4195038CF598}" type="YVALUE">
                      <a:rPr lang="en-US" baseline="0"/>
                      <a:pPr/>
                      <a:t>[VALOR DE Y]</a:t>
                    </a:fld>
                    <a:endParaRPr lang="en-US"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D45D-49B5-8866-9F2A23F9F0D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a:solidFill>
                        <a:schemeClr val="tx2">
                          <a:lumMod val="35000"/>
                          <a:lumOff val="65000"/>
                        </a:schemeClr>
                      </a:solidFill>
                    </a:ln>
                    <a:effectLst/>
                  </c:spPr>
                </c15:leaderLines>
              </c:ext>
            </c:extLst>
          </c:dLbls>
          <c:xVal>
            <c:numRef>
              <c:f>'Pregunta 1'!$C$54:$C$56</c:f>
              <c:numCache>
                <c:formatCode>General</c:formatCode>
                <c:ptCount val="3"/>
                <c:pt idx="0">
                  <c:v>1.1000000000000001</c:v>
                </c:pt>
                <c:pt idx="1">
                  <c:v>0.8</c:v>
                </c:pt>
                <c:pt idx="2">
                  <c:v>1.5</c:v>
                </c:pt>
              </c:numCache>
            </c:numRef>
          </c:xVal>
          <c:yVal>
            <c:numRef>
              <c:f>'Pregunta 1'!$D$54:$D$56</c:f>
              <c:numCache>
                <c:formatCode>0.00%</c:formatCode>
                <c:ptCount val="3"/>
                <c:pt idx="0">
                  <c:v>0.125</c:v>
                </c:pt>
                <c:pt idx="1">
                  <c:v>0.08</c:v>
                </c:pt>
                <c:pt idx="2">
                  <c:v>0.15</c:v>
                </c:pt>
              </c:numCache>
            </c:numRef>
          </c:yVal>
          <c:smooth val="0"/>
          <c:extLst>
            <c:ext xmlns:c15="http://schemas.microsoft.com/office/drawing/2012/chart" uri="{02D57815-91ED-43cb-92C2-25804820EDAC}">
              <c15:datalabelsRange>
                <c15:f>'Pregunta 1'!$B$54:$B$56</c15:f>
                <c15:dlblRangeCache>
                  <c:ptCount val="3"/>
                  <c:pt idx="0">
                    <c:v>A</c:v>
                  </c:pt>
                  <c:pt idx="1">
                    <c:v>B</c:v>
                  </c:pt>
                  <c:pt idx="2">
                    <c:v>C</c:v>
                  </c:pt>
                </c15:dlblRangeCache>
              </c15:datalabelsRange>
            </c:ext>
            <c:ext xmlns:c16="http://schemas.microsoft.com/office/drawing/2014/chart" uri="{C3380CC4-5D6E-409C-BE32-E72D297353CC}">
              <c16:uniqueId val="{00000000-D45D-49B5-8866-9F2A23F9F0D2}"/>
            </c:ext>
          </c:extLst>
        </c:ser>
        <c:ser>
          <c:idx val="1"/>
          <c:order val="1"/>
          <c:spPr>
            <a:ln w="25400" cap="rnd">
              <a:noFill/>
              <a:round/>
            </a:ln>
            <a:effectLst/>
          </c:spPr>
          <c:marker>
            <c:symbol val="circle"/>
            <c:size val="5"/>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9525">
                <a:solidFill>
                  <a:schemeClr val="accent2"/>
                </a:solidFill>
                <a:round/>
              </a:ln>
              <a:effectLst/>
            </c:spPr>
          </c:marker>
          <c:trendline>
            <c:spPr>
              <a:ln w="9525" cap="rnd">
                <a:solidFill>
                  <a:schemeClr val="accent2"/>
                </a:solidFill>
              </a:ln>
              <a:effectLst/>
            </c:spPr>
            <c:trendlineType val="linear"/>
            <c:dispRSqr val="0"/>
            <c:dispEq val="0"/>
          </c:trendline>
          <c:xVal>
            <c:numRef>
              <c:f>'Pregunta 1'!$B$62:$B$66</c:f>
              <c:numCache>
                <c:formatCode>General</c:formatCode>
                <c:ptCount val="5"/>
                <c:pt idx="0">
                  <c:v>0</c:v>
                </c:pt>
                <c:pt idx="1">
                  <c:v>0.5</c:v>
                </c:pt>
                <c:pt idx="2">
                  <c:v>1</c:v>
                </c:pt>
                <c:pt idx="3">
                  <c:v>1.5</c:v>
                </c:pt>
                <c:pt idx="4">
                  <c:v>2</c:v>
                </c:pt>
              </c:numCache>
            </c:numRef>
          </c:xVal>
          <c:yVal>
            <c:numRef>
              <c:f>'Pregunta 1'!$C$62:$C$66</c:f>
              <c:numCache>
                <c:formatCode>0.00%</c:formatCode>
                <c:ptCount val="5"/>
                <c:pt idx="0">
                  <c:v>4.2000000000000003E-2</c:v>
                </c:pt>
                <c:pt idx="1">
                  <c:v>7.350000000000001E-2</c:v>
                </c:pt>
                <c:pt idx="2">
                  <c:v>0.10500000000000001</c:v>
                </c:pt>
                <c:pt idx="3">
                  <c:v>0.13650000000000001</c:v>
                </c:pt>
                <c:pt idx="4">
                  <c:v>0.16800000000000001</c:v>
                </c:pt>
              </c:numCache>
            </c:numRef>
          </c:yVal>
          <c:smooth val="0"/>
          <c:extLst>
            <c:ext xmlns:c16="http://schemas.microsoft.com/office/drawing/2014/chart" uri="{C3380CC4-5D6E-409C-BE32-E72D297353CC}">
              <c16:uniqueId val="{00000001-D45D-49B5-8866-9F2A23F9F0D2}"/>
            </c:ext>
          </c:extLst>
        </c:ser>
        <c:dLbls>
          <c:showLegendKey val="0"/>
          <c:showVal val="0"/>
          <c:showCatName val="0"/>
          <c:showSerName val="0"/>
          <c:showPercent val="0"/>
          <c:showBubbleSize val="0"/>
        </c:dLbls>
        <c:axId val="1153488015"/>
        <c:axId val="1153497135"/>
      </c:scatterChart>
      <c:valAx>
        <c:axId val="1153488015"/>
        <c:scaling>
          <c:orientation val="minMax"/>
        </c:scaling>
        <c:delete val="0"/>
        <c:axPos val="b"/>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L"/>
          </a:p>
        </c:txPr>
        <c:crossAx val="1153497135"/>
        <c:crosses val="autoZero"/>
        <c:crossBetween val="midCat"/>
      </c:valAx>
      <c:valAx>
        <c:axId val="1153497135"/>
        <c:scaling>
          <c:orientation val="minMax"/>
        </c:scaling>
        <c:delete val="0"/>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L"/>
          </a:p>
        </c:txPr>
        <c:crossAx val="1153488015"/>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scatterChart>
        <c:scatterStyle val="lineMarker"/>
        <c:varyColors val="0"/>
        <c:ser>
          <c:idx val="0"/>
          <c:order val="0"/>
          <c:tx>
            <c:strRef>
              <c:f>'´Pregunta 2'!$D$65</c:f>
              <c:strCache>
                <c:ptCount val="1"/>
                <c:pt idx="0">
                  <c:v>WACC</c:v>
                </c:pt>
              </c:strCache>
            </c:strRef>
          </c:tx>
          <c:spPr>
            <a:ln w="381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xVal>
            <c:numRef>
              <c:f>'´Pregunta 2'!$C$66:$C$70</c:f>
              <c:numCache>
                <c:formatCode>0%</c:formatCode>
                <c:ptCount val="5"/>
                <c:pt idx="0">
                  <c:v>0</c:v>
                </c:pt>
                <c:pt idx="1">
                  <c:v>0.2</c:v>
                </c:pt>
                <c:pt idx="2">
                  <c:v>0.4</c:v>
                </c:pt>
                <c:pt idx="3">
                  <c:v>0.6</c:v>
                </c:pt>
                <c:pt idx="4">
                  <c:v>0.8</c:v>
                </c:pt>
              </c:numCache>
            </c:numRef>
          </c:xVal>
          <c:yVal>
            <c:numRef>
              <c:f>'´Pregunta 2'!$D$66:$D$70</c:f>
              <c:numCache>
                <c:formatCode>0.000%</c:formatCode>
                <c:ptCount val="5"/>
                <c:pt idx="0">
                  <c:v>8.4000000000000005E-2</c:v>
                </c:pt>
                <c:pt idx="1">
                  <c:v>8.2460000000000006E-2</c:v>
                </c:pt>
                <c:pt idx="2">
                  <c:v>8.0919999999999992E-2</c:v>
                </c:pt>
                <c:pt idx="3">
                  <c:v>7.9379999999999992E-2</c:v>
                </c:pt>
                <c:pt idx="4">
                  <c:v>7.7840000000000006E-2</c:v>
                </c:pt>
              </c:numCache>
            </c:numRef>
          </c:yVal>
          <c:smooth val="0"/>
          <c:extLst>
            <c:ext xmlns:c16="http://schemas.microsoft.com/office/drawing/2014/chart" uri="{C3380CC4-5D6E-409C-BE32-E72D297353CC}">
              <c16:uniqueId val="{00000000-D27B-4022-BBFA-6F71E5318F99}"/>
            </c:ext>
          </c:extLst>
        </c:ser>
        <c:dLbls>
          <c:showLegendKey val="0"/>
          <c:showVal val="0"/>
          <c:showCatName val="0"/>
          <c:showSerName val="0"/>
          <c:showPercent val="0"/>
          <c:showBubbleSize val="0"/>
        </c:dLbls>
        <c:axId val="1153455855"/>
        <c:axId val="1153452975"/>
      </c:scatterChart>
      <c:valAx>
        <c:axId val="115345585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153452975"/>
        <c:crosses val="autoZero"/>
        <c:crossBetween val="midCat"/>
      </c:valAx>
      <c:valAx>
        <c:axId val="1153452975"/>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153455855"/>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9525" cap="rnd">
        <a:solidFill>
          <a:schemeClr val="phClr"/>
        </a:solidFill>
        <a:round/>
      </a:ln>
    </cs:spPr>
  </cs:dataPointLine>
  <cs:dataPointMarker>
    <cs:lnRef idx="0">
      <cs:styleClr val="auto"/>
    </cs:lnRef>
    <cs:fillRef idx="3">
      <cs:styleClr val="auto"/>
    </cs:fillRef>
    <cs:effectRef idx="2"/>
    <cs:fontRef idx="minor">
      <a:schemeClr val="tx2"/>
    </cs:fontRef>
    <cs:spPr>
      <a:ln w="9525">
        <a:solidFill>
          <a:schemeClr val="phClr"/>
        </a:solidFill>
        <a:round/>
      </a:ln>
    </cs:spPr>
  </cs:dataPointMarker>
  <cs:dataPointMarkerLayout symbol="circle" size="5"/>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9525" cap="rnd">
        <a:solidFill>
          <a:schemeClr val="phClr"/>
        </a:solidFill>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spPr>
      <a:ln>
        <a:solidFill>
          <a:schemeClr val="tx2">
            <a:lumMod val="40000"/>
            <a:lumOff val="60000"/>
          </a:schemeClr>
        </a:solidFill>
      </a:ln>
    </cs:spPr>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3.png"/><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chart" Target="../charts/chart1.xml"/><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8.png"/></Relationships>
</file>

<file path=xl/drawings/_rels/drawing2.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image" Target="../media/image11.png"/><Relationship Id="rId7" Type="http://schemas.openxmlformats.org/officeDocument/2006/relationships/chart" Target="../charts/chart2.xml"/><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 Id="rId6" Type="http://schemas.openxmlformats.org/officeDocument/2006/relationships/image" Target="../media/image21.png"/><Relationship Id="rId5" Type="http://schemas.openxmlformats.org/officeDocument/2006/relationships/image" Target="../media/image20.png"/><Relationship Id="rId4"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11</xdr:row>
      <xdr:rowOff>7620</xdr:rowOff>
    </xdr:from>
    <xdr:to>
      <xdr:col>7</xdr:col>
      <xdr:colOff>534953</xdr:colOff>
      <xdr:row>12</xdr:row>
      <xdr:rowOff>138209</xdr:rowOff>
    </xdr:to>
    <xdr:pic>
      <xdr:nvPicPr>
        <xdr:cNvPr id="2" name="Imagen 1">
          <a:extLst>
            <a:ext uri="{FF2B5EF4-FFF2-40B4-BE49-F238E27FC236}">
              <a16:creationId xmlns:a16="http://schemas.microsoft.com/office/drawing/2014/main" id="{C26990DB-017E-50E5-0537-25A9984B4BA1}"/>
            </a:ext>
          </a:extLst>
        </xdr:cNvPr>
        <xdr:cNvPicPr>
          <a:picLocks noChangeAspect="1"/>
        </xdr:cNvPicPr>
      </xdr:nvPicPr>
      <xdr:blipFill>
        <a:blip xmlns:r="http://schemas.openxmlformats.org/officeDocument/2006/relationships" r:embed="rId1"/>
        <a:stretch>
          <a:fillRect/>
        </a:stretch>
      </xdr:blipFill>
      <xdr:spPr>
        <a:xfrm>
          <a:off x="800101" y="2019300"/>
          <a:ext cx="6294120" cy="313469"/>
        </a:xfrm>
        <a:prstGeom prst="rect">
          <a:avLst/>
        </a:prstGeom>
      </xdr:spPr>
    </xdr:pic>
    <xdr:clientData/>
  </xdr:twoCellAnchor>
  <xdr:twoCellAnchor editAs="oneCell">
    <xdr:from>
      <xdr:col>1</xdr:col>
      <xdr:colOff>22860</xdr:colOff>
      <xdr:row>29</xdr:row>
      <xdr:rowOff>30481</xdr:rowOff>
    </xdr:from>
    <xdr:to>
      <xdr:col>7</xdr:col>
      <xdr:colOff>519713</xdr:colOff>
      <xdr:row>31</xdr:row>
      <xdr:rowOff>160861</xdr:rowOff>
    </xdr:to>
    <xdr:pic>
      <xdr:nvPicPr>
        <xdr:cNvPr id="3" name="Imagen 2">
          <a:extLst>
            <a:ext uri="{FF2B5EF4-FFF2-40B4-BE49-F238E27FC236}">
              <a16:creationId xmlns:a16="http://schemas.microsoft.com/office/drawing/2014/main" id="{CC371C41-624E-CB82-C584-ED04133EF598}"/>
            </a:ext>
          </a:extLst>
        </xdr:cNvPr>
        <xdr:cNvPicPr>
          <a:picLocks noChangeAspect="1"/>
        </xdr:cNvPicPr>
      </xdr:nvPicPr>
      <xdr:blipFill>
        <a:blip xmlns:r="http://schemas.openxmlformats.org/officeDocument/2006/relationships" r:embed="rId2"/>
        <a:stretch>
          <a:fillRect/>
        </a:stretch>
      </xdr:blipFill>
      <xdr:spPr>
        <a:xfrm>
          <a:off x="815340" y="3505201"/>
          <a:ext cx="6256020" cy="496140"/>
        </a:xfrm>
        <a:prstGeom prst="rect">
          <a:avLst/>
        </a:prstGeom>
      </xdr:spPr>
    </xdr:pic>
    <xdr:clientData/>
  </xdr:twoCellAnchor>
  <xdr:twoCellAnchor editAs="oneCell">
    <xdr:from>
      <xdr:col>1</xdr:col>
      <xdr:colOff>22861</xdr:colOff>
      <xdr:row>15</xdr:row>
      <xdr:rowOff>106680</xdr:rowOff>
    </xdr:from>
    <xdr:to>
      <xdr:col>2</xdr:col>
      <xdr:colOff>1103422</xdr:colOff>
      <xdr:row>17</xdr:row>
      <xdr:rowOff>173546</xdr:rowOff>
    </xdr:to>
    <xdr:pic>
      <xdr:nvPicPr>
        <xdr:cNvPr id="4" name="Imagen 3">
          <a:extLst>
            <a:ext uri="{FF2B5EF4-FFF2-40B4-BE49-F238E27FC236}">
              <a16:creationId xmlns:a16="http://schemas.microsoft.com/office/drawing/2014/main" id="{7884656E-2274-72B2-560C-051001FFFB0C}"/>
            </a:ext>
          </a:extLst>
        </xdr:cNvPr>
        <xdr:cNvPicPr>
          <a:picLocks noChangeAspect="1"/>
        </xdr:cNvPicPr>
      </xdr:nvPicPr>
      <xdr:blipFill>
        <a:blip xmlns:r="http://schemas.openxmlformats.org/officeDocument/2006/relationships" r:embed="rId3"/>
        <a:stretch>
          <a:fillRect/>
        </a:stretch>
      </xdr:blipFill>
      <xdr:spPr>
        <a:xfrm>
          <a:off x="815341" y="2849880"/>
          <a:ext cx="2232660" cy="432626"/>
        </a:xfrm>
        <a:prstGeom prst="rect">
          <a:avLst/>
        </a:prstGeom>
      </xdr:spPr>
    </xdr:pic>
    <xdr:clientData/>
  </xdr:twoCellAnchor>
  <xdr:twoCellAnchor>
    <xdr:from>
      <xdr:col>1</xdr:col>
      <xdr:colOff>754380</xdr:colOff>
      <xdr:row>17</xdr:row>
      <xdr:rowOff>83820</xdr:rowOff>
    </xdr:from>
    <xdr:to>
      <xdr:col>2</xdr:col>
      <xdr:colOff>480060</xdr:colOff>
      <xdr:row>18</xdr:row>
      <xdr:rowOff>160020</xdr:rowOff>
    </xdr:to>
    <xdr:cxnSp macro="">
      <xdr:nvCxnSpPr>
        <xdr:cNvPr id="6" name="Conector recto de flecha 5">
          <a:extLst>
            <a:ext uri="{FF2B5EF4-FFF2-40B4-BE49-F238E27FC236}">
              <a16:creationId xmlns:a16="http://schemas.microsoft.com/office/drawing/2014/main" id="{E0C7378B-55D8-45AE-34B2-9522B85EF142}"/>
            </a:ext>
          </a:extLst>
        </xdr:cNvPr>
        <xdr:cNvCxnSpPr/>
      </xdr:nvCxnSpPr>
      <xdr:spPr>
        <a:xfrm flipV="1">
          <a:off x="1546860" y="3192780"/>
          <a:ext cx="876300" cy="25908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1</xdr:col>
      <xdr:colOff>1</xdr:colOff>
      <xdr:row>48</xdr:row>
      <xdr:rowOff>142114</xdr:rowOff>
    </xdr:from>
    <xdr:to>
      <xdr:col>6</xdr:col>
      <xdr:colOff>705687</xdr:colOff>
      <xdr:row>50</xdr:row>
      <xdr:rowOff>144780</xdr:rowOff>
    </xdr:to>
    <xdr:pic>
      <xdr:nvPicPr>
        <xdr:cNvPr id="8" name="Imagen 7">
          <a:extLst>
            <a:ext uri="{FF2B5EF4-FFF2-40B4-BE49-F238E27FC236}">
              <a16:creationId xmlns:a16="http://schemas.microsoft.com/office/drawing/2014/main" id="{7ABE0AF1-7399-1945-7D0F-B3D0E4068C72}"/>
            </a:ext>
          </a:extLst>
        </xdr:cNvPr>
        <xdr:cNvPicPr>
          <a:picLocks noChangeAspect="1"/>
        </xdr:cNvPicPr>
      </xdr:nvPicPr>
      <xdr:blipFill>
        <a:blip xmlns:r="http://schemas.openxmlformats.org/officeDocument/2006/relationships" r:embed="rId4"/>
        <a:stretch>
          <a:fillRect/>
        </a:stretch>
      </xdr:blipFill>
      <xdr:spPr>
        <a:xfrm>
          <a:off x="792481" y="7640194"/>
          <a:ext cx="5672372" cy="368426"/>
        </a:xfrm>
        <a:prstGeom prst="rect">
          <a:avLst/>
        </a:prstGeom>
      </xdr:spPr>
    </xdr:pic>
    <xdr:clientData/>
  </xdr:twoCellAnchor>
  <xdr:twoCellAnchor editAs="oneCell">
    <xdr:from>
      <xdr:col>1</xdr:col>
      <xdr:colOff>0</xdr:colOff>
      <xdr:row>86</xdr:row>
      <xdr:rowOff>0</xdr:rowOff>
    </xdr:from>
    <xdr:to>
      <xdr:col>7</xdr:col>
      <xdr:colOff>649253</xdr:colOff>
      <xdr:row>90</xdr:row>
      <xdr:rowOff>134483</xdr:rowOff>
    </xdr:to>
    <xdr:pic>
      <xdr:nvPicPr>
        <xdr:cNvPr id="9" name="Imagen 8">
          <a:extLst>
            <a:ext uri="{FF2B5EF4-FFF2-40B4-BE49-F238E27FC236}">
              <a16:creationId xmlns:a16="http://schemas.microsoft.com/office/drawing/2014/main" id="{92F31743-5E22-7FC2-9C4A-A0FF15C20828}"/>
            </a:ext>
          </a:extLst>
        </xdr:cNvPr>
        <xdr:cNvPicPr>
          <a:picLocks noChangeAspect="1"/>
        </xdr:cNvPicPr>
      </xdr:nvPicPr>
      <xdr:blipFill>
        <a:blip xmlns:r="http://schemas.openxmlformats.org/officeDocument/2006/relationships" r:embed="rId5"/>
        <a:stretch>
          <a:fillRect/>
        </a:stretch>
      </xdr:blipFill>
      <xdr:spPr>
        <a:xfrm>
          <a:off x="792480" y="9692640"/>
          <a:ext cx="6408420" cy="866003"/>
        </a:xfrm>
        <a:prstGeom prst="rect">
          <a:avLst/>
        </a:prstGeom>
      </xdr:spPr>
    </xdr:pic>
    <xdr:clientData/>
  </xdr:twoCellAnchor>
  <xdr:twoCellAnchor>
    <xdr:from>
      <xdr:col>1</xdr:col>
      <xdr:colOff>6116</xdr:colOff>
      <xdr:row>68</xdr:row>
      <xdr:rowOff>178740</xdr:rowOff>
    </xdr:from>
    <xdr:to>
      <xdr:col>5</xdr:col>
      <xdr:colOff>244592</xdr:colOff>
      <xdr:row>84</xdr:row>
      <xdr:rowOff>9407</xdr:rowOff>
    </xdr:to>
    <xdr:graphicFrame macro="">
      <xdr:nvGraphicFramePr>
        <xdr:cNvPr id="10" name="Gráfico 9">
          <a:extLst>
            <a:ext uri="{FF2B5EF4-FFF2-40B4-BE49-F238E27FC236}">
              <a16:creationId xmlns:a16="http://schemas.microsoft.com/office/drawing/2014/main" id="{F5E2B51D-6871-BA8E-9AD7-93CB646BFCA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xdr:col>
      <xdr:colOff>22195</xdr:colOff>
      <xdr:row>98</xdr:row>
      <xdr:rowOff>7398</xdr:rowOff>
    </xdr:from>
    <xdr:to>
      <xdr:col>2</xdr:col>
      <xdr:colOff>497100</xdr:colOff>
      <xdr:row>102</xdr:row>
      <xdr:rowOff>29698</xdr:rowOff>
    </xdr:to>
    <xdr:pic>
      <xdr:nvPicPr>
        <xdr:cNvPr id="11" name="Imagen 10">
          <a:extLst>
            <a:ext uri="{FF2B5EF4-FFF2-40B4-BE49-F238E27FC236}">
              <a16:creationId xmlns:a16="http://schemas.microsoft.com/office/drawing/2014/main" id="{62EC5581-1671-6A62-ADF5-563529C6F5C6}"/>
            </a:ext>
          </a:extLst>
        </xdr:cNvPr>
        <xdr:cNvPicPr>
          <a:picLocks noChangeAspect="1"/>
        </xdr:cNvPicPr>
      </xdr:nvPicPr>
      <xdr:blipFill>
        <a:blip xmlns:r="http://schemas.openxmlformats.org/officeDocument/2006/relationships" r:embed="rId7"/>
        <a:stretch>
          <a:fillRect/>
        </a:stretch>
      </xdr:blipFill>
      <xdr:spPr>
        <a:xfrm>
          <a:off x="813787" y="18132641"/>
          <a:ext cx="1629002" cy="762106"/>
        </a:xfrm>
        <a:prstGeom prst="rect">
          <a:avLst/>
        </a:prstGeom>
      </xdr:spPr>
    </xdr:pic>
    <xdr:clientData/>
  </xdr:twoCellAnchor>
  <xdr:twoCellAnchor editAs="oneCell">
    <xdr:from>
      <xdr:col>1</xdr:col>
      <xdr:colOff>0</xdr:colOff>
      <xdr:row>108</xdr:row>
      <xdr:rowOff>0</xdr:rowOff>
    </xdr:from>
    <xdr:to>
      <xdr:col>2</xdr:col>
      <xdr:colOff>1080561</xdr:colOff>
      <xdr:row>110</xdr:row>
      <xdr:rowOff>66866</xdr:rowOff>
    </xdr:to>
    <xdr:pic>
      <xdr:nvPicPr>
        <xdr:cNvPr id="12" name="Imagen 11">
          <a:extLst>
            <a:ext uri="{FF2B5EF4-FFF2-40B4-BE49-F238E27FC236}">
              <a16:creationId xmlns:a16="http://schemas.microsoft.com/office/drawing/2014/main" id="{C75FCD02-F300-403B-8640-D683597642D8}"/>
            </a:ext>
          </a:extLst>
        </xdr:cNvPr>
        <xdr:cNvPicPr>
          <a:picLocks noChangeAspect="1"/>
        </xdr:cNvPicPr>
      </xdr:nvPicPr>
      <xdr:blipFill>
        <a:blip xmlns:r="http://schemas.openxmlformats.org/officeDocument/2006/relationships" r:embed="rId3"/>
        <a:stretch>
          <a:fillRect/>
        </a:stretch>
      </xdr:blipFill>
      <xdr:spPr>
        <a:xfrm>
          <a:off x="791592" y="19974757"/>
          <a:ext cx="2234658" cy="436769"/>
        </a:xfrm>
        <a:prstGeom prst="rect">
          <a:avLst/>
        </a:prstGeom>
      </xdr:spPr>
    </xdr:pic>
    <xdr:clientData/>
  </xdr:twoCellAnchor>
  <xdr:twoCellAnchor editAs="oneCell">
    <xdr:from>
      <xdr:col>1</xdr:col>
      <xdr:colOff>0</xdr:colOff>
      <xdr:row>119</xdr:row>
      <xdr:rowOff>74</xdr:rowOff>
    </xdr:from>
    <xdr:to>
      <xdr:col>5</xdr:col>
      <xdr:colOff>784194</xdr:colOff>
      <xdr:row>123</xdr:row>
      <xdr:rowOff>114529</xdr:rowOff>
    </xdr:to>
    <xdr:pic>
      <xdr:nvPicPr>
        <xdr:cNvPr id="13" name="Imagen 12">
          <a:extLst>
            <a:ext uri="{FF2B5EF4-FFF2-40B4-BE49-F238E27FC236}">
              <a16:creationId xmlns:a16="http://schemas.microsoft.com/office/drawing/2014/main" id="{02440956-7461-B60B-4839-6C5C364595BB}"/>
            </a:ext>
          </a:extLst>
        </xdr:cNvPr>
        <xdr:cNvPicPr>
          <a:picLocks noChangeAspect="1"/>
        </xdr:cNvPicPr>
      </xdr:nvPicPr>
      <xdr:blipFill>
        <a:blip xmlns:r="http://schemas.openxmlformats.org/officeDocument/2006/relationships" r:embed="rId8"/>
        <a:stretch>
          <a:fillRect/>
        </a:stretch>
      </xdr:blipFill>
      <xdr:spPr>
        <a:xfrm>
          <a:off x="791592" y="22009297"/>
          <a:ext cx="4956699" cy="854261"/>
        </a:xfrm>
        <a:prstGeom prst="rect">
          <a:avLst/>
        </a:prstGeom>
      </xdr:spPr>
    </xdr:pic>
    <xdr:clientData/>
  </xdr:twoCellAnchor>
  <xdr:twoCellAnchor editAs="oneCell">
    <xdr:from>
      <xdr:col>1</xdr:col>
      <xdr:colOff>22194</xdr:colOff>
      <xdr:row>126</xdr:row>
      <xdr:rowOff>162758</xdr:rowOff>
    </xdr:from>
    <xdr:to>
      <xdr:col>6</xdr:col>
      <xdr:colOff>458772</xdr:colOff>
      <xdr:row>128</xdr:row>
      <xdr:rowOff>2405</xdr:rowOff>
    </xdr:to>
    <xdr:pic>
      <xdr:nvPicPr>
        <xdr:cNvPr id="15" name="Imagen 14">
          <a:extLst>
            <a:ext uri="{FF2B5EF4-FFF2-40B4-BE49-F238E27FC236}">
              <a16:creationId xmlns:a16="http://schemas.microsoft.com/office/drawing/2014/main" id="{AF58BFB4-0B96-A9FA-4888-0BC9AE0B94D1}"/>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813786" y="23466641"/>
          <a:ext cx="5400675" cy="209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14</xdr:row>
      <xdr:rowOff>5899</xdr:rowOff>
    </xdr:from>
    <xdr:to>
      <xdr:col>8</xdr:col>
      <xdr:colOff>137161</xdr:colOff>
      <xdr:row>16</xdr:row>
      <xdr:rowOff>66769</xdr:rowOff>
    </xdr:to>
    <xdr:pic>
      <xdr:nvPicPr>
        <xdr:cNvPr id="2" name="Imagen 1">
          <a:extLst>
            <a:ext uri="{FF2B5EF4-FFF2-40B4-BE49-F238E27FC236}">
              <a16:creationId xmlns:a16="http://schemas.microsoft.com/office/drawing/2014/main" id="{FE7A8E64-01D2-1981-BCD0-1302BC4ADE02}"/>
            </a:ext>
          </a:extLst>
        </xdr:cNvPr>
        <xdr:cNvPicPr>
          <a:picLocks noChangeAspect="1"/>
        </xdr:cNvPicPr>
      </xdr:nvPicPr>
      <xdr:blipFill>
        <a:blip xmlns:r="http://schemas.openxmlformats.org/officeDocument/2006/relationships" r:embed="rId1"/>
        <a:stretch>
          <a:fillRect/>
        </a:stretch>
      </xdr:blipFill>
      <xdr:spPr>
        <a:xfrm>
          <a:off x="792481" y="2566219"/>
          <a:ext cx="6621780" cy="426630"/>
        </a:xfrm>
        <a:prstGeom prst="rect">
          <a:avLst/>
        </a:prstGeom>
      </xdr:spPr>
    </xdr:pic>
    <xdr:clientData/>
  </xdr:twoCellAnchor>
  <xdr:twoCellAnchor editAs="oneCell">
    <xdr:from>
      <xdr:col>1</xdr:col>
      <xdr:colOff>38101</xdr:colOff>
      <xdr:row>19</xdr:row>
      <xdr:rowOff>95568</xdr:rowOff>
    </xdr:from>
    <xdr:to>
      <xdr:col>3</xdr:col>
      <xdr:colOff>15241</xdr:colOff>
      <xdr:row>22</xdr:row>
      <xdr:rowOff>47711</xdr:rowOff>
    </xdr:to>
    <xdr:pic>
      <xdr:nvPicPr>
        <xdr:cNvPr id="3" name="Imagen 2">
          <a:extLst>
            <a:ext uri="{FF2B5EF4-FFF2-40B4-BE49-F238E27FC236}">
              <a16:creationId xmlns:a16="http://schemas.microsoft.com/office/drawing/2014/main" id="{AF5735A2-E2C8-97AA-0B40-6B581394AD65}"/>
            </a:ext>
          </a:extLst>
        </xdr:cNvPr>
        <xdr:cNvPicPr>
          <a:picLocks noChangeAspect="1"/>
        </xdr:cNvPicPr>
      </xdr:nvPicPr>
      <xdr:blipFill>
        <a:blip xmlns:r="http://schemas.openxmlformats.org/officeDocument/2006/relationships" r:embed="rId2"/>
        <a:stretch>
          <a:fillRect/>
        </a:stretch>
      </xdr:blipFill>
      <xdr:spPr>
        <a:xfrm>
          <a:off x="830581" y="3570288"/>
          <a:ext cx="2087880" cy="500783"/>
        </a:xfrm>
        <a:prstGeom prst="rect">
          <a:avLst/>
        </a:prstGeom>
      </xdr:spPr>
    </xdr:pic>
    <xdr:clientData/>
  </xdr:twoCellAnchor>
  <xdr:twoCellAnchor editAs="oneCell">
    <xdr:from>
      <xdr:col>1</xdr:col>
      <xdr:colOff>7620</xdr:colOff>
      <xdr:row>31</xdr:row>
      <xdr:rowOff>6686</xdr:rowOff>
    </xdr:from>
    <xdr:to>
      <xdr:col>8</xdr:col>
      <xdr:colOff>708660</xdr:colOff>
      <xdr:row>32</xdr:row>
      <xdr:rowOff>179141</xdr:rowOff>
    </xdr:to>
    <xdr:pic>
      <xdr:nvPicPr>
        <xdr:cNvPr id="4" name="Imagen 3">
          <a:extLst>
            <a:ext uri="{FF2B5EF4-FFF2-40B4-BE49-F238E27FC236}">
              <a16:creationId xmlns:a16="http://schemas.microsoft.com/office/drawing/2014/main" id="{2944B429-7624-B457-2EB8-0DCB1E3AE372}"/>
            </a:ext>
          </a:extLst>
        </xdr:cNvPr>
        <xdr:cNvPicPr>
          <a:picLocks noChangeAspect="1"/>
        </xdr:cNvPicPr>
      </xdr:nvPicPr>
      <xdr:blipFill>
        <a:blip xmlns:r="http://schemas.openxmlformats.org/officeDocument/2006/relationships" r:embed="rId3"/>
        <a:stretch>
          <a:fillRect/>
        </a:stretch>
      </xdr:blipFill>
      <xdr:spPr>
        <a:xfrm>
          <a:off x="800100" y="5675966"/>
          <a:ext cx="7185660" cy="355335"/>
        </a:xfrm>
        <a:prstGeom prst="rect">
          <a:avLst/>
        </a:prstGeom>
      </xdr:spPr>
    </xdr:pic>
    <xdr:clientData/>
  </xdr:twoCellAnchor>
  <xdr:twoCellAnchor editAs="oneCell">
    <xdr:from>
      <xdr:col>1</xdr:col>
      <xdr:colOff>15241</xdr:colOff>
      <xdr:row>44</xdr:row>
      <xdr:rowOff>4080</xdr:rowOff>
    </xdr:from>
    <xdr:to>
      <xdr:col>5</xdr:col>
      <xdr:colOff>68581</xdr:colOff>
      <xdr:row>45</xdr:row>
      <xdr:rowOff>131509</xdr:rowOff>
    </xdr:to>
    <xdr:pic>
      <xdr:nvPicPr>
        <xdr:cNvPr id="5" name="Imagen 4">
          <a:extLst>
            <a:ext uri="{FF2B5EF4-FFF2-40B4-BE49-F238E27FC236}">
              <a16:creationId xmlns:a16="http://schemas.microsoft.com/office/drawing/2014/main" id="{3864B2D0-42A7-0A6C-80B2-5657C0FBCBB9}"/>
            </a:ext>
          </a:extLst>
        </xdr:cNvPr>
        <xdr:cNvPicPr>
          <a:picLocks noChangeAspect="1"/>
        </xdr:cNvPicPr>
      </xdr:nvPicPr>
      <xdr:blipFill>
        <a:blip xmlns:r="http://schemas.openxmlformats.org/officeDocument/2006/relationships" r:embed="rId4"/>
        <a:stretch>
          <a:fillRect/>
        </a:stretch>
      </xdr:blipFill>
      <xdr:spPr>
        <a:xfrm>
          <a:off x="807721" y="8050800"/>
          <a:ext cx="3749040" cy="310309"/>
        </a:xfrm>
        <a:prstGeom prst="rect">
          <a:avLst/>
        </a:prstGeom>
      </xdr:spPr>
    </xdr:pic>
    <xdr:clientData/>
  </xdr:twoCellAnchor>
  <xdr:twoCellAnchor editAs="oneCell">
    <xdr:from>
      <xdr:col>1</xdr:col>
      <xdr:colOff>7621</xdr:colOff>
      <xdr:row>47</xdr:row>
      <xdr:rowOff>175260</xdr:rowOff>
    </xdr:from>
    <xdr:to>
      <xdr:col>3</xdr:col>
      <xdr:colOff>769621</xdr:colOff>
      <xdr:row>51</xdr:row>
      <xdr:rowOff>79511</xdr:rowOff>
    </xdr:to>
    <xdr:pic>
      <xdr:nvPicPr>
        <xdr:cNvPr id="6" name="Imagen 5">
          <a:extLst>
            <a:ext uri="{FF2B5EF4-FFF2-40B4-BE49-F238E27FC236}">
              <a16:creationId xmlns:a16="http://schemas.microsoft.com/office/drawing/2014/main" id="{8369F14E-0EFA-998F-01ED-BBFFDDE276CE}"/>
            </a:ext>
          </a:extLst>
        </xdr:cNvPr>
        <xdr:cNvPicPr>
          <a:picLocks noChangeAspect="1"/>
        </xdr:cNvPicPr>
      </xdr:nvPicPr>
      <xdr:blipFill>
        <a:blip xmlns:r="http://schemas.openxmlformats.org/officeDocument/2006/relationships" r:embed="rId5"/>
        <a:stretch>
          <a:fillRect/>
        </a:stretch>
      </xdr:blipFill>
      <xdr:spPr>
        <a:xfrm>
          <a:off x="800101" y="8770620"/>
          <a:ext cx="2872740" cy="635771"/>
        </a:xfrm>
        <a:prstGeom prst="rect">
          <a:avLst/>
        </a:prstGeom>
      </xdr:spPr>
    </xdr:pic>
    <xdr:clientData/>
  </xdr:twoCellAnchor>
  <xdr:twoCellAnchor editAs="oneCell">
    <xdr:from>
      <xdr:col>1</xdr:col>
      <xdr:colOff>7620</xdr:colOff>
      <xdr:row>60</xdr:row>
      <xdr:rowOff>29776</xdr:rowOff>
    </xdr:from>
    <xdr:to>
      <xdr:col>7</xdr:col>
      <xdr:colOff>335280</xdr:colOff>
      <xdr:row>62</xdr:row>
      <xdr:rowOff>38190</xdr:rowOff>
    </xdr:to>
    <xdr:pic>
      <xdr:nvPicPr>
        <xdr:cNvPr id="7" name="Imagen 6">
          <a:extLst>
            <a:ext uri="{FF2B5EF4-FFF2-40B4-BE49-F238E27FC236}">
              <a16:creationId xmlns:a16="http://schemas.microsoft.com/office/drawing/2014/main" id="{CE030D86-4A80-3B3A-D14B-DF7E1F40FE05}"/>
            </a:ext>
          </a:extLst>
        </xdr:cNvPr>
        <xdr:cNvPicPr>
          <a:picLocks noChangeAspect="1"/>
        </xdr:cNvPicPr>
      </xdr:nvPicPr>
      <xdr:blipFill>
        <a:blip xmlns:r="http://schemas.openxmlformats.org/officeDocument/2006/relationships" r:embed="rId6"/>
        <a:stretch>
          <a:fillRect/>
        </a:stretch>
      </xdr:blipFill>
      <xdr:spPr>
        <a:xfrm>
          <a:off x="800100" y="11002576"/>
          <a:ext cx="6019800" cy="374174"/>
        </a:xfrm>
        <a:prstGeom prst="rect">
          <a:avLst/>
        </a:prstGeom>
      </xdr:spPr>
    </xdr:pic>
    <xdr:clientData/>
  </xdr:twoCellAnchor>
  <xdr:twoCellAnchor>
    <xdr:from>
      <xdr:col>0</xdr:col>
      <xdr:colOff>784860</xdr:colOff>
      <xdr:row>71</xdr:row>
      <xdr:rowOff>7620</xdr:rowOff>
    </xdr:from>
    <xdr:to>
      <xdr:col>5</xdr:col>
      <xdr:colOff>868680</xdr:colOff>
      <xdr:row>86</xdr:row>
      <xdr:rowOff>7620</xdr:rowOff>
    </xdr:to>
    <xdr:graphicFrame macro="">
      <xdr:nvGraphicFramePr>
        <xdr:cNvPr id="8" name="Gráfico 7">
          <a:extLst>
            <a:ext uri="{FF2B5EF4-FFF2-40B4-BE49-F238E27FC236}">
              <a16:creationId xmlns:a16="http://schemas.microsoft.com/office/drawing/2014/main" id="{6387FD03-82DC-E67A-66C6-BF7536C20D9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1</xdr:col>
      <xdr:colOff>0</xdr:colOff>
      <xdr:row>88</xdr:row>
      <xdr:rowOff>0</xdr:rowOff>
    </xdr:from>
    <xdr:to>
      <xdr:col>9</xdr:col>
      <xdr:colOff>312420</xdr:colOff>
      <xdr:row>90</xdr:row>
      <xdr:rowOff>172406</xdr:rowOff>
    </xdr:to>
    <xdr:pic>
      <xdr:nvPicPr>
        <xdr:cNvPr id="9" name="Imagen 8">
          <a:extLst>
            <a:ext uri="{FF2B5EF4-FFF2-40B4-BE49-F238E27FC236}">
              <a16:creationId xmlns:a16="http://schemas.microsoft.com/office/drawing/2014/main" id="{3105CD08-B24C-08D7-6C6C-2ACBE64A0DA6}"/>
            </a:ext>
          </a:extLst>
        </xdr:cNvPr>
        <xdr:cNvPicPr>
          <a:picLocks noChangeAspect="1"/>
        </xdr:cNvPicPr>
      </xdr:nvPicPr>
      <xdr:blipFill>
        <a:blip xmlns:r="http://schemas.openxmlformats.org/officeDocument/2006/relationships" r:embed="rId8"/>
        <a:stretch>
          <a:fillRect/>
        </a:stretch>
      </xdr:blipFill>
      <xdr:spPr>
        <a:xfrm>
          <a:off x="792480" y="16093440"/>
          <a:ext cx="7589520" cy="5381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12</xdr:row>
      <xdr:rowOff>163872</xdr:rowOff>
    </xdr:from>
    <xdr:to>
      <xdr:col>4</xdr:col>
      <xdr:colOff>632460</xdr:colOff>
      <xdr:row>15</xdr:row>
      <xdr:rowOff>3887</xdr:rowOff>
    </xdr:to>
    <xdr:pic>
      <xdr:nvPicPr>
        <xdr:cNvPr id="2" name="Imagen 1">
          <a:extLst>
            <a:ext uri="{FF2B5EF4-FFF2-40B4-BE49-F238E27FC236}">
              <a16:creationId xmlns:a16="http://schemas.microsoft.com/office/drawing/2014/main" id="{49D29BE1-D56C-8DD4-C607-E175B5A58323}"/>
            </a:ext>
          </a:extLst>
        </xdr:cNvPr>
        <xdr:cNvPicPr>
          <a:picLocks noChangeAspect="1"/>
        </xdr:cNvPicPr>
      </xdr:nvPicPr>
      <xdr:blipFill>
        <a:blip xmlns:r="http://schemas.openxmlformats.org/officeDocument/2006/relationships" r:embed="rId1"/>
        <a:stretch>
          <a:fillRect/>
        </a:stretch>
      </xdr:blipFill>
      <xdr:spPr>
        <a:xfrm>
          <a:off x="792480" y="2358432"/>
          <a:ext cx="4389120" cy="388655"/>
        </a:xfrm>
        <a:prstGeom prst="rect">
          <a:avLst/>
        </a:prstGeom>
      </xdr:spPr>
    </xdr:pic>
    <xdr:clientData/>
  </xdr:twoCellAnchor>
  <xdr:twoCellAnchor editAs="oneCell">
    <xdr:from>
      <xdr:col>1</xdr:col>
      <xdr:colOff>15240</xdr:colOff>
      <xdr:row>46</xdr:row>
      <xdr:rowOff>1</xdr:rowOff>
    </xdr:from>
    <xdr:to>
      <xdr:col>8</xdr:col>
      <xdr:colOff>84937</xdr:colOff>
      <xdr:row>48</xdr:row>
      <xdr:rowOff>117317</xdr:rowOff>
    </xdr:to>
    <xdr:pic>
      <xdr:nvPicPr>
        <xdr:cNvPr id="3" name="Imagen 2">
          <a:extLst>
            <a:ext uri="{FF2B5EF4-FFF2-40B4-BE49-F238E27FC236}">
              <a16:creationId xmlns:a16="http://schemas.microsoft.com/office/drawing/2014/main" id="{045BBCCF-C820-47C5-7BB9-95F73A449890}"/>
            </a:ext>
          </a:extLst>
        </xdr:cNvPr>
        <xdr:cNvPicPr>
          <a:picLocks noChangeAspect="1"/>
        </xdr:cNvPicPr>
      </xdr:nvPicPr>
      <xdr:blipFill>
        <a:blip xmlns:r="http://schemas.openxmlformats.org/officeDocument/2006/relationships" r:embed="rId2"/>
        <a:stretch>
          <a:fillRect/>
        </a:stretch>
      </xdr:blipFill>
      <xdr:spPr>
        <a:xfrm>
          <a:off x="807720" y="3108961"/>
          <a:ext cx="6996277" cy="483076"/>
        </a:xfrm>
        <a:prstGeom prst="rect">
          <a:avLst/>
        </a:prstGeom>
      </xdr:spPr>
    </xdr:pic>
    <xdr:clientData/>
  </xdr:twoCellAnchor>
  <xdr:twoCellAnchor editAs="oneCell">
    <xdr:from>
      <xdr:col>1</xdr:col>
      <xdr:colOff>22860</xdr:colOff>
      <xdr:row>73</xdr:row>
      <xdr:rowOff>60961</xdr:rowOff>
    </xdr:from>
    <xdr:to>
      <xdr:col>8</xdr:col>
      <xdr:colOff>166888</xdr:colOff>
      <xdr:row>76</xdr:row>
      <xdr:rowOff>172897</xdr:rowOff>
    </xdr:to>
    <xdr:pic>
      <xdr:nvPicPr>
        <xdr:cNvPr id="4" name="Imagen 3">
          <a:extLst>
            <a:ext uri="{FF2B5EF4-FFF2-40B4-BE49-F238E27FC236}">
              <a16:creationId xmlns:a16="http://schemas.microsoft.com/office/drawing/2014/main" id="{5A030FEC-8811-C42B-8C29-9FC4AD21986E}"/>
            </a:ext>
          </a:extLst>
        </xdr:cNvPr>
        <xdr:cNvPicPr>
          <a:picLocks noChangeAspect="1"/>
        </xdr:cNvPicPr>
      </xdr:nvPicPr>
      <xdr:blipFill>
        <a:blip xmlns:r="http://schemas.openxmlformats.org/officeDocument/2006/relationships" r:embed="rId3"/>
        <a:stretch>
          <a:fillRect/>
        </a:stretch>
      </xdr:blipFill>
      <xdr:spPr>
        <a:xfrm>
          <a:off x="815340" y="4084321"/>
          <a:ext cx="7070608" cy="660576"/>
        </a:xfrm>
        <a:prstGeom prst="rect">
          <a:avLst/>
        </a:prstGeom>
      </xdr:spPr>
    </xdr:pic>
    <xdr:clientData/>
  </xdr:twoCellAnchor>
  <xdr:twoCellAnchor editAs="oneCell">
    <xdr:from>
      <xdr:col>1</xdr:col>
      <xdr:colOff>30480</xdr:colOff>
      <xdr:row>89</xdr:row>
      <xdr:rowOff>175260</xdr:rowOff>
    </xdr:from>
    <xdr:to>
      <xdr:col>7</xdr:col>
      <xdr:colOff>549789</xdr:colOff>
      <xdr:row>92</xdr:row>
      <xdr:rowOff>150268</xdr:rowOff>
    </xdr:to>
    <xdr:pic>
      <xdr:nvPicPr>
        <xdr:cNvPr id="5" name="Imagen 4">
          <a:extLst>
            <a:ext uri="{FF2B5EF4-FFF2-40B4-BE49-F238E27FC236}">
              <a16:creationId xmlns:a16="http://schemas.microsoft.com/office/drawing/2014/main" id="{93D2C745-54D2-15A2-6B42-9D5E29091F93}"/>
            </a:ext>
          </a:extLst>
        </xdr:cNvPr>
        <xdr:cNvPicPr>
          <a:picLocks noChangeAspect="1"/>
        </xdr:cNvPicPr>
      </xdr:nvPicPr>
      <xdr:blipFill>
        <a:blip xmlns:r="http://schemas.openxmlformats.org/officeDocument/2006/relationships" r:embed="rId4"/>
        <a:stretch>
          <a:fillRect/>
        </a:stretch>
      </xdr:blipFill>
      <xdr:spPr>
        <a:xfrm>
          <a:off x="822960" y="5295900"/>
          <a:ext cx="6653409" cy="523648"/>
        </a:xfrm>
        <a:prstGeom prst="rect">
          <a:avLst/>
        </a:prstGeom>
      </xdr:spPr>
    </xdr:pic>
    <xdr:clientData/>
  </xdr:twoCellAnchor>
  <xdr:twoCellAnchor editAs="oneCell">
    <xdr:from>
      <xdr:col>1</xdr:col>
      <xdr:colOff>22860</xdr:colOff>
      <xdr:row>17</xdr:row>
      <xdr:rowOff>144780</xdr:rowOff>
    </xdr:from>
    <xdr:to>
      <xdr:col>2</xdr:col>
      <xdr:colOff>662940</xdr:colOff>
      <xdr:row>22</xdr:row>
      <xdr:rowOff>6599</xdr:rowOff>
    </xdr:to>
    <xdr:pic>
      <xdr:nvPicPr>
        <xdr:cNvPr id="6" name="Imagen 5">
          <a:extLst>
            <a:ext uri="{FF2B5EF4-FFF2-40B4-BE49-F238E27FC236}">
              <a16:creationId xmlns:a16="http://schemas.microsoft.com/office/drawing/2014/main" id="{700CDA06-17CE-7985-BFFB-C8915EB43373}"/>
            </a:ext>
          </a:extLst>
        </xdr:cNvPr>
        <xdr:cNvPicPr>
          <a:picLocks noChangeAspect="1"/>
        </xdr:cNvPicPr>
      </xdr:nvPicPr>
      <xdr:blipFill>
        <a:blip xmlns:r="http://schemas.openxmlformats.org/officeDocument/2006/relationships" r:embed="rId5"/>
        <a:stretch>
          <a:fillRect/>
        </a:stretch>
      </xdr:blipFill>
      <xdr:spPr>
        <a:xfrm>
          <a:off x="815340" y="3253740"/>
          <a:ext cx="1836420" cy="776219"/>
        </a:xfrm>
        <a:prstGeom prst="rect">
          <a:avLst/>
        </a:prstGeom>
      </xdr:spPr>
    </xdr:pic>
    <xdr:clientData/>
  </xdr:twoCellAnchor>
  <xdr:twoCellAnchor editAs="oneCell">
    <xdr:from>
      <xdr:col>1</xdr:col>
      <xdr:colOff>68581</xdr:colOff>
      <xdr:row>60</xdr:row>
      <xdr:rowOff>106680</xdr:rowOff>
    </xdr:from>
    <xdr:to>
      <xdr:col>3</xdr:col>
      <xdr:colOff>15241</xdr:colOff>
      <xdr:row>62</xdr:row>
      <xdr:rowOff>44709</xdr:rowOff>
    </xdr:to>
    <xdr:pic>
      <xdr:nvPicPr>
        <xdr:cNvPr id="7" name="Imagen 6">
          <a:extLst>
            <a:ext uri="{FF2B5EF4-FFF2-40B4-BE49-F238E27FC236}">
              <a16:creationId xmlns:a16="http://schemas.microsoft.com/office/drawing/2014/main" id="{0A8ABEBF-F737-B654-FECE-DC007877A7BA}"/>
            </a:ext>
          </a:extLst>
        </xdr:cNvPr>
        <xdr:cNvPicPr>
          <a:picLocks noChangeAspect="1"/>
        </xdr:cNvPicPr>
      </xdr:nvPicPr>
      <xdr:blipFill>
        <a:blip xmlns:r="http://schemas.openxmlformats.org/officeDocument/2006/relationships" r:embed="rId6"/>
        <a:stretch>
          <a:fillRect/>
        </a:stretch>
      </xdr:blipFill>
      <xdr:spPr>
        <a:xfrm>
          <a:off x="861061" y="11079480"/>
          <a:ext cx="2499360" cy="30378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9BD6C-27D4-426A-A2F2-0D41614D992F}">
  <dimension ref="B3:K147"/>
  <sheetViews>
    <sheetView tabSelected="1" topLeftCell="A134" zoomScale="86" workbookViewId="0">
      <selection activeCell="D54" sqref="D54"/>
    </sheetView>
  </sheetViews>
  <sheetFormatPr baseColWidth="10" defaultRowHeight="14.4" x14ac:dyDescent="0.3"/>
  <cols>
    <col min="2" max="2" width="16.77734375" bestFit="1" customWidth="1"/>
    <col min="3" max="3" width="16.33203125" bestFit="1" customWidth="1"/>
    <col min="4" max="4" width="15.21875" bestFit="1" customWidth="1"/>
    <col min="5" max="5" width="12.5546875" bestFit="1" customWidth="1"/>
  </cols>
  <sheetData>
    <row r="3" spans="2:8" x14ac:dyDescent="0.3">
      <c r="B3" s="7" t="s">
        <v>0</v>
      </c>
      <c r="C3" s="8" t="s">
        <v>1</v>
      </c>
    </row>
    <row r="4" spans="2:8" x14ac:dyDescent="0.3">
      <c r="B4" s="7" t="s">
        <v>2</v>
      </c>
      <c r="C4" s="9">
        <v>4.2000000000000003E-2</v>
      </c>
    </row>
    <row r="5" spans="2:8" x14ac:dyDescent="0.3">
      <c r="B5" s="7" t="s">
        <v>3</v>
      </c>
      <c r="C5" s="9">
        <v>0.105</v>
      </c>
    </row>
    <row r="7" spans="2:8" x14ac:dyDescent="0.3">
      <c r="B7" s="5" t="s">
        <v>4</v>
      </c>
      <c r="C7" s="8" t="s">
        <v>5</v>
      </c>
      <c r="D7" s="8" t="s">
        <v>6</v>
      </c>
    </row>
    <row r="8" spans="2:8" x14ac:dyDescent="0.3">
      <c r="B8" s="5" t="s">
        <v>9</v>
      </c>
      <c r="C8" s="8">
        <v>1.1000000000000001</v>
      </c>
      <c r="D8" s="9">
        <v>0.125</v>
      </c>
    </row>
    <row r="9" spans="2:8" x14ac:dyDescent="0.3">
      <c r="B9" s="5" t="s">
        <v>7</v>
      </c>
      <c r="C9" s="8">
        <v>0.8</v>
      </c>
      <c r="D9" s="10">
        <v>0.08</v>
      </c>
    </row>
    <row r="10" spans="2:8" x14ac:dyDescent="0.3">
      <c r="B10" s="5" t="s">
        <v>8</v>
      </c>
      <c r="C10" s="8">
        <v>1.5</v>
      </c>
      <c r="D10" s="10">
        <v>0.15</v>
      </c>
    </row>
    <row r="14" spans="2:8" x14ac:dyDescent="0.3">
      <c r="B14" s="40" t="s">
        <v>10</v>
      </c>
      <c r="C14" s="40"/>
      <c r="D14" s="40"/>
      <c r="E14" s="40"/>
      <c r="F14" s="40"/>
      <c r="G14" s="40"/>
      <c r="H14" s="40"/>
    </row>
    <row r="15" spans="2:8" x14ac:dyDescent="0.3">
      <c r="B15" s="40"/>
      <c r="C15" s="40"/>
      <c r="D15" s="40"/>
      <c r="E15" s="40"/>
      <c r="F15" s="40"/>
      <c r="G15" s="40"/>
      <c r="H15" s="40"/>
    </row>
    <row r="16" spans="2:8" x14ac:dyDescent="0.3">
      <c r="B16" s="4"/>
      <c r="C16" s="4"/>
      <c r="D16" s="4"/>
      <c r="E16" s="4"/>
      <c r="F16" s="4"/>
      <c r="G16" s="4"/>
      <c r="H16" s="4"/>
    </row>
    <row r="17" spans="2:9" x14ac:dyDescent="0.3">
      <c r="B17" s="4"/>
      <c r="C17" s="4"/>
      <c r="D17" s="4"/>
      <c r="E17" s="4"/>
      <c r="F17" s="4"/>
      <c r="G17" s="4"/>
      <c r="H17" s="4"/>
    </row>
    <row r="20" spans="2:9" x14ac:dyDescent="0.3">
      <c r="B20" s="5" t="s">
        <v>11</v>
      </c>
      <c r="C20" s="6">
        <f>C5-C4</f>
        <v>6.3E-2</v>
      </c>
    </row>
    <row r="21" spans="2:9" x14ac:dyDescent="0.3">
      <c r="C21" s="1"/>
    </row>
    <row r="22" spans="2:9" x14ac:dyDescent="0.3">
      <c r="B22" s="11" t="s">
        <v>12</v>
      </c>
      <c r="C22" s="6"/>
      <c r="D22" s="5"/>
      <c r="E22" s="5"/>
      <c r="F22" s="5"/>
    </row>
    <row r="23" spans="2:9" x14ac:dyDescent="0.3">
      <c r="C23" s="1"/>
    </row>
    <row r="24" spans="2:9" ht="14.4" customHeight="1" x14ac:dyDescent="0.3">
      <c r="B24" s="5" t="s">
        <v>4</v>
      </c>
      <c r="C24" s="15" t="s">
        <v>13</v>
      </c>
      <c r="E24" s="42" t="s">
        <v>14</v>
      </c>
      <c r="F24" s="42"/>
      <c r="G24" s="42"/>
      <c r="H24" s="42"/>
      <c r="I24" s="42"/>
    </row>
    <row r="25" spans="2:9" x14ac:dyDescent="0.3">
      <c r="B25" s="5" t="s">
        <v>9</v>
      </c>
      <c r="C25" s="15">
        <f>$C$4+C8*$C$20</f>
        <v>0.11130000000000001</v>
      </c>
      <c r="E25" s="42"/>
      <c r="F25" s="42"/>
      <c r="G25" s="42"/>
      <c r="H25" s="42"/>
      <c r="I25" s="42"/>
    </row>
    <row r="26" spans="2:9" x14ac:dyDescent="0.3">
      <c r="B26" s="5" t="s">
        <v>7</v>
      </c>
      <c r="C26" s="15">
        <f t="shared" ref="C26:C27" si="0">$C$4+C9*$C$20</f>
        <v>9.240000000000001E-2</v>
      </c>
      <c r="E26" s="42"/>
      <c r="F26" s="42"/>
      <c r="G26" s="42"/>
      <c r="H26" s="42"/>
      <c r="I26" s="42"/>
    </row>
    <row r="27" spans="2:9" x14ac:dyDescent="0.3">
      <c r="B27" s="5" t="s">
        <v>8</v>
      </c>
      <c r="C27" s="15">
        <f t="shared" si="0"/>
        <v>0.13650000000000001</v>
      </c>
      <c r="E27" s="42"/>
      <c r="F27" s="42"/>
      <c r="G27" s="42"/>
      <c r="H27" s="42"/>
      <c r="I27" s="42"/>
    </row>
    <row r="28" spans="2:9" x14ac:dyDescent="0.3">
      <c r="C28" s="1"/>
    </row>
    <row r="34" spans="2:8" x14ac:dyDescent="0.3">
      <c r="B34" s="40" t="s">
        <v>15</v>
      </c>
      <c r="C34" s="40"/>
      <c r="D34" s="40"/>
      <c r="E34" s="40"/>
      <c r="F34" s="40"/>
      <c r="G34" s="40"/>
      <c r="H34" s="40"/>
    </row>
    <row r="35" spans="2:8" x14ac:dyDescent="0.3">
      <c r="B35" s="40"/>
      <c r="C35" s="40"/>
      <c r="D35" s="40"/>
      <c r="E35" s="40"/>
      <c r="F35" s="40"/>
      <c r="G35" s="40"/>
      <c r="H35" s="40"/>
    </row>
    <row r="36" spans="2:8" x14ac:dyDescent="0.3">
      <c r="B36" s="40"/>
      <c r="C36" s="40"/>
      <c r="D36" s="40"/>
      <c r="E36" s="40"/>
      <c r="F36" s="40"/>
      <c r="G36" s="40"/>
      <c r="H36" s="40"/>
    </row>
    <row r="38" spans="2:8" x14ac:dyDescent="0.3">
      <c r="B38" s="5" t="s">
        <v>16</v>
      </c>
      <c r="C38" s="8" t="s">
        <v>17</v>
      </c>
      <c r="D38" s="8" t="s">
        <v>18</v>
      </c>
      <c r="E38" s="14" t="s">
        <v>19</v>
      </c>
    </row>
    <row r="39" spans="2:8" x14ac:dyDescent="0.3">
      <c r="B39" s="5" t="s">
        <v>9</v>
      </c>
      <c r="C39" s="9">
        <f>C25</f>
        <v>0.11130000000000001</v>
      </c>
      <c r="D39" s="9">
        <f>D8</f>
        <v>0.125</v>
      </c>
      <c r="E39" s="14" t="s">
        <v>20</v>
      </c>
    </row>
    <row r="40" spans="2:8" x14ac:dyDescent="0.3">
      <c r="B40" s="5" t="s">
        <v>7</v>
      </c>
      <c r="C40" s="9">
        <f t="shared" ref="C40:C41" si="1">C26</f>
        <v>9.240000000000001E-2</v>
      </c>
      <c r="D40" s="9">
        <f t="shared" ref="D40:D41" si="2">D9</f>
        <v>0.08</v>
      </c>
      <c r="E40" s="14" t="s">
        <v>21</v>
      </c>
    </row>
    <row r="41" spans="2:8" x14ac:dyDescent="0.3">
      <c r="B41" s="5" t="s">
        <v>8</v>
      </c>
      <c r="C41" s="9">
        <f t="shared" si="1"/>
        <v>0.13650000000000001</v>
      </c>
      <c r="D41" s="9">
        <f t="shared" si="2"/>
        <v>0.15</v>
      </c>
      <c r="E41" s="14" t="s">
        <v>20</v>
      </c>
    </row>
    <row r="43" spans="2:8" ht="14.4" customHeight="1" x14ac:dyDescent="0.3">
      <c r="B43" s="43" t="s">
        <v>22</v>
      </c>
      <c r="C43" s="43"/>
      <c r="D43" s="43"/>
      <c r="E43" s="43"/>
      <c r="F43" s="43"/>
      <c r="G43" s="43"/>
      <c r="H43" s="43"/>
    </row>
    <row r="44" spans="2:8" x14ac:dyDescent="0.3">
      <c r="B44" s="12"/>
      <c r="C44" s="12"/>
      <c r="D44" s="12"/>
      <c r="E44" s="12"/>
      <c r="F44" s="12"/>
      <c r="G44" s="12"/>
      <c r="H44" s="12"/>
    </row>
    <row r="45" spans="2:8" ht="14.4" customHeight="1" x14ac:dyDescent="0.3">
      <c r="B45" s="44" t="s">
        <v>23</v>
      </c>
      <c r="C45" s="45"/>
      <c r="D45" s="45"/>
      <c r="E45" s="45"/>
      <c r="F45" s="46"/>
      <c r="G45" s="12"/>
      <c r="H45" s="12"/>
    </row>
    <row r="46" spans="2:8" x14ac:dyDescent="0.3">
      <c r="B46" s="47"/>
      <c r="C46" s="48"/>
      <c r="D46" s="48"/>
      <c r="E46" s="48"/>
      <c r="F46" s="49"/>
    </row>
    <row r="47" spans="2:8" x14ac:dyDescent="0.3">
      <c r="B47" s="47"/>
      <c r="C47" s="48"/>
      <c r="D47" s="48"/>
      <c r="E47" s="48"/>
      <c r="F47" s="49"/>
    </row>
    <row r="48" spans="2:8" x14ac:dyDescent="0.3">
      <c r="B48" s="50"/>
      <c r="C48" s="51"/>
      <c r="D48" s="51"/>
      <c r="E48" s="51"/>
      <c r="F48" s="52"/>
    </row>
    <row r="53" spans="2:6" x14ac:dyDescent="0.3">
      <c r="B53" s="8" t="s">
        <v>16</v>
      </c>
      <c r="C53" s="8" t="s">
        <v>5</v>
      </c>
      <c r="D53" s="8" t="s">
        <v>24</v>
      </c>
    </row>
    <row r="54" spans="2:6" x14ac:dyDescent="0.3">
      <c r="B54" s="8" t="s">
        <v>9</v>
      </c>
      <c r="C54" s="8">
        <f>C8</f>
        <v>1.1000000000000001</v>
      </c>
      <c r="D54" s="9">
        <f>D39</f>
        <v>0.125</v>
      </c>
    </row>
    <row r="55" spans="2:6" x14ac:dyDescent="0.3">
      <c r="B55" s="8" t="s">
        <v>7</v>
      </c>
      <c r="C55" s="8">
        <f t="shared" ref="C55:C56" si="3">C9</f>
        <v>0.8</v>
      </c>
      <c r="D55" s="9">
        <f t="shared" ref="D55:D56" si="4">D40</f>
        <v>0.08</v>
      </c>
    </row>
    <row r="56" spans="2:6" x14ac:dyDescent="0.3">
      <c r="B56" s="8" t="s">
        <v>8</v>
      </c>
      <c r="C56" s="8">
        <f t="shared" si="3"/>
        <v>1.5</v>
      </c>
      <c r="D56" s="9">
        <f t="shared" si="4"/>
        <v>0.15</v>
      </c>
    </row>
    <row r="57" spans="2:6" x14ac:dyDescent="0.3">
      <c r="B57" s="2"/>
      <c r="C57" s="2"/>
      <c r="D57" s="3"/>
    </row>
    <row r="58" spans="2:6" x14ac:dyDescent="0.3">
      <c r="B58" s="40" t="s">
        <v>25</v>
      </c>
      <c r="C58" s="40"/>
      <c r="D58" s="40"/>
      <c r="E58" s="40"/>
      <c r="F58" s="40"/>
    </row>
    <row r="59" spans="2:6" x14ac:dyDescent="0.3">
      <c r="B59" s="40"/>
      <c r="C59" s="40"/>
      <c r="D59" s="40"/>
      <c r="E59" s="40"/>
      <c r="F59" s="40"/>
    </row>
    <row r="60" spans="2:6" x14ac:dyDescent="0.3">
      <c r="B60" s="2"/>
      <c r="C60" s="2"/>
      <c r="D60" s="3"/>
    </row>
    <row r="61" spans="2:6" x14ac:dyDescent="0.3">
      <c r="B61" s="8" t="s">
        <v>5</v>
      </c>
      <c r="C61" s="8" t="s">
        <v>26</v>
      </c>
      <c r="D61" s="3"/>
    </row>
    <row r="62" spans="2:6" x14ac:dyDescent="0.3">
      <c r="B62" s="8">
        <v>0</v>
      </c>
      <c r="C62" s="9">
        <f>C4</f>
        <v>4.2000000000000003E-2</v>
      </c>
      <c r="D62" s="3"/>
    </row>
    <row r="63" spans="2:6" x14ac:dyDescent="0.3">
      <c r="B63" s="8">
        <v>0.5</v>
      </c>
      <c r="C63" s="9">
        <f>$C$62+B63*$C$20</f>
        <v>7.350000000000001E-2</v>
      </c>
      <c r="D63" s="3"/>
    </row>
    <row r="64" spans="2:6" x14ac:dyDescent="0.3">
      <c r="B64" s="8">
        <v>1</v>
      </c>
      <c r="C64" s="9">
        <f>$C$62+B64*$C$20</f>
        <v>0.10500000000000001</v>
      </c>
      <c r="D64" s="3"/>
    </row>
    <row r="65" spans="2:5" x14ac:dyDescent="0.3">
      <c r="B65" s="8">
        <v>1.5</v>
      </c>
      <c r="C65" s="9">
        <f t="shared" ref="C65:C66" si="5">$C$62+B65*$C$20</f>
        <v>0.13650000000000001</v>
      </c>
      <c r="D65" s="3"/>
    </row>
    <row r="66" spans="2:5" x14ac:dyDescent="0.3">
      <c r="B66" s="8">
        <v>2</v>
      </c>
      <c r="C66" s="9">
        <f t="shared" si="5"/>
        <v>0.16800000000000001</v>
      </c>
      <c r="D66" s="3"/>
    </row>
    <row r="67" spans="2:5" x14ac:dyDescent="0.3">
      <c r="B67" s="2"/>
      <c r="C67" s="3"/>
      <c r="D67" s="3"/>
    </row>
    <row r="68" spans="2:5" x14ac:dyDescent="0.3">
      <c r="B68" s="41" t="s">
        <v>27</v>
      </c>
      <c r="C68" s="41"/>
      <c r="D68" s="41"/>
      <c r="E68" s="41"/>
    </row>
    <row r="69" spans="2:5" x14ac:dyDescent="0.3">
      <c r="B69" s="2"/>
      <c r="C69" s="3"/>
      <c r="D69" s="3"/>
    </row>
    <row r="70" spans="2:5" x14ac:dyDescent="0.3">
      <c r="B70" s="2"/>
      <c r="C70" s="3"/>
      <c r="D70" s="3"/>
    </row>
    <row r="71" spans="2:5" x14ac:dyDescent="0.3">
      <c r="B71" s="2"/>
      <c r="C71" s="3"/>
      <c r="D71" s="3"/>
    </row>
    <row r="72" spans="2:5" x14ac:dyDescent="0.3">
      <c r="B72" s="2"/>
      <c r="C72" s="3"/>
      <c r="D72" s="3"/>
    </row>
    <row r="73" spans="2:5" x14ac:dyDescent="0.3">
      <c r="B73" s="2"/>
      <c r="C73" s="3"/>
      <c r="D73" s="3"/>
    </row>
    <row r="74" spans="2:5" x14ac:dyDescent="0.3">
      <c r="B74" s="2"/>
      <c r="C74" s="3"/>
      <c r="D74" s="3"/>
    </row>
    <row r="75" spans="2:5" x14ac:dyDescent="0.3">
      <c r="B75" s="2"/>
      <c r="C75" s="3"/>
      <c r="D75" s="3"/>
    </row>
    <row r="76" spans="2:5" x14ac:dyDescent="0.3">
      <c r="B76" s="2"/>
      <c r="C76" s="3"/>
      <c r="D76" s="3"/>
    </row>
    <row r="77" spans="2:5" x14ac:dyDescent="0.3">
      <c r="B77" s="2"/>
      <c r="C77" s="3"/>
      <c r="D77" s="3"/>
    </row>
    <row r="78" spans="2:5" x14ac:dyDescent="0.3">
      <c r="B78" s="2"/>
      <c r="C78" s="3"/>
      <c r="D78" s="3"/>
    </row>
    <row r="79" spans="2:5" x14ac:dyDescent="0.3">
      <c r="B79" s="2"/>
      <c r="C79" s="3"/>
      <c r="D79" s="3"/>
    </row>
    <row r="80" spans="2:5" x14ac:dyDescent="0.3">
      <c r="B80" s="2"/>
      <c r="C80" s="3"/>
      <c r="D80" s="3"/>
    </row>
    <row r="81" spans="2:11" x14ac:dyDescent="0.3">
      <c r="B81" s="2"/>
      <c r="C81" s="3"/>
      <c r="D81" s="3"/>
      <c r="G81" s="31" t="s">
        <v>28</v>
      </c>
      <c r="H81" s="32"/>
      <c r="I81" s="32"/>
      <c r="J81" s="32"/>
      <c r="K81" s="33"/>
    </row>
    <row r="82" spans="2:11" x14ac:dyDescent="0.3">
      <c r="B82" s="2"/>
      <c r="C82" s="3"/>
      <c r="D82" s="3"/>
      <c r="G82" s="34"/>
      <c r="H82" s="35"/>
      <c r="I82" s="35"/>
      <c r="J82" s="35"/>
      <c r="K82" s="36"/>
    </row>
    <row r="83" spans="2:11" x14ac:dyDescent="0.3">
      <c r="B83" s="2"/>
      <c r="C83" s="3"/>
      <c r="D83" s="3"/>
      <c r="G83" s="34"/>
      <c r="H83" s="35"/>
      <c r="I83" s="35"/>
      <c r="J83" s="35"/>
      <c r="K83" s="36"/>
    </row>
    <row r="84" spans="2:11" x14ac:dyDescent="0.3">
      <c r="B84" s="2"/>
      <c r="C84" s="3"/>
      <c r="D84" s="3"/>
      <c r="G84" s="37"/>
      <c r="H84" s="38"/>
      <c r="I84" s="38"/>
      <c r="J84" s="38"/>
      <c r="K84" s="39"/>
    </row>
    <row r="93" spans="2:11" x14ac:dyDescent="0.3">
      <c r="B93" s="8" t="s">
        <v>16</v>
      </c>
      <c r="C93" s="8" t="s">
        <v>5</v>
      </c>
      <c r="D93" s="8" t="s">
        <v>29</v>
      </c>
    </row>
    <row r="94" spans="2:11" x14ac:dyDescent="0.3">
      <c r="B94" s="8" t="s">
        <v>9</v>
      </c>
      <c r="C94" s="8">
        <f>C54</f>
        <v>1.1000000000000001</v>
      </c>
      <c r="D94" s="13">
        <v>0.5</v>
      </c>
    </row>
    <row r="95" spans="2:11" x14ac:dyDescent="0.3">
      <c r="B95" s="8" t="s">
        <v>7</v>
      </c>
      <c r="C95" s="8">
        <f>C55</f>
        <v>0.8</v>
      </c>
      <c r="D95" s="13">
        <v>0.5</v>
      </c>
    </row>
    <row r="97" spans="2:9" x14ac:dyDescent="0.3">
      <c r="B97" s="11" t="s">
        <v>30</v>
      </c>
      <c r="C97" s="11"/>
      <c r="D97" s="11"/>
      <c r="E97" s="11"/>
    </row>
    <row r="105" spans="2:9" x14ac:dyDescent="0.3">
      <c r="B105" s="14" t="s">
        <v>31</v>
      </c>
      <c r="C105" s="14">
        <f>C94*D94+C95*D95</f>
        <v>0.95000000000000007</v>
      </c>
    </row>
    <row r="107" spans="2:9" x14ac:dyDescent="0.3">
      <c r="B107" s="41" t="s">
        <v>32</v>
      </c>
      <c r="C107" s="41"/>
      <c r="D107" s="41"/>
      <c r="E107" s="41"/>
      <c r="F107" s="41"/>
      <c r="G107" s="41"/>
      <c r="H107" s="41"/>
      <c r="I107" s="41"/>
    </row>
    <row r="113" spans="2:6" x14ac:dyDescent="0.3">
      <c r="B113" s="14" t="s">
        <v>33</v>
      </c>
      <c r="C113" s="15">
        <f>C4+C105*C20</f>
        <v>0.10185000000000001</v>
      </c>
    </row>
    <row r="115" spans="2:6" x14ac:dyDescent="0.3">
      <c r="B115" s="31" t="s">
        <v>34</v>
      </c>
      <c r="C115" s="32"/>
      <c r="D115" s="32"/>
      <c r="E115" s="32"/>
      <c r="F115" s="33"/>
    </row>
    <row r="116" spans="2:6" x14ac:dyDescent="0.3">
      <c r="B116" s="34"/>
      <c r="C116" s="35"/>
      <c r="D116" s="35"/>
      <c r="E116" s="35"/>
      <c r="F116" s="36"/>
    </row>
    <row r="117" spans="2:6" x14ac:dyDescent="0.3">
      <c r="B117" s="34"/>
      <c r="C117" s="35"/>
      <c r="D117" s="35"/>
      <c r="E117" s="35"/>
      <c r="F117" s="36"/>
    </row>
    <row r="118" spans="2:6" x14ac:dyDescent="0.3">
      <c r="B118" s="37"/>
      <c r="C118" s="38"/>
      <c r="D118" s="38"/>
      <c r="E118" s="38"/>
      <c r="F118" s="39"/>
    </row>
    <row r="126" spans="2:6" x14ac:dyDescent="0.3">
      <c r="B126" t="s">
        <v>35</v>
      </c>
    </row>
    <row r="131" spans="2:6" x14ac:dyDescent="0.3">
      <c r="B131" s="11" t="s">
        <v>36</v>
      </c>
      <c r="C131" s="11"/>
      <c r="D131" s="11"/>
      <c r="E131" s="11"/>
    </row>
    <row r="133" spans="2:6" x14ac:dyDescent="0.3">
      <c r="B133" s="5" t="s">
        <v>4</v>
      </c>
      <c r="C133" s="5" t="s">
        <v>5</v>
      </c>
    </row>
    <row r="134" spans="2:6" x14ac:dyDescent="0.3">
      <c r="B134" s="5" t="s">
        <v>7</v>
      </c>
      <c r="C134" s="5">
        <v>0.8</v>
      </c>
    </row>
    <row r="135" spans="2:6" x14ac:dyDescent="0.3">
      <c r="B135" s="5" t="s">
        <v>8</v>
      </c>
      <c r="C135" s="5">
        <v>1.5</v>
      </c>
    </row>
    <row r="137" spans="2:6" x14ac:dyDescent="0.3">
      <c r="B137" s="18" t="s">
        <v>37</v>
      </c>
      <c r="C137" s="18" t="s">
        <v>38</v>
      </c>
      <c r="D137" s="8" t="s">
        <v>39</v>
      </c>
      <c r="E137" s="8" t="s">
        <v>40</v>
      </c>
    </row>
    <row r="138" spans="2:6" x14ac:dyDescent="0.3">
      <c r="B138" s="19">
        <v>0.71428643482932519</v>
      </c>
      <c r="C138" s="19">
        <v>0.28571456517067478</v>
      </c>
      <c r="D138" s="17">
        <f>C134*B138+C135*C138</f>
        <v>1.0000009956194724</v>
      </c>
      <c r="E138" s="13">
        <f>B138+C138</f>
        <v>1.0000009999999999</v>
      </c>
    </row>
    <row r="140" spans="2:6" x14ac:dyDescent="0.3">
      <c r="B140" s="11" t="s">
        <v>41</v>
      </c>
      <c r="C140" s="11"/>
      <c r="D140" s="11"/>
      <c r="E140" s="11"/>
    </row>
    <row r="142" spans="2:6" x14ac:dyDescent="0.3">
      <c r="B142" s="14" t="s">
        <v>42</v>
      </c>
      <c r="C142" s="15">
        <f>C4+C20*D138</f>
        <v>0.10500006272402676</v>
      </c>
    </row>
    <row r="144" spans="2:6" x14ac:dyDescent="0.3">
      <c r="B144" s="31" t="s">
        <v>43</v>
      </c>
      <c r="C144" s="32"/>
      <c r="D144" s="32"/>
      <c r="E144" s="32"/>
      <c r="F144" s="33"/>
    </row>
    <row r="145" spans="2:6" x14ac:dyDescent="0.3">
      <c r="B145" s="34"/>
      <c r="C145" s="35"/>
      <c r="D145" s="35"/>
      <c r="E145" s="35"/>
      <c r="F145" s="36"/>
    </row>
    <row r="146" spans="2:6" x14ac:dyDescent="0.3">
      <c r="B146" s="34"/>
      <c r="C146" s="35"/>
      <c r="D146" s="35"/>
      <c r="E146" s="35"/>
      <c r="F146" s="36"/>
    </row>
    <row r="147" spans="2:6" x14ac:dyDescent="0.3">
      <c r="B147" s="37"/>
      <c r="C147" s="38"/>
      <c r="D147" s="38"/>
      <c r="E147" s="38"/>
      <c r="F147" s="39"/>
    </row>
  </sheetData>
  <mergeCells count="11">
    <mergeCell ref="B14:H15"/>
    <mergeCell ref="E24:I27"/>
    <mergeCell ref="B34:H36"/>
    <mergeCell ref="B43:H43"/>
    <mergeCell ref="B45:F48"/>
    <mergeCell ref="B115:F118"/>
    <mergeCell ref="B144:F147"/>
    <mergeCell ref="B58:F59"/>
    <mergeCell ref="B68:E68"/>
    <mergeCell ref="G81:K84"/>
    <mergeCell ref="B107:I10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40B80-908E-4A4A-8A21-1439BE2351AA}">
  <dimension ref="B2:M107"/>
  <sheetViews>
    <sheetView topLeftCell="A95" workbookViewId="0">
      <selection activeCell="B108" sqref="B108"/>
    </sheetView>
  </sheetViews>
  <sheetFormatPr baseColWidth="10" defaultRowHeight="14.4" x14ac:dyDescent="0.3"/>
  <cols>
    <col min="2" max="2" width="16.33203125" bestFit="1" customWidth="1"/>
    <col min="3" max="3" width="14.44140625" bestFit="1" customWidth="1"/>
    <col min="6" max="6" width="13.5546875" bestFit="1" customWidth="1"/>
    <col min="7" max="7" width="15.5546875" bestFit="1" customWidth="1"/>
  </cols>
  <sheetData>
    <row r="2" spans="2:6" x14ac:dyDescent="0.3">
      <c r="B2" s="8" t="s">
        <v>44</v>
      </c>
      <c r="C2" s="8" t="s">
        <v>45</v>
      </c>
      <c r="E2" s="8" t="s">
        <v>50</v>
      </c>
      <c r="F2" s="8">
        <v>0.8</v>
      </c>
    </row>
    <row r="3" spans="2:6" x14ac:dyDescent="0.3">
      <c r="B3" s="8">
        <v>1</v>
      </c>
      <c r="C3" s="10">
        <v>0</v>
      </c>
      <c r="E3" s="8" t="s">
        <v>51</v>
      </c>
      <c r="F3" s="8">
        <v>200</v>
      </c>
    </row>
    <row r="4" spans="2:6" x14ac:dyDescent="0.3">
      <c r="B4" s="8">
        <v>2</v>
      </c>
      <c r="C4" s="10">
        <v>0.2</v>
      </c>
    </row>
    <row r="5" spans="2:6" x14ac:dyDescent="0.3">
      <c r="B5" s="8">
        <v>3</v>
      </c>
      <c r="C5" s="10">
        <v>0.4</v>
      </c>
    </row>
    <row r="6" spans="2:6" x14ac:dyDescent="0.3">
      <c r="B6" s="8">
        <v>4</v>
      </c>
      <c r="C6" s="10">
        <v>0.6</v>
      </c>
    </row>
    <row r="7" spans="2:6" x14ac:dyDescent="0.3">
      <c r="B7" s="8">
        <v>5</v>
      </c>
      <c r="C7" s="10">
        <v>0.8</v>
      </c>
    </row>
    <row r="9" spans="2:6" x14ac:dyDescent="0.3">
      <c r="B9" s="5" t="s">
        <v>46</v>
      </c>
      <c r="C9" s="5" t="s">
        <v>1</v>
      </c>
    </row>
    <row r="10" spans="2:6" x14ac:dyDescent="0.3">
      <c r="B10" s="5" t="s">
        <v>47</v>
      </c>
      <c r="C10" s="20">
        <v>0.04</v>
      </c>
    </row>
    <row r="11" spans="2:6" x14ac:dyDescent="0.3">
      <c r="B11" s="5" t="s">
        <v>11</v>
      </c>
      <c r="C11" s="6">
        <v>5.5E-2</v>
      </c>
    </row>
    <row r="12" spans="2:6" x14ac:dyDescent="0.3">
      <c r="B12" s="5" t="s">
        <v>48</v>
      </c>
      <c r="C12" s="6">
        <v>6.5000000000000002E-2</v>
      </c>
    </row>
    <row r="13" spans="2:6" x14ac:dyDescent="0.3">
      <c r="B13" s="5" t="s">
        <v>49</v>
      </c>
      <c r="C13" s="20">
        <v>0.3</v>
      </c>
    </row>
    <row r="19" spans="2:13" x14ac:dyDescent="0.3">
      <c r="B19" t="s">
        <v>56</v>
      </c>
    </row>
    <row r="25" spans="2:13" x14ac:dyDescent="0.3">
      <c r="B25" s="8" t="s">
        <v>44</v>
      </c>
      <c r="C25" s="8" t="s">
        <v>45</v>
      </c>
      <c r="D25" s="8" t="s">
        <v>52</v>
      </c>
      <c r="E25" s="8" t="s">
        <v>53</v>
      </c>
      <c r="F25" s="18" t="s">
        <v>54</v>
      </c>
      <c r="G25" s="18" t="s">
        <v>55</v>
      </c>
      <c r="I25" s="54" t="s">
        <v>90</v>
      </c>
      <c r="J25" s="54"/>
      <c r="K25" s="54"/>
      <c r="L25" s="54"/>
      <c r="M25" s="54"/>
    </row>
    <row r="26" spans="2:13" x14ac:dyDescent="0.3">
      <c r="B26" s="8">
        <v>1</v>
      </c>
      <c r="C26" s="10">
        <v>0</v>
      </c>
      <c r="D26" s="8">
        <f>C26*$F$3</f>
        <v>0</v>
      </c>
      <c r="E26" s="8">
        <f>$F$3-D26</f>
        <v>200</v>
      </c>
      <c r="F26" s="18">
        <f>D26/E26</f>
        <v>0</v>
      </c>
      <c r="G26" s="18">
        <f>$F$2*(1+F26*(1-$C$13))</f>
        <v>0.8</v>
      </c>
      <c r="I26" s="54"/>
      <c r="J26" s="54"/>
      <c r="K26" s="54"/>
      <c r="L26" s="54"/>
      <c r="M26" s="54"/>
    </row>
    <row r="27" spans="2:13" x14ac:dyDescent="0.3">
      <c r="B27" s="8">
        <v>2</v>
      </c>
      <c r="C27" s="10">
        <v>0.2</v>
      </c>
      <c r="D27" s="8">
        <f t="shared" ref="D27:D30" si="0">C27*$F$3</f>
        <v>40</v>
      </c>
      <c r="E27" s="8">
        <f t="shared" ref="E27:E30" si="1">$F$3-D27</f>
        <v>160</v>
      </c>
      <c r="F27" s="18">
        <f t="shared" ref="F27:F30" si="2">D27/E27</f>
        <v>0.25</v>
      </c>
      <c r="G27" s="18">
        <f t="shared" ref="G27:G30" si="3">$F$2*(1+F27*(1-$C$13))</f>
        <v>0.94000000000000006</v>
      </c>
      <c r="I27" s="54"/>
      <c r="J27" s="54"/>
      <c r="K27" s="54"/>
      <c r="L27" s="54"/>
      <c r="M27" s="54"/>
    </row>
    <row r="28" spans="2:13" x14ac:dyDescent="0.3">
      <c r="B28" s="8">
        <v>3</v>
      </c>
      <c r="C28" s="10">
        <v>0.4</v>
      </c>
      <c r="D28" s="8">
        <f t="shared" si="0"/>
        <v>80</v>
      </c>
      <c r="E28" s="8">
        <f t="shared" si="1"/>
        <v>120</v>
      </c>
      <c r="F28" s="21">
        <f t="shared" si="2"/>
        <v>0.66666666666666663</v>
      </c>
      <c r="G28" s="21">
        <f t="shared" si="3"/>
        <v>1.1733333333333333</v>
      </c>
      <c r="I28" s="54"/>
      <c r="J28" s="54"/>
      <c r="K28" s="54"/>
      <c r="L28" s="54"/>
      <c r="M28" s="54"/>
    </row>
    <row r="29" spans="2:13" x14ac:dyDescent="0.3">
      <c r="B29" s="8">
        <v>4</v>
      </c>
      <c r="C29" s="10">
        <v>0.6</v>
      </c>
      <c r="D29" s="8">
        <f t="shared" si="0"/>
        <v>120</v>
      </c>
      <c r="E29" s="8">
        <f t="shared" si="1"/>
        <v>80</v>
      </c>
      <c r="F29" s="18">
        <f t="shared" si="2"/>
        <v>1.5</v>
      </c>
      <c r="G29" s="18">
        <f t="shared" si="3"/>
        <v>1.64</v>
      </c>
    </row>
    <row r="30" spans="2:13" x14ac:dyDescent="0.3">
      <c r="B30" s="8">
        <v>5</v>
      </c>
      <c r="C30" s="10">
        <v>0.8</v>
      </c>
      <c r="D30" s="8">
        <f t="shared" si="0"/>
        <v>160</v>
      </c>
      <c r="E30" s="8">
        <f t="shared" si="1"/>
        <v>40</v>
      </c>
      <c r="F30" s="18">
        <f t="shared" si="2"/>
        <v>4</v>
      </c>
      <c r="G30" s="18">
        <f t="shared" si="3"/>
        <v>3.04</v>
      </c>
    </row>
    <row r="35" spans="2:10" x14ac:dyDescent="0.3">
      <c r="B35" s="53" t="s">
        <v>57</v>
      </c>
      <c r="C35" s="53"/>
      <c r="D35" s="53"/>
      <c r="E35" s="53"/>
      <c r="F35" s="53"/>
      <c r="G35" s="53"/>
      <c r="H35" s="53"/>
      <c r="I35" s="53"/>
    </row>
    <row r="36" spans="2:10" x14ac:dyDescent="0.3">
      <c r="B36" s="53"/>
      <c r="C36" s="53"/>
      <c r="D36" s="53"/>
      <c r="E36" s="53"/>
      <c r="F36" s="53"/>
      <c r="G36" s="53"/>
      <c r="H36" s="53"/>
      <c r="I36" s="53"/>
    </row>
    <row r="38" spans="2:10" x14ac:dyDescent="0.3">
      <c r="B38" s="8" t="s">
        <v>44</v>
      </c>
      <c r="C38" s="8" t="s">
        <v>55</v>
      </c>
      <c r="D38" s="18" t="s">
        <v>58</v>
      </c>
      <c r="F38" s="54" t="s">
        <v>91</v>
      </c>
      <c r="G38" s="54"/>
      <c r="H38" s="54"/>
      <c r="I38" s="54"/>
      <c r="J38" s="54"/>
    </row>
    <row r="39" spans="2:10" x14ac:dyDescent="0.3">
      <c r="B39" s="8">
        <v>1</v>
      </c>
      <c r="C39" s="8">
        <f>G26</f>
        <v>0.8</v>
      </c>
      <c r="D39" s="22">
        <f>$C$10+C39*$C$11</f>
        <v>8.4000000000000005E-2</v>
      </c>
      <c r="F39" s="54"/>
      <c r="G39" s="54"/>
      <c r="H39" s="54"/>
      <c r="I39" s="54"/>
      <c r="J39" s="54"/>
    </row>
    <row r="40" spans="2:10" x14ac:dyDescent="0.3">
      <c r="B40" s="8">
        <v>2</v>
      </c>
      <c r="C40" s="8">
        <f t="shared" ref="C40:C43" si="4">G27</f>
        <v>0.94000000000000006</v>
      </c>
      <c r="D40" s="22">
        <f t="shared" ref="D40:D43" si="5">$C$10+C40*$C$11</f>
        <v>9.1700000000000004E-2</v>
      </c>
      <c r="F40" s="54"/>
      <c r="G40" s="54"/>
      <c r="H40" s="54"/>
      <c r="I40" s="54"/>
      <c r="J40" s="54"/>
    </row>
    <row r="41" spans="2:10" x14ac:dyDescent="0.3">
      <c r="B41" s="8">
        <v>3</v>
      </c>
      <c r="C41" s="16">
        <f t="shared" si="4"/>
        <v>1.1733333333333333</v>
      </c>
      <c r="D41" s="22">
        <f t="shared" si="5"/>
        <v>0.10453333333333334</v>
      </c>
      <c r="F41" s="54"/>
      <c r="G41" s="54"/>
      <c r="H41" s="54"/>
      <c r="I41" s="54"/>
      <c r="J41" s="54"/>
    </row>
    <row r="42" spans="2:10" x14ac:dyDescent="0.3">
      <c r="B42" s="8">
        <v>4</v>
      </c>
      <c r="C42" s="8">
        <f t="shared" si="4"/>
        <v>1.64</v>
      </c>
      <c r="D42" s="22">
        <f t="shared" si="5"/>
        <v>0.13019999999999998</v>
      </c>
    </row>
    <row r="43" spans="2:10" x14ac:dyDescent="0.3">
      <c r="B43" s="8">
        <v>5</v>
      </c>
      <c r="C43" s="8">
        <f t="shared" si="4"/>
        <v>3.04</v>
      </c>
      <c r="D43" s="22">
        <f t="shared" si="5"/>
        <v>0.20720000000000002</v>
      </c>
    </row>
    <row r="47" spans="2:10" x14ac:dyDescent="0.3">
      <c r="B47" t="s">
        <v>59</v>
      </c>
    </row>
    <row r="54" spans="2:13" x14ac:dyDescent="0.3">
      <c r="B54" s="8" t="s">
        <v>44</v>
      </c>
      <c r="C54" s="8" t="s">
        <v>60</v>
      </c>
      <c r="D54" s="8" t="s">
        <v>61</v>
      </c>
      <c r="E54" s="8" t="s">
        <v>63</v>
      </c>
      <c r="F54" s="8" t="s">
        <v>58</v>
      </c>
      <c r="G54" s="23" t="s">
        <v>62</v>
      </c>
      <c r="I54" s="54" t="s">
        <v>92</v>
      </c>
      <c r="J54" s="54"/>
      <c r="K54" s="54"/>
      <c r="L54" s="54"/>
      <c r="M54" s="54"/>
    </row>
    <row r="55" spans="2:13" x14ac:dyDescent="0.3">
      <c r="B55" s="8">
        <v>1</v>
      </c>
      <c r="C55" s="8">
        <f>D26/$F$3</f>
        <v>0</v>
      </c>
      <c r="D55" s="8">
        <f>E26/$F$3</f>
        <v>1</v>
      </c>
      <c r="E55" s="9">
        <f>$C$12</f>
        <v>6.5000000000000002E-2</v>
      </c>
      <c r="F55" s="9">
        <f>D39</f>
        <v>8.4000000000000005E-2</v>
      </c>
      <c r="G55" s="23">
        <f>C55*E55*(1-$C$13)+D55*F55</f>
        <v>8.4000000000000005E-2</v>
      </c>
      <c r="I55" s="54"/>
      <c r="J55" s="54"/>
      <c r="K55" s="54"/>
      <c r="L55" s="54"/>
      <c r="M55" s="54"/>
    </row>
    <row r="56" spans="2:13" x14ac:dyDescent="0.3">
      <c r="B56" s="8">
        <v>2</v>
      </c>
      <c r="C56" s="8">
        <f t="shared" ref="C56:D59" si="6">D27/$F$3</f>
        <v>0.2</v>
      </c>
      <c r="D56" s="8">
        <f t="shared" si="6"/>
        <v>0.8</v>
      </c>
      <c r="E56" s="9">
        <f t="shared" ref="E56:E59" si="7">$C$12</f>
        <v>6.5000000000000002E-2</v>
      </c>
      <c r="F56" s="9">
        <f t="shared" ref="F56:F59" si="8">D40</f>
        <v>9.1700000000000004E-2</v>
      </c>
      <c r="G56" s="23">
        <f t="shared" ref="G56:G59" si="9">C56*E56*(1-$C$13)+D56*F56</f>
        <v>8.2460000000000006E-2</v>
      </c>
      <c r="I56" s="54"/>
      <c r="J56" s="54"/>
      <c r="K56" s="54"/>
      <c r="L56" s="54"/>
      <c r="M56" s="54"/>
    </row>
    <row r="57" spans="2:13" x14ac:dyDescent="0.3">
      <c r="B57" s="8">
        <v>3</v>
      </c>
      <c r="C57" s="8">
        <f t="shared" si="6"/>
        <v>0.4</v>
      </c>
      <c r="D57" s="8">
        <f t="shared" si="6"/>
        <v>0.6</v>
      </c>
      <c r="E57" s="9">
        <f t="shared" si="7"/>
        <v>6.5000000000000002E-2</v>
      </c>
      <c r="F57" s="9">
        <f t="shared" si="8"/>
        <v>0.10453333333333334</v>
      </c>
      <c r="G57" s="23">
        <f>C57*E57*(1-$C$13)+D57*F57</f>
        <v>8.0919999999999992E-2</v>
      </c>
      <c r="I57" s="54"/>
      <c r="J57" s="54"/>
      <c r="K57" s="54"/>
      <c r="L57" s="54"/>
      <c r="M57" s="54"/>
    </row>
    <row r="58" spans="2:13" x14ac:dyDescent="0.3">
      <c r="B58" s="8">
        <v>4</v>
      </c>
      <c r="C58" s="8">
        <f t="shared" si="6"/>
        <v>0.6</v>
      </c>
      <c r="D58" s="8">
        <f t="shared" si="6"/>
        <v>0.4</v>
      </c>
      <c r="E58" s="9">
        <f t="shared" si="7"/>
        <v>6.5000000000000002E-2</v>
      </c>
      <c r="F58" s="9">
        <f t="shared" si="8"/>
        <v>0.13019999999999998</v>
      </c>
      <c r="G58" s="23">
        <f t="shared" si="9"/>
        <v>7.9379999999999992E-2</v>
      </c>
    </row>
    <row r="59" spans="2:13" x14ac:dyDescent="0.3">
      <c r="B59" s="8">
        <v>5</v>
      </c>
      <c r="C59" s="8">
        <f t="shared" si="6"/>
        <v>0.8</v>
      </c>
      <c r="D59" s="8">
        <f t="shared" si="6"/>
        <v>0.2</v>
      </c>
      <c r="E59" s="9">
        <f t="shared" si="7"/>
        <v>6.5000000000000002E-2</v>
      </c>
      <c r="F59" s="9">
        <f t="shared" si="8"/>
        <v>0.20720000000000002</v>
      </c>
      <c r="G59" s="23">
        <f t="shared" si="9"/>
        <v>7.7840000000000006E-2</v>
      </c>
    </row>
    <row r="65" spans="2:12" x14ac:dyDescent="0.3">
      <c r="B65" s="8" t="s">
        <v>44</v>
      </c>
      <c r="C65" s="8" t="s">
        <v>45</v>
      </c>
      <c r="D65" s="8" t="s">
        <v>62</v>
      </c>
    </row>
    <row r="66" spans="2:12" x14ac:dyDescent="0.3">
      <c r="B66" s="8">
        <v>1</v>
      </c>
      <c r="C66" s="13">
        <f>C55</f>
        <v>0</v>
      </c>
      <c r="D66" s="24">
        <f>G55</f>
        <v>8.4000000000000005E-2</v>
      </c>
    </row>
    <row r="67" spans="2:12" x14ac:dyDescent="0.3">
      <c r="B67" s="8">
        <v>2</v>
      </c>
      <c r="C67" s="13">
        <f t="shared" ref="C67:C70" si="10">C56</f>
        <v>0.2</v>
      </c>
      <c r="D67" s="24">
        <f t="shared" ref="D67:D70" si="11">G56</f>
        <v>8.2460000000000006E-2</v>
      </c>
    </row>
    <row r="68" spans="2:12" x14ac:dyDescent="0.3">
      <c r="B68" s="8">
        <v>3</v>
      </c>
      <c r="C68" s="13">
        <f t="shared" si="10"/>
        <v>0.4</v>
      </c>
      <c r="D68" s="24">
        <f t="shared" si="11"/>
        <v>8.0919999999999992E-2</v>
      </c>
    </row>
    <row r="69" spans="2:12" x14ac:dyDescent="0.3">
      <c r="B69" s="8">
        <v>4</v>
      </c>
      <c r="C69" s="13">
        <f t="shared" si="10"/>
        <v>0.6</v>
      </c>
      <c r="D69" s="24">
        <f t="shared" si="11"/>
        <v>7.9379999999999992E-2</v>
      </c>
    </row>
    <row r="70" spans="2:12" x14ac:dyDescent="0.3">
      <c r="B70" s="8">
        <v>5</v>
      </c>
      <c r="C70" s="13">
        <f t="shared" si="10"/>
        <v>0.8</v>
      </c>
      <c r="D70" s="24">
        <f t="shared" si="11"/>
        <v>7.7840000000000006E-2</v>
      </c>
    </row>
    <row r="72" spans="2:12" x14ac:dyDescent="0.3">
      <c r="H72" s="54" t="s">
        <v>93</v>
      </c>
      <c r="I72" s="54"/>
      <c r="J72" s="54"/>
      <c r="K72" s="54"/>
      <c r="L72" s="54"/>
    </row>
    <row r="73" spans="2:12" x14ac:dyDescent="0.3">
      <c r="H73" s="54"/>
      <c r="I73" s="54"/>
      <c r="J73" s="54"/>
      <c r="K73" s="54"/>
      <c r="L73" s="54"/>
    </row>
    <row r="74" spans="2:12" x14ac:dyDescent="0.3">
      <c r="H74" s="54"/>
      <c r="I74" s="54"/>
      <c r="J74" s="54"/>
      <c r="K74" s="54"/>
      <c r="L74" s="54"/>
    </row>
    <row r="75" spans="2:12" x14ac:dyDescent="0.3">
      <c r="H75" s="54"/>
      <c r="I75" s="54"/>
      <c r="J75" s="54"/>
      <c r="K75" s="54"/>
      <c r="L75" s="54"/>
    </row>
    <row r="93" spans="2:10" x14ac:dyDescent="0.3">
      <c r="B93" s="54" t="s">
        <v>64</v>
      </c>
      <c r="C93" s="54"/>
      <c r="D93" s="54"/>
      <c r="E93" s="54"/>
      <c r="F93" s="54"/>
      <c r="G93" s="54"/>
      <c r="H93" s="54"/>
      <c r="I93" s="54"/>
      <c r="J93" s="54"/>
    </row>
    <row r="94" spans="2:10" x14ac:dyDescent="0.3">
      <c r="B94" s="54"/>
      <c r="C94" s="54"/>
      <c r="D94" s="54"/>
      <c r="E94" s="54"/>
      <c r="F94" s="54"/>
      <c r="G94" s="54"/>
      <c r="H94" s="54"/>
      <c r="I94" s="54"/>
      <c r="J94" s="54"/>
    </row>
    <row r="95" spans="2:10" x14ac:dyDescent="0.3">
      <c r="B95" s="54"/>
      <c r="C95" s="54"/>
      <c r="D95" s="54"/>
      <c r="E95" s="54"/>
      <c r="F95" s="54"/>
      <c r="G95" s="54"/>
      <c r="H95" s="54"/>
      <c r="I95" s="54"/>
      <c r="J95" s="54"/>
    </row>
    <row r="96" spans="2:10" x14ac:dyDescent="0.3">
      <c r="B96" s="54"/>
      <c r="C96" s="54"/>
      <c r="D96" s="54"/>
      <c r="E96" s="54"/>
      <c r="F96" s="54"/>
      <c r="G96" s="54"/>
      <c r="H96" s="54"/>
      <c r="I96" s="54"/>
      <c r="J96" s="54"/>
    </row>
    <row r="97" spans="2:10" x14ac:dyDescent="0.3">
      <c r="B97" s="54"/>
      <c r="C97" s="54"/>
      <c r="D97" s="54"/>
      <c r="E97" s="54"/>
      <c r="F97" s="54"/>
      <c r="G97" s="54"/>
      <c r="H97" s="54"/>
      <c r="I97" s="54"/>
      <c r="J97" s="54"/>
    </row>
    <row r="98" spans="2:10" x14ac:dyDescent="0.3">
      <c r="B98" s="54"/>
      <c r="C98" s="54"/>
      <c r="D98" s="54"/>
      <c r="E98" s="54"/>
      <c r="F98" s="54"/>
      <c r="G98" s="54"/>
      <c r="H98" s="54"/>
      <c r="I98" s="54"/>
      <c r="J98" s="54"/>
    </row>
    <row r="99" spans="2:10" x14ac:dyDescent="0.3">
      <c r="B99" s="54"/>
      <c r="C99" s="54"/>
      <c r="D99" s="54"/>
      <c r="E99" s="54"/>
      <c r="F99" s="54"/>
      <c r="G99" s="54"/>
      <c r="H99" s="54"/>
      <c r="I99" s="54"/>
      <c r="J99" s="54"/>
    </row>
    <row r="100" spans="2:10" x14ac:dyDescent="0.3">
      <c r="B100" s="54"/>
      <c r="C100" s="54"/>
      <c r="D100" s="54"/>
      <c r="E100" s="54"/>
      <c r="F100" s="54"/>
      <c r="G100" s="54"/>
      <c r="H100" s="54"/>
      <c r="I100" s="54"/>
      <c r="J100" s="54"/>
    </row>
    <row r="101" spans="2:10" x14ac:dyDescent="0.3">
      <c r="B101" s="54"/>
      <c r="C101" s="54"/>
      <c r="D101" s="54"/>
      <c r="E101" s="54"/>
      <c r="F101" s="54"/>
      <c r="G101" s="54"/>
      <c r="H101" s="54"/>
      <c r="I101" s="54"/>
      <c r="J101" s="54"/>
    </row>
    <row r="102" spans="2:10" x14ac:dyDescent="0.3">
      <c r="B102" s="54"/>
      <c r="C102" s="54"/>
      <c r="D102" s="54"/>
      <c r="E102" s="54"/>
      <c r="F102" s="54"/>
      <c r="G102" s="54"/>
      <c r="H102" s="54"/>
      <c r="I102" s="54"/>
      <c r="J102" s="54"/>
    </row>
    <row r="104" spans="2:10" x14ac:dyDescent="0.3">
      <c r="B104" s="54" t="s">
        <v>94</v>
      </c>
      <c r="C104" s="54"/>
      <c r="D104" s="54"/>
      <c r="E104" s="54"/>
      <c r="F104" s="54"/>
    </row>
    <row r="105" spans="2:10" x14ac:dyDescent="0.3">
      <c r="B105" s="54"/>
      <c r="C105" s="54"/>
      <c r="D105" s="54"/>
      <c r="E105" s="54"/>
      <c r="F105" s="54"/>
    </row>
    <row r="106" spans="2:10" x14ac:dyDescent="0.3">
      <c r="B106" s="54"/>
      <c r="C106" s="54"/>
      <c r="D106" s="54"/>
      <c r="E106" s="54"/>
      <c r="F106" s="54"/>
    </row>
    <row r="107" spans="2:10" x14ac:dyDescent="0.3">
      <c r="B107" s="54"/>
      <c r="C107" s="54"/>
      <c r="D107" s="54"/>
      <c r="E107" s="54"/>
      <c r="F107" s="54"/>
    </row>
  </sheetData>
  <mergeCells count="7">
    <mergeCell ref="B104:F107"/>
    <mergeCell ref="B35:I36"/>
    <mergeCell ref="B93:J102"/>
    <mergeCell ref="I25:M28"/>
    <mergeCell ref="F38:J41"/>
    <mergeCell ref="I54:M57"/>
    <mergeCell ref="H72:L7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CC8C2-ED39-4F4E-A199-179A79A4C7A2}">
  <dimension ref="B2:N114"/>
  <sheetViews>
    <sheetView topLeftCell="A21" zoomScale="92" workbookViewId="0">
      <selection activeCell="E26" sqref="E26:I29"/>
    </sheetView>
  </sheetViews>
  <sheetFormatPr baseColWidth="10" defaultRowHeight="14.4" x14ac:dyDescent="0.3"/>
  <cols>
    <col min="2" max="2" width="17.44140625" bestFit="1" customWidth="1"/>
    <col min="3" max="3" width="19.77734375" bestFit="1" customWidth="1"/>
    <col min="4" max="4" width="17.5546875" bestFit="1" customWidth="1"/>
  </cols>
  <sheetData>
    <row r="2" spans="2:5" x14ac:dyDescent="0.3">
      <c r="B2" s="8"/>
      <c r="C2" s="8" t="s">
        <v>65</v>
      </c>
      <c r="D2" s="8" t="s">
        <v>66</v>
      </c>
      <c r="E2" s="8" t="s">
        <v>67</v>
      </c>
    </row>
    <row r="3" spans="2:5" x14ac:dyDescent="0.3">
      <c r="B3" s="8" t="s">
        <v>65</v>
      </c>
      <c r="C3" s="8">
        <v>2.5600000000000001E-2</v>
      </c>
      <c r="D3" s="8">
        <v>1.9199999999999998E-2</v>
      </c>
      <c r="E3" s="8">
        <v>2.4299999999999999E-2</v>
      </c>
    </row>
    <row r="4" spans="2:5" x14ac:dyDescent="0.3">
      <c r="B4" s="8" t="s">
        <v>66</v>
      </c>
      <c r="C4" s="8">
        <v>1.9199999999999998E-2</v>
      </c>
      <c r="D4" s="8">
        <v>0.1225</v>
      </c>
      <c r="E4" s="8">
        <v>2.6200000000000001E-2</v>
      </c>
    </row>
    <row r="5" spans="2:5" x14ac:dyDescent="0.3">
      <c r="B5" s="8" t="s">
        <v>67</v>
      </c>
      <c r="C5" s="8">
        <v>2.4299999999999999E-2</v>
      </c>
      <c r="D5" s="8">
        <v>2.6200000000000001E-2</v>
      </c>
      <c r="E5" s="8">
        <v>0.14499999999999999</v>
      </c>
    </row>
    <row r="7" spans="2:5" x14ac:dyDescent="0.3">
      <c r="B7" s="7" t="s">
        <v>16</v>
      </c>
      <c r="C7" s="8" t="s">
        <v>68</v>
      </c>
    </row>
    <row r="8" spans="2:5" x14ac:dyDescent="0.3">
      <c r="B8" s="7" t="s">
        <v>65</v>
      </c>
      <c r="C8" s="10">
        <v>0.01</v>
      </c>
    </row>
    <row r="9" spans="2:5" x14ac:dyDescent="0.3">
      <c r="B9" s="7" t="s">
        <v>66</v>
      </c>
      <c r="C9" s="9">
        <v>7.3000000000000001E-3</v>
      </c>
    </row>
    <row r="10" spans="2:5" x14ac:dyDescent="0.3">
      <c r="B10" s="7" t="s">
        <v>67</v>
      </c>
      <c r="C10" s="9">
        <v>1.06E-2</v>
      </c>
    </row>
    <row r="11" spans="2:5" x14ac:dyDescent="0.3">
      <c r="B11" s="7" t="s">
        <v>47</v>
      </c>
      <c r="C11" s="9">
        <v>2E-3</v>
      </c>
    </row>
    <row r="17" spans="2:9" x14ac:dyDescent="0.3">
      <c r="B17" t="s">
        <v>69</v>
      </c>
    </row>
    <row r="24" spans="2:9" x14ac:dyDescent="0.3">
      <c r="B24" t="s">
        <v>70</v>
      </c>
    </row>
    <row r="26" spans="2:9" ht="14.4" customHeight="1" x14ac:dyDescent="0.3">
      <c r="B26" s="18" t="s">
        <v>4</v>
      </c>
      <c r="C26" s="18" t="s">
        <v>5</v>
      </c>
      <c r="E26" s="54" t="s">
        <v>86</v>
      </c>
      <c r="F26" s="54"/>
      <c r="G26" s="54"/>
      <c r="H26" s="54"/>
      <c r="I26" s="54"/>
    </row>
    <row r="27" spans="2:9" x14ac:dyDescent="0.3">
      <c r="B27" s="18" t="s">
        <v>66</v>
      </c>
      <c r="C27" s="18">
        <f>D3/C3</f>
        <v>0.74999999999999989</v>
      </c>
      <c r="E27" s="54"/>
      <c r="F27" s="54"/>
      <c r="G27" s="54"/>
      <c r="H27" s="54"/>
      <c r="I27" s="54"/>
    </row>
    <row r="28" spans="2:9" x14ac:dyDescent="0.3">
      <c r="B28" s="18" t="s">
        <v>67</v>
      </c>
      <c r="C28" s="25">
        <f>E3/C3</f>
        <v>0.94921874999999989</v>
      </c>
      <c r="E28" s="54"/>
      <c r="F28" s="54"/>
      <c r="G28" s="54"/>
      <c r="H28" s="54"/>
      <c r="I28" s="54"/>
    </row>
    <row r="29" spans="2:9" x14ac:dyDescent="0.3">
      <c r="E29" s="54"/>
      <c r="F29" s="54"/>
      <c r="G29" s="54"/>
      <c r="H29" s="54"/>
      <c r="I29" s="54"/>
    </row>
    <row r="31" spans="2:9" x14ac:dyDescent="0.3">
      <c r="B31" s="40" t="s">
        <v>71</v>
      </c>
      <c r="C31" s="40"/>
      <c r="D31" s="40"/>
      <c r="E31" s="40"/>
      <c r="F31" s="40"/>
      <c r="G31" s="40"/>
    </row>
    <row r="32" spans="2:9" x14ac:dyDescent="0.3">
      <c r="B32" s="40"/>
      <c r="C32" s="40"/>
      <c r="D32" s="40"/>
      <c r="E32" s="40"/>
      <c r="F32" s="40"/>
      <c r="G32" s="40"/>
    </row>
    <row r="33" spans="2:7" x14ac:dyDescent="0.3">
      <c r="B33" s="26"/>
      <c r="C33" s="26"/>
      <c r="D33" s="26"/>
      <c r="E33" s="26"/>
      <c r="F33" s="26"/>
      <c r="G33" s="26"/>
    </row>
    <row r="34" spans="2:7" x14ac:dyDescent="0.3">
      <c r="B34" s="8"/>
      <c r="C34" s="8" t="s">
        <v>65</v>
      </c>
      <c r="D34" s="8" t="s">
        <v>66</v>
      </c>
      <c r="E34" s="8" t="s">
        <v>67</v>
      </c>
      <c r="F34" s="26"/>
      <c r="G34" s="26"/>
    </row>
    <row r="35" spans="2:7" x14ac:dyDescent="0.3">
      <c r="B35" s="8" t="s">
        <v>65</v>
      </c>
      <c r="C35" s="8">
        <f>C3*12</f>
        <v>0.30720000000000003</v>
      </c>
      <c r="D35" s="8">
        <f t="shared" ref="D35:E37" si="0">D3*12</f>
        <v>0.23039999999999999</v>
      </c>
      <c r="E35" s="8">
        <f t="shared" si="0"/>
        <v>0.29159999999999997</v>
      </c>
      <c r="F35" s="26"/>
      <c r="G35" s="26"/>
    </row>
    <row r="36" spans="2:7" x14ac:dyDescent="0.3">
      <c r="B36" s="8" t="s">
        <v>66</v>
      </c>
      <c r="C36" s="8">
        <f>C4*12</f>
        <v>0.23039999999999999</v>
      </c>
      <c r="D36" s="8">
        <f t="shared" si="0"/>
        <v>1.47</v>
      </c>
      <c r="E36" s="8">
        <f t="shared" si="0"/>
        <v>0.31440000000000001</v>
      </c>
      <c r="F36" s="26"/>
      <c r="G36" s="26"/>
    </row>
    <row r="37" spans="2:7" x14ac:dyDescent="0.3">
      <c r="B37" s="8" t="s">
        <v>67</v>
      </c>
      <c r="C37" s="8">
        <f>C5*12</f>
        <v>0.29159999999999997</v>
      </c>
      <c r="D37" s="8">
        <f t="shared" si="0"/>
        <v>0.31440000000000001</v>
      </c>
      <c r="E37" s="8">
        <f t="shared" si="0"/>
        <v>1.7399999999999998</v>
      </c>
      <c r="F37" s="26"/>
      <c r="G37" s="26"/>
    </row>
    <row r="38" spans="2:7" x14ac:dyDescent="0.3">
      <c r="F38" s="26"/>
      <c r="G38" s="26"/>
    </row>
    <row r="39" spans="2:7" x14ac:dyDescent="0.3">
      <c r="B39" s="7" t="s">
        <v>16</v>
      </c>
      <c r="C39" s="8" t="s">
        <v>75</v>
      </c>
      <c r="F39" s="26"/>
      <c r="G39" s="26"/>
    </row>
    <row r="40" spans="2:7" x14ac:dyDescent="0.3">
      <c r="B40" s="7" t="s">
        <v>65</v>
      </c>
      <c r="C40" s="10">
        <f>((1+C8)^(12))-1</f>
        <v>0.12682503013196977</v>
      </c>
    </row>
    <row r="41" spans="2:7" x14ac:dyDescent="0.3">
      <c r="B41" s="7" t="s">
        <v>66</v>
      </c>
      <c r="C41" s="10">
        <f t="shared" ref="C41:C43" si="1">((1+C9)^(12))-1</f>
        <v>9.1204146012370035E-2</v>
      </c>
    </row>
    <row r="42" spans="2:7" x14ac:dyDescent="0.3">
      <c r="B42" s="7" t="s">
        <v>67</v>
      </c>
      <c r="C42" s="10">
        <f t="shared" si="1"/>
        <v>0.13488414009111604</v>
      </c>
    </row>
    <row r="43" spans="2:7" x14ac:dyDescent="0.3">
      <c r="B43" s="7" t="s">
        <v>47</v>
      </c>
      <c r="C43" s="9">
        <f t="shared" si="1"/>
        <v>2.4265767945403027E-2</v>
      </c>
    </row>
    <row r="51" spans="2:9" x14ac:dyDescent="0.3">
      <c r="B51" s="40" t="s">
        <v>72</v>
      </c>
      <c r="C51" s="40"/>
      <c r="D51" s="40"/>
      <c r="E51" s="40"/>
      <c r="F51" s="40"/>
      <c r="G51" s="40"/>
      <c r="H51" s="40"/>
      <c r="I51" s="40"/>
    </row>
    <row r="52" spans="2:9" x14ac:dyDescent="0.3">
      <c r="B52" s="40"/>
      <c r="C52" s="40"/>
      <c r="D52" s="40"/>
      <c r="E52" s="40"/>
      <c r="F52" s="40"/>
      <c r="G52" s="40"/>
      <c r="H52" s="40"/>
      <c r="I52" s="40"/>
    </row>
    <row r="53" spans="2:9" x14ac:dyDescent="0.3">
      <c r="B53" s="26"/>
      <c r="C53" s="26"/>
      <c r="D53" s="26"/>
      <c r="E53" s="26"/>
      <c r="F53" s="26"/>
      <c r="G53" s="26"/>
      <c r="H53" s="26"/>
      <c r="I53" s="26"/>
    </row>
    <row r="54" spans="2:9" x14ac:dyDescent="0.3">
      <c r="B54" s="27" t="s">
        <v>73</v>
      </c>
      <c r="C54" s="26"/>
      <c r="D54" s="26"/>
      <c r="E54" s="26"/>
      <c r="F54" s="26"/>
      <c r="G54" s="26"/>
      <c r="H54" s="26"/>
      <c r="I54" s="26"/>
    </row>
    <row r="56" spans="2:9" x14ac:dyDescent="0.3">
      <c r="B56" s="8" t="s">
        <v>16</v>
      </c>
      <c r="C56" s="8" t="s">
        <v>17</v>
      </c>
    </row>
    <row r="57" spans="2:9" x14ac:dyDescent="0.3">
      <c r="B57" s="8" t="s">
        <v>66</v>
      </c>
      <c r="C57" s="9">
        <f>$C$11+C27*($C$8-$C$11)</f>
        <v>8.0000000000000002E-3</v>
      </c>
    </row>
    <row r="58" spans="2:9" x14ac:dyDescent="0.3">
      <c r="B58" s="8" t="s">
        <v>67</v>
      </c>
      <c r="C58" s="9">
        <f>$C$11+C28*($C$8-$C$11)</f>
        <v>9.5937499999999981E-3</v>
      </c>
    </row>
    <row r="60" spans="2:9" x14ac:dyDescent="0.3">
      <c r="B60" t="s">
        <v>76</v>
      </c>
    </row>
    <row r="63" spans="2:9" x14ac:dyDescent="0.3">
      <c r="E63" s="54" t="s">
        <v>87</v>
      </c>
      <c r="F63" s="54"/>
      <c r="G63" s="54"/>
      <c r="H63" s="54"/>
      <c r="I63" s="54"/>
    </row>
    <row r="64" spans="2:9" x14ac:dyDescent="0.3">
      <c r="B64" s="8" t="s">
        <v>16</v>
      </c>
      <c r="C64" s="8" t="s">
        <v>77</v>
      </c>
      <c r="E64" s="54"/>
      <c r="F64" s="54"/>
      <c r="G64" s="54"/>
      <c r="H64" s="54"/>
      <c r="I64" s="54"/>
    </row>
    <row r="65" spans="2:9" x14ac:dyDescent="0.3">
      <c r="B65" s="8" t="s">
        <v>66</v>
      </c>
      <c r="C65" s="9">
        <f>C9-C57</f>
        <v>-7.000000000000001E-4</v>
      </c>
      <c r="E65" s="54"/>
      <c r="F65" s="54"/>
      <c r="G65" s="54"/>
      <c r="H65" s="54"/>
      <c r="I65" s="54"/>
    </row>
    <row r="66" spans="2:9" x14ac:dyDescent="0.3">
      <c r="B66" s="8" t="s">
        <v>67</v>
      </c>
      <c r="C66" s="9">
        <f>C10-C58</f>
        <v>1.0062500000000019E-3</v>
      </c>
      <c r="E66" s="54"/>
      <c r="F66" s="54"/>
      <c r="G66" s="54"/>
      <c r="H66" s="54"/>
      <c r="I66" s="54"/>
    </row>
    <row r="68" spans="2:9" x14ac:dyDescent="0.3">
      <c r="B68" s="27" t="s">
        <v>74</v>
      </c>
    </row>
    <row r="69" spans="2:9" x14ac:dyDescent="0.3">
      <c r="B69" s="4"/>
    </row>
    <row r="70" spans="2:9" x14ac:dyDescent="0.3">
      <c r="B70" s="29" t="s">
        <v>16</v>
      </c>
      <c r="C70" s="8" t="s">
        <v>17</v>
      </c>
      <c r="D70" s="8" t="s">
        <v>78</v>
      </c>
    </row>
    <row r="71" spans="2:9" x14ac:dyDescent="0.3">
      <c r="B71" s="29" t="s">
        <v>66</v>
      </c>
      <c r="C71" s="9">
        <f>$C$43+C27*($C$40-$C$43)</f>
        <v>0.10118521458532807</v>
      </c>
      <c r="D71" s="9">
        <f>C41-C71</f>
        <v>-9.9810685729580378E-3</v>
      </c>
      <c r="E71" s="28"/>
    </row>
    <row r="72" spans="2:9" x14ac:dyDescent="0.3">
      <c r="B72" s="29" t="s">
        <v>67</v>
      </c>
      <c r="C72" s="9">
        <f>$C$43+C28*($C$40-$C$43)</f>
        <v>0.12161694259905817</v>
      </c>
      <c r="D72" s="9">
        <f>C42-C72</f>
        <v>1.3267197492057875E-2</v>
      </c>
    </row>
    <row r="79" spans="2:9" x14ac:dyDescent="0.3">
      <c r="B79" t="s">
        <v>79</v>
      </c>
    </row>
    <row r="81" spans="2:14" x14ac:dyDescent="0.3">
      <c r="B81" s="5"/>
      <c r="C81" s="8" t="s">
        <v>81</v>
      </c>
      <c r="D81" s="8" t="s">
        <v>82</v>
      </c>
    </row>
    <row r="82" spans="2:14" x14ac:dyDescent="0.3">
      <c r="B82" s="5" t="s">
        <v>11</v>
      </c>
      <c r="C82" s="9">
        <v>7.0000000000000001E-3</v>
      </c>
      <c r="D82" s="30">
        <f>((C82+1)^(12))-1</f>
        <v>8.7310661915505294E-2</v>
      </c>
    </row>
    <row r="83" spans="2:14" x14ac:dyDescent="0.3">
      <c r="B83" s="5" t="s">
        <v>47</v>
      </c>
      <c r="C83" s="9">
        <v>3.0000000000000001E-3</v>
      </c>
      <c r="D83" s="30">
        <f>((C83+1)^(12))-1</f>
        <v>3.659998028812983E-2</v>
      </c>
    </row>
    <row r="85" spans="2:14" x14ac:dyDescent="0.3">
      <c r="B85" s="55" t="s">
        <v>80</v>
      </c>
      <c r="C85" s="55"/>
      <c r="D85" s="55"/>
      <c r="F85" s="54" t="s">
        <v>88</v>
      </c>
      <c r="G85" s="54"/>
      <c r="H85" s="54"/>
      <c r="I85" s="54"/>
      <c r="J85" s="54"/>
    </row>
    <row r="86" spans="2:14" x14ac:dyDescent="0.3">
      <c r="B86" s="8" t="s">
        <v>16</v>
      </c>
      <c r="C86" s="8" t="s">
        <v>83</v>
      </c>
      <c r="D86" s="8" t="s">
        <v>84</v>
      </c>
      <c r="F86" s="54"/>
      <c r="G86" s="54"/>
      <c r="H86" s="54"/>
      <c r="I86" s="54"/>
      <c r="J86" s="54"/>
    </row>
    <row r="87" spans="2:14" x14ac:dyDescent="0.3">
      <c r="B87" s="8" t="s">
        <v>66</v>
      </c>
      <c r="C87" s="9">
        <f>$C$83+C27*$C$82</f>
        <v>8.2500000000000004E-3</v>
      </c>
      <c r="D87" s="30">
        <f>((1+C87)^(12))-1</f>
        <v>0.10361798208912365</v>
      </c>
      <c r="F87" s="54"/>
      <c r="G87" s="54"/>
      <c r="H87" s="54"/>
      <c r="I87" s="54"/>
      <c r="J87" s="54"/>
    </row>
    <row r="88" spans="2:14" x14ac:dyDescent="0.3">
      <c r="B88" s="8" t="s">
        <v>67</v>
      </c>
      <c r="C88" s="9">
        <f>$C$83+C28*$C$82</f>
        <v>9.6445312499999995E-3</v>
      </c>
      <c r="D88" s="30">
        <f>((1+C88)^(12))-1</f>
        <v>0.12207520868188171</v>
      </c>
      <c r="F88" s="54"/>
      <c r="G88" s="54"/>
      <c r="H88" s="54"/>
      <c r="I88" s="54"/>
      <c r="J88" s="54"/>
    </row>
    <row r="95" spans="2:14" x14ac:dyDescent="0.3">
      <c r="B95" s="56" t="s">
        <v>85</v>
      </c>
      <c r="C95" s="57"/>
      <c r="D95" s="57"/>
      <c r="E95" s="57"/>
      <c r="F95" s="57"/>
      <c r="G95" s="57"/>
      <c r="H95" s="57"/>
      <c r="J95" s="54" t="s">
        <v>89</v>
      </c>
      <c r="K95" s="54"/>
      <c r="L95" s="54"/>
      <c r="M95" s="54"/>
      <c r="N95" s="54"/>
    </row>
    <row r="96" spans="2:14" x14ac:dyDescent="0.3">
      <c r="B96" s="57"/>
      <c r="C96" s="57"/>
      <c r="D96" s="57"/>
      <c r="E96" s="57"/>
      <c r="F96" s="57"/>
      <c r="G96" s="57"/>
      <c r="H96" s="57"/>
      <c r="J96" s="54"/>
      <c r="K96" s="54"/>
      <c r="L96" s="54"/>
      <c r="M96" s="54"/>
      <c r="N96" s="54"/>
    </row>
    <row r="97" spans="2:14" x14ac:dyDescent="0.3">
      <c r="B97" s="57"/>
      <c r="C97" s="57"/>
      <c r="D97" s="57"/>
      <c r="E97" s="57"/>
      <c r="F97" s="57"/>
      <c r="G97" s="57"/>
      <c r="H97" s="57"/>
      <c r="J97" s="54"/>
      <c r="K97" s="54"/>
      <c r="L97" s="54"/>
      <c r="M97" s="54"/>
      <c r="N97" s="54"/>
    </row>
    <row r="98" spans="2:14" x14ac:dyDescent="0.3">
      <c r="B98" s="57"/>
      <c r="C98" s="57"/>
      <c r="D98" s="57"/>
      <c r="E98" s="57"/>
      <c r="F98" s="57"/>
      <c r="G98" s="57"/>
      <c r="H98" s="57"/>
      <c r="J98" s="54"/>
      <c r="K98" s="54"/>
      <c r="L98" s="54"/>
      <c r="M98" s="54"/>
      <c r="N98" s="54"/>
    </row>
    <row r="99" spans="2:14" x14ac:dyDescent="0.3">
      <c r="B99" s="57"/>
      <c r="C99" s="57"/>
      <c r="D99" s="57"/>
      <c r="E99" s="57"/>
      <c r="F99" s="57"/>
      <c r="G99" s="57"/>
      <c r="H99" s="57"/>
    </row>
    <row r="100" spans="2:14" x14ac:dyDescent="0.3">
      <c r="B100" s="57"/>
      <c r="C100" s="57"/>
      <c r="D100" s="57"/>
      <c r="E100" s="57"/>
      <c r="F100" s="57"/>
      <c r="G100" s="57"/>
      <c r="H100" s="57"/>
    </row>
    <row r="101" spans="2:14" x14ac:dyDescent="0.3">
      <c r="B101" s="57"/>
      <c r="C101" s="57"/>
      <c r="D101" s="57"/>
      <c r="E101" s="57"/>
      <c r="F101" s="57"/>
      <c r="G101" s="57"/>
      <c r="H101" s="57"/>
    </row>
    <row r="102" spans="2:14" x14ac:dyDescent="0.3">
      <c r="B102" s="57"/>
      <c r="C102" s="57"/>
      <c r="D102" s="57"/>
      <c r="E102" s="57"/>
      <c r="F102" s="57"/>
      <c r="G102" s="57"/>
      <c r="H102" s="57"/>
    </row>
    <row r="103" spans="2:14" x14ac:dyDescent="0.3">
      <c r="B103" s="57"/>
      <c r="C103" s="57"/>
      <c r="D103" s="57"/>
      <c r="E103" s="57"/>
      <c r="F103" s="57"/>
      <c r="G103" s="57"/>
      <c r="H103" s="57"/>
    </row>
    <row r="104" spans="2:14" x14ac:dyDescent="0.3">
      <c r="B104" s="57"/>
      <c r="C104" s="57"/>
      <c r="D104" s="57"/>
      <c r="E104" s="57"/>
      <c r="F104" s="57"/>
      <c r="G104" s="57"/>
      <c r="H104" s="57"/>
    </row>
    <row r="105" spans="2:14" x14ac:dyDescent="0.3">
      <c r="B105" s="57"/>
      <c r="C105" s="57"/>
      <c r="D105" s="57"/>
      <c r="E105" s="57"/>
      <c r="F105" s="57"/>
      <c r="G105" s="57"/>
      <c r="H105" s="57"/>
    </row>
    <row r="106" spans="2:14" x14ac:dyDescent="0.3">
      <c r="B106" s="57"/>
      <c r="C106" s="57"/>
      <c r="D106" s="57"/>
      <c r="E106" s="57"/>
      <c r="F106" s="57"/>
      <c r="G106" s="57"/>
      <c r="H106" s="57"/>
    </row>
    <row r="107" spans="2:14" x14ac:dyDescent="0.3">
      <c r="B107" s="57"/>
      <c r="C107" s="57"/>
      <c r="D107" s="57"/>
      <c r="E107" s="57"/>
      <c r="F107" s="57"/>
      <c r="G107" s="57"/>
      <c r="H107" s="57"/>
    </row>
    <row r="108" spans="2:14" x14ac:dyDescent="0.3">
      <c r="B108" s="57"/>
      <c r="C108" s="57"/>
      <c r="D108" s="57"/>
      <c r="E108" s="57"/>
      <c r="F108" s="57"/>
      <c r="G108" s="57"/>
      <c r="H108" s="57"/>
    </row>
    <row r="109" spans="2:14" x14ac:dyDescent="0.3">
      <c r="B109" s="57"/>
      <c r="C109" s="57"/>
      <c r="D109" s="57"/>
      <c r="E109" s="57"/>
      <c r="F109" s="57"/>
      <c r="G109" s="57"/>
      <c r="H109" s="57"/>
    </row>
    <row r="110" spans="2:14" x14ac:dyDescent="0.3">
      <c r="B110" s="57"/>
      <c r="C110" s="57"/>
      <c r="D110" s="57"/>
      <c r="E110" s="57"/>
      <c r="F110" s="57"/>
      <c r="G110" s="57"/>
      <c r="H110" s="57"/>
    </row>
    <row r="111" spans="2:14" x14ac:dyDescent="0.3">
      <c r="B111" s="57"/>
      <c r="C111" s="57"/>
      <c r="D111" s="57"/>
      <c r="E111" s="57"/>
      <c r="F111" s="57"/>
      <c r="G111" s="57"/>
      <c r="H111" s="57"/>
    </row>
    <row r="112" spans="2:14" x14ac:dyDescent="0.3">
      <c r="B112" s="57"/>
      <c r="C112" s="57"/>
      <c r="D112" s="57"/>
      <c r="E112" s="57"/>
      <c r="F112" s="57"/>
      <c r="G112" s="57"/>
      <c r="H112" s="57"/>
    </row>
    <row r="113" spans="2:8" x14ac:dyDescent="0.3">
      <c r="B113" s="57"/>
      <c r="C113" s="57"/>
      <c r="D113" s="57"/>
      <c r="E113" s="57"/>
      <c r="F113" s="57"/>
      <c r="G113" s="57"/>
      <c r="H113" s="57"/>
    </row>
    <row r="114" spans="2:8" x14ac:dyDescent="0.3">
      <c r="B114" s="57"/>
      <c r="C114" s="57"/>
      <c r="D114" s="57"/>
      <c r="E114" s="57"/>
      <c r="F114" s="57"/>
      <c r="G114" s="57"/>
      <c r="H114" s="57"/>
    </row>
  </sheetData>
  <mergeCells count="8">
    <mergeCell ref="B31:G32"/>
    <mergeCell ref="B51:I52"/>
    <mergeCell ref="B85:D85"/>
    <mergeCell ref="B95:H114"/>
    <mergeCell ref="E26:I29"/>
    <mergeCell ref="E63:I66"/>
    <mergeCell ref="F85:J88"/>
    <mergeCell ref="J95:N98"/>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8B41AE3555A364BAF2CB80BE77510FE" ma:contentTypeVersion="7" ma:contentTypeDescription="Crear nuevo documento." ma:contentTypeScope="" ma:versionID="6b00ff1f38bc2ceb9e2c370d87f48b78">
  <xsd:schema xmlns:xsd="http://www.w3.org/2001/XMLSchema" xmlns:xs="http://www.w3.org/2001/XMLSchema" xmlns:p="http://schemas.microsoft.com/office/2006/metadata/properties" xmlns:ns3="f778526e-0615-44d3-aaf8-1fc94d7ae678" targetNamespace="http://schemas.microsoft.com/office/2006/metadata/properties" ma:root="true" ma:fieldsID="037954fe731d17a8c78e5cbc74e1c65a" ns3:_="">
    <xsd:import namespace="f778526e-0615-44d3-aaf8-1fc94d7ae678"/>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ObjectDetectorVersions"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78526e-0615-44d3-aaf8-1fc94d7ae6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449419D-8FB4-4CD5-92D4-3DF5790CCAEC}">
  <ds:schemaRefs>
    <ds:schemaRef ds:uri="http://schemas.microsoft.com/sharepoint/v3/contenttype/forms"/>
  </ds:schemaRefs>
</ds:datastoreItem>
</file>

<file path=customXml/itemProps2.xml><?xml version="1.0" encoding="utf-8"?>
<ds:datastoreItem xmlns:ds="http://schemas.openxmlformats.org/officeDocument/2006/customXml" ds:itemID="{0989E2A5-CC3E-465D-980B-F2A179B3C9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78526e-0615-44d3-aaf8-1fc94d7ae6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777AB0-C191-4BB5-A912-85AEBBB6A3A4}">
  <ds:schemaRefs>
    <ds:schemaRef ds:uri="http://www.w3.org/XML/1998/namespace"/>
    <ds:schemaRef ds:uri="http://purl.org/dc/terms/"/>
    <ds:schemaRef ds:uri="http://schemas.microsoft.com/office/2006/documentManagement/types"/>
    <ds:schemaRef ds:uri="f778526e-0615-44d3-aaf8-1fc94d7ae678"/>
    <ds:schemaRef ds:uri="http://schemas.microsoft.com/office/2006/metadata/properties"/>
    <ds:schemaRef ds:uri="http://purl.org/dc/elements/1.1/"/>
    <ds:schemaRef ds:uri="http://purl.org/dc/dcmityp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Pregunta 1</vt:lpstr>
      <vt:lpstr>´Pregunta 2</vt:lpstr>
      <vt:lpstr>Pregunta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Felipe Andrés Vega López (felipe.vega.l)</dc:creator>
  <cp:lastModifiedBy>Felipe Andrés Vega López (felipe.vega.l)</cp:lastModifiedBy>
  <dcterms:created xsi:type="dcterms:W3CDTF">2025-06-05T16:26:23Z</dcterms:created>
  <dcterms:modified xsi:type="dcterms:W3CDTF">2025-06-10T22:35:26Z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0x010100E8B41AE3555A364BAF2CB80BE77510FE</vt:lpwstr>
  </property>
</Properties>
</file>