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erar\OneDrive\Desktop\auxiliares Evalua\2025-2\pautas 2025-2\"/>
    </mc:Choice>
  </mc:AlternateContent>
  <xr:revisionPtr revIDLastSave="0" documentId="13_ncr:1_{ECA64D23-E71D-492A-878B-F66C0A2C415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lujo de Caja" sheetId="14" r:id="rId1"/>
    <sheet name="Depreciación, VR y GoPC" sheetId="18" r:id="rId2"/>
    <sheet name="Intereses y Amortizaciones" sheetId="19" r:id="rId3"/>
    <sheet name="Bonos BCU30" sheetId="21" r:id="rId4"/>
    <sheet name="IPSA - Acciones empresa china" sheetId="20" r:id="rId5"/>
    <sheet name="ejemplo intereses con PG " sheetId="23" r:id="rId6"/>
  </sheets>
  <definedNames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'Flujo de Caja'!#REF!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1" l="1"/>
  <c r="F4" i="21"/>
  <c r="C37" i="14"/>
  <c r="G36" i="14"/>
  <c r="F12" i="23"/>
  <c r="F20" i="23" s="1"/>
  <c r="E20" i="23"/>
  <c r="E12" i="23"/>
  <c r="F21" i="23"/>
  <c r="E11" i="23"/>
  <c r="E10" i="23"/>
  <c r="D10" i="23"/>
  <c r="C9" i="23"/>
  <c r="F22" i="23"/>
  <c r="F19" i="23"/>
  <c r="F18" i="23"/>
  <c r="F17" i="23"/>
  <c r="E17" i="23"/>
  <c r="D17" i="23"/>
  <c r="C17" i="23"/>
  <c r="C2" i="19"/>
  <c r="C9" i="19" s="1"/>
  <c r="E10" i="19" s="1"/>
  <c r="D23" i="14" s="1"/>
  <c r="E22" i="14"/>
  <c r="F22" i="14"/>
  <c r="G22" i="14"/>
  <c r="D22" i="14"/>
  <c r="D15" i="14"/>
  <c r="D19" i="14" s="1"/>
  <c r="C10" i="23" l="1"/>
  <c r="C6" i="19"/>
  <c r="F10" i="19" s="1"/>
  <c r="D10" i="19" s="1"/>
  <c r="D38" i="14" s="1"/>
  <c r="D39" i="14" s="1"/>
  <c r="C32" i="14"/>
  <c r="D31" i="14"/>
  <c r="F31" i="14"/>
  <c r="G31" i="14"/>
  <c r="E30" i="14"/>
  <c r="F30" i="14"/>
  <c r="G30" i="14"/>
  <c r="D30" i="14"/>
  <c r="E29" i="14"/>
  <c r="F29" i="14"/>
  <c r="G29" i="14"/>
  <c r="D29" i="14"/>
  <c r="D6" i="18"/>
  <c r="C17" i="18"/>
  <c r="E15" i="18"/>
  <c r="E17" i="18" s="1"/>
  <c r="E16" i="18"/>
  <c r="E14" i="18"/>
  <c r="F4" i="18"/>
  <c r="F5" i="18"/>
  <c r="G5" i="18" s="1"/>
  <c r="F3" i="18"/>
  <c r="G3" i="18" s="1"/>
  <c r="C39" i="14"/>
  <c r="C40" i="14" s="1"/>
  <c r="E16" i="14"/>
  <c r="E21" i="14" s="1"/>
  <c r="F16" i="14"/>
  <c r="F21" i="14" s="1"/>
  <c r="G16" i="14"/>
  <c r="G21" i="14" s="1"/>
  <c r="D16" i="14"/>
  <c r="D21" i="14" s="1"/>
  <c r="F15" i="14"/>
  <c r="F19" i="14" s="1"/>
  <c r="G15" i="14"/>
  <c r="G19" i="14" s="1"/>
  <c r="E15" i="14"/>
  <c r="E19" i="14" s="1"/>
  <c r="C18" i="23" l="1"/>
  <c r="F12" i="19"/>
  <c r="F11" i="19"/>
  <c r="D26" i="14"/>
  <c r="D28" i="14" s="1"/>
  <c r="D32" i="14" s="1"/>
  <c r="D40" i="14" s="1"/>
  <c r="G39" i="14"/>
  <c r="G26" i="14"/>
  <c r="G27" i="14" s="1"/>
  <c r="G28" i="14" s="1"/>
  <c r="G32" i="14" s="1"/>
  <c r="C10" i="19"/>
  <c r="E11" i="19" s="1"/>
  <c r="H3" i="18"/>
  <c r="H5" i="18"/>
  <c r="F6" i="18"/>
  <c r="G4" i="18"/>
  <c r="D11" i="23" l="1"/>
  <c r="G40" i="14"/>
  <c r="E25" i="14"/>
  <c r="E31" i="14" s="1"/>
  <c r="E23" i="14"/>
  <c r="E26" i="14" s="1"/>
  <c r="I5" i="18"/>
  <c r="J5" i="18" s="1"/>
  <c r="I3" i="18"/>
  <c r="J3" i="18" s="1"/>
  <c r="H4" i="18"/>
  <c r="G6" i="18"/>
  <c r="C11" i="23" l="1"/>
  <c r="E27" i="14"/>
  <c r="E28" i="14" s="1"/>
  <c r="E32" i="14" s="1"/>
  <c r="D11" i="19"/>
  <c r="E38" i="14" s="1"/>
  <c r="E39" i="14" s="1"/>
  <c r="I4" i="18"/>
  <c r="F15" i="18"/>
  <c r="G15" i="18" s="1"/>
  <c r="H6" i="18"/>
  <c r="F14" i="18"/>
  <c r="F16" i="18"/>
  <c r="G16" i="18" s="1"/>
  <c r="C19" i="23" l="1"/>
  <c r="E40" i="14"/>
  <c r="C11" i="19"/>
  <c r="E12" i="19" s="1"/>
  <c r="F17" i="18"/>
  <c r="G17" i="18" s="1"/>
  <c r="I17" i="18" s="1"/>
  <c r="G14" i="18"/>
  <c r="J4" i="18"/>
  <c r="J6" i="18" s="1"/>
  <c r="I6" i="18"/>
  <c r="D12" i="23" l="1"/>
  <c r="F23" i="14"/>
  <c r="F26" i="14" s="1"/>
  <c r="D20" i="23" l="1"/>
  <c r="C12" i="23"/>
  <c r="E13" i="23" s="1"/>
  <c r="F27" i="14"/>
  <c r="F28" i="14" s="1"/>
  <c r="F32" i="14" s="1"/>
  <c r="D12" i="19"/>
  <c r="F38" i="14" s="1"/>
  <c r="F39" i="14" s="1"/>
  <c r="C20" i="23" l="1"/>
  <c r="F40" i="14"/>
  <c r="F42" i="14" s="1"/>
  <c r="C12" i="19"/>
  <c r="F44" i="14" l="1"/>
  <c r="D13" i="23"/>
  <c r="E21" i="23"/>
  <c r="D21" i="23" l="1"/>
  <c r="C13" i="23"/>
  <c r="E14" i="23" s="1"/>
  <c r="D14" i="23" s="1"/>
  <c r="C14" i="23" s="1"/>
  <c r="C21" i="23" l="1"/>
  <c r="E22" i="23" l="1"/>
  <c r="C22" i="23" l="1"/>
  <c r="D22" i="23"/>
</calcChain>
</file>

<file path=xl/sharedStrings.xml><?xml version="1.0" encoding="utf-8"?>
<sst xmlns="http://schemas.openxmlformats.org/spreadsheetml/2006/main" count="244" uniqueCount="222">
  <si>
    <t>Año</t>
  </si>
  <si>
    <t>Total</t>
  </si>
  <si>
    <t>FLUJO DE CAJA</t>
  </si>
  <si>
    <t>AÑO</t>
  </si>
  <si>
    <t>INGRESOS</t>
  </si>
  <si>
    <t>COSTOS FIJOS</t>
  </si>
  <si>
    <t>COSTOS VARIABLES</t>
  </si>
  <si>
    <t>DEPRECIACIÓN</t>
  </si>
  <si>
    <t>GoPC</t>
  </si>
  <si>
    <t>PEA</t>
  </si>
  <si>
    <t>UTILIDAD BRUTA</t>
  </si>
  <si>
    <t>IMPUESTO</t>
  </si>
  <si>
    <t>UTILIDAD NETA</t>
  </si>
  <si>
    <t>GoPC - R</t>
  </si>
  <si>
    <t>DEPRECIACION - R</t>
  </si>
  <si>
    <t>PEA - R</t>
  </si>
  <si>
    <t>FLUJO OPERACIONAL</t>
  </si>
  <si>
    <t>INVERSION</t>
  </si>
  <si>
    <t>RECUPERACION CdT</t>
  </si>
  <si>
    <t>FLUJO DE CAPITALES</t>
  </si>
  <si>
    <t>Depreciación</t>
  </si>
  <si>
    <t>VL</t>
  </si>
  <si>
    <t>Ingresos</t>
  </si>
  <si>
    <t>PRÉSTAMO</t>
  </si>
  <si>
    <t>AMORTIZACIONES</t>
  </si>
  <si>
    <t>INTERESES</t>
  </si>
  <si>
    <t>INTERES PRESTAMO</t>
  </si>
  <si>
    <t>CUOTAS</t>
  </si>
  <si>
    <t>CUOTA</t>
  </si>
  <si>
    <t>Periodo</t>
  </si>
  <si>
    <t>Saldo</t>
  </si>
  <si>
    <t>Amortizaciones</t>
  </si>
  <si>
    <t>Intereses</t>
  </si>
  <si>
    <t>Cuota</t>
  </si>
  <si>
    <t>PRESTAMO</t>
  </si>
  <si>
    <t>VAN</t>
  </si>
  <si>
    <t>CAPITAL DE TRABAJO</t>
  </si>
  <si>
    <t>VALOR RESIDUAL</t>
  </si>
  <si>
    <t>Costos Variables</t>
  </si>
  <si>
    <t>Demanda Producto C</t>
  </si>
  <si>
    <t>Demanda Producto B</t>
  </si>
  <si>
    <t>Demanda Producto A</t>
  </si>
  <si>
    <t>Producto</t>
  </si>
  <si>
    <t>Producto A</t>
  </si>
  <si>
    <t>Producto B</t>
  </si>
  <si>
    <t>Producto C</t>
  </si>
  <si>
    <t>Precio de Venta / ud</t>
  </si>
  <si>
    <t>Costo por Venta / ud</t>
  </si>
  <si>
    <t>Vida Útil</t>
  </si>
  <si>
    <t>Costo de Adquisición</t>
  </si>
  <si>
    <t>%VR</t>
  </si>
  <si>
    <t>TIR</t>
  </si>
  <si>
    <t>Tasa de Descuento</t>
  </si>
  <si>
    <t>Nombre:</t>
  </si>
  <si>
    <t>Instalaciones</t>
  </si>
  <si>
    <t>Transporte de logistica interna</t>
  </si>
  <si>
    <t xml:space="preserve">Camiones de despacho </t>
  </si>
  <si>
    <t>Valor residual</t>
  </si>
  <si>
    <t>Item</t>
  </si>
  <si>
    <t>V. Compra</t>
  </si>
  <si>
    <t>V. Residual</t>
  </si>
  <si>
    <t xml:space="preserve">Depreciación </t>
  </si>
  <si>
    <t>Valor Libro</t>
  </si>
  <si>
    <t>AUXILIAR 4 OTOÑO 2025</t>
  </si>
  <si>
    <t>Bonos en UF a 30 años (BCU, BTU) [%]</t>
  </si>
  <si>
    <t>CAPM</t>
  </si>
  <si>
    <t>WACC</t>
  </si>
  <si>
    <t>TIR usando Análisis de hpótesis</t>
  </si>
  <si>
    <t>Fecha</t>
  </si>
  <si>
    <t>% var. IPSA</t>
  </si>
  <si>
    <t>01.05.2025</t>
  </si>
  <si>
    <t>01.04.2025</t>
  </si>
  <si>
    <t>01.03.2025</t>
  </si>
  <si>
    <t>01.02.2025</t>
  </si>
  <si>
    <t>01.01.2025</t>
  </si>
  <si>
    <t>01.12.2024</t>
  </si>
  <si>
    <t>01.11.2024</t>
  </si>
  <si>
    <t>01.10.2024</t>
  </si>
  <si>
    <t>01.09.2024</t>
  </si>
  <si>
    <t>01.08.2024</t>
  </si>
  <si>
    <t>01.06.2024</t>
  </si>
  <si>
    <t>01.05.2024</t>
  </si>
  <si>
    <t>01.04.2024</t>
  </si>
  <si>
    <t>01.02.2024</t>
  </si>
  <si>
    <t>01.12.2023</t>
  </si>
  <si>
    <t>01.11.2023</t>
  </si>
  <si>
    <t>01.10.2023</t>
  </si>
  <si>
    <t>01.09.2023</t>
  </si>
  <si>
    <t>01.08.2023</t>
  </si>
  <si>
    <t>01.07.2023</t>
  </si>
  <si>
    <t>01.06.2023</t>
  </si>
  <si>
    <t>01.04.2023</t>
  </si>
  <si>
    <t>01.03.2023</t>
  </si>
  <si>
    <t>01.02.2023</t>
  </si>
  <si>
    <t>01.01.2023</t>
  </si>
  <si>
    <t>01.12.2022</t>
  </si>
  <si>
    <t>01.11.2022</t>
  </si>
  <si>
    <t>01.07.2022</t>
  </si>
  <si>
    <t>01.05.2022</t>
  </si>
  <si>
    <t>01.04.2022</t>
  </si>
  <si>
    <t>01.02.2022</t>
  </si>
  <si>
    <t>01.01.2022</t>
  </si>
  <si>
    <t>01.11.2021</t>
  </si>
  <si>
    <t>01.10.2021</t>
  </si>
  <si>
    <t>01.05.2021</t>
  </si>
  <si>
    <t>01.03.2021</t>
  </si>
  <si>
    <t>01.02.2021</t>
  </si>
  <si>
    <t>01.01.2021</t>
  </si>
  <si>
    <t>01.11.2020</t>
  </si>
  <si>
    <t>01.10.2020</t>
  </si>
  <si>
    <t>01.09.2020</t>
  </si>
  <si>
    <t>01.08.2020</t>
  </si>
  <si>
    <t>01.07.2020</t>
  </si>
  <si>
    <t>01.06.2020</t>
  </si>
  <si>
    <t>01.03.2020</t>
  </si>
  <si>
    <t>01.02.2020</t>
  </si>
  <si>
    <t>01.10.2019</t>
  </si>
  <si>
    <t>01.05.2019</t>
  </si>
  <si>
    <t>01.04.2019</t>
  </si>
  <si>
    <t>01.03.2019</t>
  </si>
  <si>
    <t>01.02.2019</t>
  </si>
  <si>
    <t>01.01.2019</t>
  </si>
  <si>
    <t>01.12.2018</t>
  </si>
  <si>
    <t>01.11.2018</t>
  </si>
  <si>
    <t>01.10.2018</t>
  </si>
  <si>
    <t>01.09.2018</t>
  </si>
  <si>
    <t>01.08.2018</t>
  </si>
  <si>
    <t>01.07.2018</t>
  </si>
  <si>
    <t>01.06.2018</t>
  </si>
  <si>
    <t>01.04.2018</t>
  </si>
  <si>
    <t>01.03.2018</t>
  </si>
  <si>
    <t>01.02.2018</t>
  </si>
  <si>
    <t>01.01.2018</t>
  </si>
  <si>
    <t>01.12.2017</t>
  </si>
  <si>
    <t>01.11.2017</t>
  </si>
  <si>
    <t>01.10.2017</t>
  </si>
  <si>
    <t>01.09.2017</t>
  </si>
  <si>
    <t>01.08.2017</t>
  </si>
  <si>
    <t>01.07.2017</t>
  </si>
  <si>
    <t>01.06.2017</t>
  </si>
  <si>
    <t>01.05.2017</t>
  </si>
  <si>
    <t>01.02.2017</t>
  </si>
  <si>
    <t>01.12.2016</t>
  </si>
  <si>
    <t>01.11.2016</t>
  </si>
  <si>
    <t>01.10.2016</t>
  </si>
  <si>
    <t>01.09.2016</t>
  </si>
  <si>
    <t>01.07.2016</t>
  </si>
  <si>
    <t>01.06.2016</t>
  </si>
  <si>
    <t>01.05.2016</t>
  </si>
  <si>
    <t>01.04.2016</t>
  </si>
  <si>
    <t>01.02.2016</t>
  </si>
  <si>
    <t>01.01.2016</t>
  </si>
  <si>
    <t>01.12.2015</t>
  </si>
  <si>
    <t>01.11.2015</t>
  </si>
  <si>
    <t>01.10.2015</t>
  </si>
  <si>
    <t>01.09.2015</t>
  </si>
  <si>
    <t>01.08.2015</t>
  </si>
  <si>
    <t>01.07.2015</t>
  </si>
  <si>
    <t>01.06.2015</t>
  </si>
  <si>
    <t>01.04.2015</t>
  </si>
  <si>
    <t>01.03.2015</t>
  </si>
  <si>
    <t>01.02.2015</t>
  </si>
  <si>
    <t>01.01.2015</t>
  </si>
  <si>
    <t>01.12.2014</t>
  </si>
  <si>
    <t>01.11.2014</t>
  </si>
  <si>
    <t>01.10.2014</t>
  </si>
  <si>
    <t>01.09.2014</t>
  </si>
  <si>
    <t>01.08.2014</t>
  </si>
  <si>
    <t>01.07.2014</t>
  </si>
  <si>
    <t>01.06.2014</t>
  </si>
  <si>
    <t>01.05.2014</t>
  </si>
  <si>
    <t>01.04.2014</t>
  </si>
  <si>
    <t>01.03.2014</t>
  </si>
  <si>
    <t>01.02.2014</t>
  </si>
  <si>
    <t>01.01.2014</t>
  </si>
  <si>
    <t>01.12.2013</t>
  </si>
  <si>
    <t>01.11.2013</t>
  </si>
  <si>
    <t>01.10.2013</t>
  </si>
  <si>
    <t>01.09.2013</t>
  </si>
  <si>
    <t>01.08.2013</t>
  </si>
  <si>
    <t>01.07.2013</t>
  </si>
  <si>
    <t>01.06.2013</t>
  </si>
  <si>
    <t>01.05.2013</t>
  </si>
  <si>
    <t>01.04.2013</t>
  </si>
  <si>
    <t>01.03.2013</t>
  </si>
  <si>
    <t>01.02.2013</t>
  </si>
  <si>
    <t>01.01.2013</t>
  </si>
  <si>
    <t>01.12.2012</t>
  </si>
  <si>
    <t>01.10.2012</t>
  </si>
  <si>
    <t>01.09.2012</t>
  </si>
  <si>
    <t>01.08.2012</t>
  </si>
  <si>
    <t>01.07.2012</t>
  </si>
  <si>
    <t>01.06.2012</t>
  </si>
  <si>
    <t>01.05.2012</t>
  </si>
  <si>
    <t>01.04.2012</t>
  </si>
  <si>
    <t>01.03.2012</t>
  </si>
  <si>
    <t>01.02.2012</t>
  </si>
  <si>
    <t>01.01.2012</t>
  </si>
  <si>
    <t>01.12.2011</t>
  </si>
  <si>
    <t>01.10.2011</t>
  </si>
  <si>
    <t>01.09.2011</t>
  </si>
  <si>
    <t>01.08.2011</t>
  </si>
  <si>
    <t>01.07.2011</t>
  </si>
  <si>
    <t>01.06.2011</t>
  </si>
  <si>
    <t>01.05.2011</t>
  </si>
  <si>
    <t>01.04.2011</t>
  </si>
  <si>
    <t>01.03.2011</t>
  </si>
  <si>
    <t>01.02.2011</t>
  </si>
  <si>
    <t>01.01.2011</t>
  </si>
  <si>
    <t>01.12.2010</t>
  </si>
  <si>
    <t>01.10.2010</t>
  </si>
  <si>
    <t>01.09.2010</t>
  </si>
  <si>
    <t>01.08.2010</t>
  </si>
  <si>
    <t>01.07.2010</t>
  </si>
  <si>
    <t>% var. E.Ch</t>
  </si>
  <si>
    <t xml:space="preserve">r libre de riesgo </t>
  </si>
  <si>
    <t>Beta</t>
  </si>
  <si>
    <t>PRM</t>
  </si>
  <si>
    <t>rd</t>
  </si>
  <si>
    <t>Variable WACC</t>
  </si>
  <si>
    <t xml:space="preserve">VAN </t>
  </si>
  <si>
    <t>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</si>
</sst>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&quot;$&quot;\-#,##0"/>
    <numFmt numFmtId="8" formatCode="&quot;$&quot;#,##0.00;[Red]&quot;$&quot;\-#,##0.00"/>
    <numFmt numFmtId="42" formatCode="_ &quot;$&quot;* #,##0_ ;_ &quot;$&quot;* \-#,##0_ ;_ &quot;$&quot;* &quot;-&quot;_ ;_ @_ "/>
    <numFmt numFmtId="164" formatCode="0.0"/>
    <numFmt numFmtId="165" formatCode="dd\.mmm\.yyyy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42" fontId="0" fillId="0" borderId="1" xfId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42" fontId="0" fillId="0" borderId="0" xfId="1" applyFont="1"/>
    <xf numFmtId="42" fontId="0" fillId="0" borderId="1" xfId="1" applyFont="1" applyBorder="1"/>
    <xf numFmtId="9" fontId="0" fillId="0" borderId="1" xfId="0" applyNumberFormat="1" applyBorder="1" applyAlignment="1">
      <alignment horizontal="center"/>
    </xf>
    <xf numFmtId="42" fontId="0" fillId="0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42" fontId="0" fillId="3" borderId="1" xfId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2" fontId="2" fillId="4" borderId="1" xfId="1" applyFont="1" applyFill="1" applyBorder="1" applyAlignment="1">
      <alignment horizontal="center"/>
    </xf>
    <xf numFmtId="42" fontId="2" fillId="2" borderId="1" xfId="1" applyFont="1" applyFill="1" applyBorder="1" applyAlignment="1">
      <alignment horizontal="center"/>
    </xf>
    <xf numFmtId="42" fontId="2" fillId="4" borderId="1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0" borderId="0" xfId="0" applyNumberFormat="1"/>
    <xf numFmtId="0" fontId="0" fillId="3" borderId="1" xfId="0" applyFill="1" applyBorder="1" applyAlignment="1">
      <alignment horizontal="center" vertical="center"/>
    </xf>
    <xf numFmtId="42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/>
    <xf numFmtId="164" fontId="0" fillId="0" borderId="1" xfId="0" applyNumberFormat="1" applyBorder="1"/>
    <xf numFmtId="42" fontId="0" fillId="0" borderId="2" xfId="1" applyFont="1" applyBorder="1" applyAlignment="1">
      <alignment horizontal="center"/>
    </xf>
    <xf numFmtId="42" fontId="0" fillId="0" borderId="2" xfId="0" applyNumberFormat="1" applyBorder="1" applyAlignment="1">
      <alignment horizontal="center"/>
    </xf>
    <xf numFmtId="42" fontId="2" fillId="4" borderId="4" xfId="1" applyFont="1" applyFill="1" applyBorder="1" applyAlignment="1">
      <alignment horizontal="center" vertical="center"/>
    </xf>
    <xf numFmtId="42" fontId="0" fillId="0" borderId="5" xfId="1" applyFont="1" applyBorder="1" applyAlignment="1">
      <alignment horizontal="center"/>
    </xf>
    <xf numFmtId="42" fontId="0" fillId="0" borderId="6" xfId="1" applyFont="1" applyBorder="1" applyAlignment="1">
      <alignment horizontal="center"/>
    </xf>
    <xf numFmtId="42" fontId="0" fillId="0" borderId="7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42" fontId="0" fillId="0" borderId="10" xfId="0" applyNumberFormat="1" applyBorder="1"/>
    <xf numFmtId="42" fontId="0" fillId="0" borderId="11" xfId="0" applyNumberFormat="1" applyBorder="1"/>
    <xf numFmtId="42" fontId="0" fillId="0" borderId="12" xfId="0" applyNumberFormat="1" applyBorder="1"/>
    <xf numFmtId="42" fontId="0" fillId="0" borderId="13" xfId="0" applyNumberFormat="1" applyBorder="1"/>
    <xf numFmtId="0" fontId="0" fillId="0" borderId="15" xfId="0" applyBorder="1" applyAlignment="1">
      <alignment horizontal="center" vertical="center"/>
    </xf>
    <xf numFmtId="42" fontId="0" fillId="0" borderId="10" xfId="0" applyNumberFormat="1" applyBorder="1" applyAlignment="1">
      <alignment horizontal="center"/>
    </xf>
    <xf numFmtId="42" fontId="0" fillId="0" borderId="12" xfId="0" applyNumberFormat="1" applyBorder="1" applyAlignment="1">
      <alignment horizontal="center"/>
    </xf>
    <xf numFmtId="42" fontId="0" fillId="0" borderId="16" xfId="0" applyNumberFormat="1" applyBorder="1"/>
    <xf numFmtId="10" fontId="2" fillId="4" borderId="1" xfId="0" applyNumberFormat="1" applyFont="1" applyFill="1" applyBorder="1"/>
    <xf numFmtId="8" fontId="0" fillId="0" borderId="1" xfId="0" applyNumberFormat="1" applyBorder="1" applyAlignment="1">
      <alignment horizontal="center"/>
    </xf>
    <xf numFmtId="8" fontId="0" fillId="0" borderId="1" xfId="1" applyNumberFormat="1" applyFont="1" applyBorder="1" applyAlignment="1">
      <alignment horizontal="center"/>
    </xf>
    <xf numFmtId="0" fontId="0" fillId="0" borderId="0" xfId="1" applyNumberFormat="1" applyFont="1"/>
    <xf numFmtId="164" fontId="0" fillId="0" borderId="0" xfId="0" applyNumberFormat="1" applyAlignment="1">
      <alignment horizontal="center"/>
    </xf>
    <xf numFmtId="0" fontId="6" fillId="4" borderId="17" xfId="2" applyFont="1" applyFill="1" applyBorder="1" applyAlignment="1">
      <alignment horizontal="center" vertical="center" wrapText="1"/>
    </xf>
    <xf numFmtId="165" fontId="5" fillId="0" borderId="17" xfId="2" applyNumberFormat="1" applyBorder="1"/>
    <xf numFmtId="0" fontId="0" fillId="0" borderId="1" xfId="0" applyBorder="1"/>
    <xf numFmtId="0" fontId="7" fillId="4" borderId="1" xfId="2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9" fontId="0" fillId="0" borderId="0" xfId="1" applyNumberFormat="1" applyFont="1"/>
    <xf numFmtId="10" fontId="0" fillId="0" borderId="0" xfId="1" applyNumberFormat="1" applyFont="1"/>
    <xf numFmtId="10" fontId="0" fillId="0" borderId="1" xfId="1" applyNumberFormat="1" applyFont="1" applyBorder="1"/>
    <xf numFmtId="9" fontId="0" fillId="0" borderId="1" xfId="1" applyNumberFormat="1" applyFont="1" applyBorder="1"/>
    <xf numFmtId="6" fontId="0" fillId="0" borderId="1" xfId="1" applyNumberFormat="1" applyFont="1" applyBorder="1" applyAlignment="1">
      <alignment horizontal="center"/>
    </xf>
    <xf numFmtId="6" fontId="1" fillId="0" borderId="1" xfId="1" applyNumberFormat="1" applyFont="1" applyBorder="1" applyAlignment="1">
      <alignment horizontal="center"/>
    </xf>
    <xf numFmtId="42" fontId="0" fillId="5" borderId="1" xfId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42" fontId="0" fillId="0" borderId="0" xfId="1" applyFont="1" applyBorder="1"/>
    <xf numFmtId="0" fontId="0" fillId="0" borderId="0" xfId="0" applyBorder="1"/>
    <xf numFmtId="42" fontId="0" fillId="3" borderId="0" xfId="1" applyFont="1" applyFill="1" applyBorder="1"/>
    <xf numFmtId="8" fontId="0" fillId="0" borderId="0" xfId="1" applyNumberFormat="1" applyFont="1" applyBorder="1" applyAlignment="1">
      <alignment horizontal="center"/>
    </xf>
  </cellXfs>
  <cellStyles count="3">
    <cellStyle name="Moneda [0]" xfId="1" builtinId="7"/>
    <cellStyle name="Normal" xfId="0" builtinId="0"/>
    <cellStyle name="Normal 2" xfId="2" xr:uid="{7AC16A33-EAB6-4BBC-A16B-17188D4E3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VAN vs WACC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0440708674409938"/>
          <c:y val="0.20115467576010082"/>
          <c:w val="0.70749532573430496"/>
          <c:h val="0.772908437640481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'Flujo de Caja'!$J$32</c:f>
              <c:strCache>
                <c:ptCount val="1"/>
                <c:pt idx="0">
                  <c:v> VAN 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3810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'Flujo de Caja'!$I$33:$I$38</c:f>
              <c:numCache>
                <c:formatCode>0.00%</c:formatCode>
                <c:ptCount val="6"/>
                <c:pt idx="0">
                  <c:v>0.13950000000000001</c:v>
                </c:pt>
                <c:pt idx="1">
                  <c:v>0.76249999999999996</c:v>
                </c:pt>
                <c:pt idx="2">
                  <c:v>0.2</c:v>
                </c:pt>
                <c:pt idx="3" formatCode="0%">
                  <c:v>1</c:v>
                </c:pt>
                <c:pt idx="4">
                  <c:v>0.35</c:v>
                </c:pt>
              </c:numCache>
            </c:numRef>
          </c:xVal>
          <c:yVal>
            <c:numRef>
              <c:f>'Flujo de Caja'!$J$33:$J$38</c:f>
              <c:numCache>
                <c:formatCode>_("$"* #,##0_);_("$"* \(#,##0\);_("$"* "-"_);_(@_)</c:formatCode>
                <c:ptCount val="6"/>
                <c:pt idx="0">
                  <c:v>6094704994.4016819</c:v>
                </c:pt>
                <c:pt idx="1">
                  <c:v>0</c:v>
                </c:pt>
                <c:pt idx="2">
                  <c:v>4766785353.9772377</c:v>
                </c:pt>
                <c:pt idx="3">
                  <c:v>-561978664.9568038</c:v>
                </c:pt>
                <c:pt idx="4">
                  <c:v>2546350386.74052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B0-477B-8741-BCD952028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5402128"/>
        <c:axId val="2005418928"/>
      </c:scatterChart>
      <c:valAx>
        <c:axId val="200540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05418928"/>
        <c:crosses val="autoZero"/>
        <c:crossBetween val="midCat"/>
      </c:valAx>
      <c:valAx>
        <c:axId val="200541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05402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beta aux</a:t>
            </a:r>
            <a:r>
              <a:rPr lang="es-CL" baseline="0"/>
              <a:t> 4</a:t>
            </a:r>
            <a:endParaRPr lang="es-C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1508560740964831"/>
                  <c:y val="-0.364296131331827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</c:trendlineLbl>
          </c:trendline>
          <c:xVal>
            <c:numRef>
              <c:f>'IPSA - Acciones empresa china'!$C$4:$C$147</c:f>
              <c:numCache>
                <c:formatCode>0.00%</c:formatCode>
                <c:ptCount val="144"/>
                <c:pt idx="0">
                  <c:v>8.0000000000000004E-4</c:v>
                </c:pt>
                <c:pt idx="1">
                  <c:v>5.1299999999999998E-2</c:v>
                </c:pt>
                <c:pt idx="2">
                  <c:v>4.3200000000000002E-2</c:v>
                </c:pt>
                <c:pt idx="3">
                  <c:v>1.84E-2</c:v>
                </c:pt>
                <c:pt idx="4">
                  <c:v>7.2999999999999995E-2</c:v>
                </c:pt>
                <c:pt idx="5">
                  <c:v>2.0299999999999999E-2</c:v>
                </c:pt>
                <c:pt idx="6">
                  <c:v>4.0000000000000001E-3</c:v>
                </c:pt>
                <c:pt idx="7">
                  <c:v>9.1999999999999998E-3</c:v>
                </c:pt>
                <c:pt idx="8">
                  <c:v>4.7000000000000002E-3</c:v>
                </c:pt>
                <c:pt idx="9">
                  <c:v>3.0000000000000001E-3</c:v>
                </c:pt>
                <c:pt idx="10">
                  <c:v>-2.9000000000000001E-2</c:v>
                </c:pt>
                <c:pt idx="11">
                  <c:v>1.44E-2</c:v>
                </c:pt>
                <c:pt idx="12">
                  <c:v>-2.0400000000000001E-2</c:v>
                </c:pt>
                <c:pt idx="13">
                  <c:v>7.7299999999999994E-2</c:v>
                </c:pt>
                <c:pt idx="14">
                  <c:v>6.5199999999999994E-2</c:v>
                </c:pt>
                <c:pt idx="15">
                  <c:v>7.5999999999999998E-2</c:v>
                </c:pt>
                <c:pt idx="16">
                  <c:v>-7.2999999999999995E-2</c:v>
                </c:pt>
                <c:pt idx="17">
                  <c:v>-2.93E-2</c:v>
                </c:pt>
                <c:pt idx="18">
                  <c:v>-6.0199999999999997E-2</c:v>
                </c:pt>
                <c:pt idx="19">
                  <c:v>0.105</c:v>
                </c:pt>
                <c:pt idx="20">
                  <c:v>5.7599999999999998E-2</c:v>
                </c:pt>
                <c:pt idx="21">
                  <c:v>1.6899999999999998E-2</c:v>
                </c:pt>
                <c:pt idx="22">
                  <c:v>-1.2999999999999999E-2</c:v>
                </c:pt>
                <c:pt idx="23">
                  <c:v>1.3599999999999999E-2</c:v>
                </c:pt>
                <c:pt idx="24">
                  <c:v>1.14E-2</c:v>
                </c:pt>
                <c:pt idx="25">
                  <c:v>-3.8E-3</c:v>
                </c:pt>
                <c:pt idx="26">
                  <c:v>1.7100000000000001E-2</c:v>
                </c:pt>
                <c:pt idx="27">
                  <c:v>6.2399999999999997E-2</c:v>
                </c:pt>
                <c:pt idx="28">
                  <c:v>0.1197</c:v>
                </c:pt>
                <c:pt idx="29">
                  <c:v>-3.2099999999999997E-2</c:v>
                </c:pt>
                <c:pt idx="30">
                  <c:v>-3.0999999999999999E-3</c:v>
                </c:pt>
                <c:pt idx="31">
                  <c:v>5.7700000000000001E-2</c:v>
                </c:pt>
                <c:pt idx="32">
                  <c:v>8.3199999999999996E-2</c:v>
                </c:pt>
                <c:pt idx="33">
                  <c:v>-6.2E-2</c:v>
                </c:pt>
                <c:pt idx="34">
                  <c:v>-2.5999999999999999E-2</c:v>
                </c:pt>
                <c:pt idx="35">
                  <c:v>7.0999999999999994E-2</c:v>
                </c:pt>
                <c:pt idx="36">
                  <c:v>6.6400000000000001E-2</c:v>
                </c:pt>
                <c:pt idx="37">
                  <c:v>2.6700000000000002E-2</c:v>
                </c:pt>
                <c:pt idx="38">
                  <c:v>0.13930000000000001</c:v>
                </c:pt>
                <c:pt idx="39">
                  <c:v>-2.6800000000000001E-2</c:v>
                </c:pt>
                <c:pt idx="40">
                  <c:v>-3.4500000000000003E-2</c:v>
                </c:pt>
                <c:pt idx="41">
                  <c:v>-6.2199999999999998E-2</c:v>
                </c:pt>
                <c:pt idx="42">
                  <c:v>1.47E-2</c:v>
                </c:pt>
                <c:pt idx="43">
                  <c:v>8.5400000000000004E-2</c:v>
                </c:pt>
                <c:pt idx="44">
                  <c:v>-0.15409999999999999</c:v>
                </c:pt>
                <c:pt idx="45">
                  <c:v>-9.8299999999999998E-2</c:v>
                </c:pt>
                <c:pt idx="46">
                  <c:v>-6.2199999999999998E-2</c:v>
                </c:pt>
                <c:pt idx="47">
                  <c:v>-4.0500000000000001E-2</c:v>
                </c:pt>
                <c:pt idx="48">
                  <c:v>-1.37E-2</c:v>
                </c:pt>
                <c:pt idx="49">
                  <c:v>-5.3E-3</c:v>
                </c:pt>
                <c:pt idx="50">
                  <c:v>-2.18E-2</c:v>
                </c:pt>
                <c:pt idx="51">
                  <c:v>5.8799999999999998E-2</c:v>
                </c:pt>
                <c:pt idx="52">
                  <c:v>-1.2999999999999999E-3</c:v>
                </c:pt>
                <c:pt idx="53">
                  <c:v>1.5E-3</c:v>
                </c:pt>
                <c:pt idx="54">
                  <c:v>-3.39E-2</c:v>
                </c:pt>
                <c:pt idx="55">
                  <c:v>2.5000000000000001E-3</c:v>
                </c:pt>
                <c:pt idx="56">
                  <c:v>-3.0200000000000001E-2</c:v>
                </c:pt>
                <c:pt idx="57">
                  <c:v>2.5100000000000001E-2</c:v>
                </c:pt>
                <c:pt idx="58">
                  <c:v>-2.8199999999999999E-2</c:v>
                </c:pt>
                <c:pt idx="59">
                  <c:v>3.04E-2</c:v>
                </c:pt>
                <c:pt idx="60">
                  <c:v>-1.0800000000000001E-2</c:v>
                </c:pt>
                <c:pt idx="61">
                  <c:v>-4.3099999999999999E-2</c:v>
                </c:pt>
                <c:pt idx="62">
                  <c:v>5.2299999999999999E-2</c:v>
                </c:pt>
                <c:pt idx="63">
                  <c:v>0.11219999999999999</c:v>
                </c:pt>
                <c:pt idx="64">
                  <c:v>-0.1046</c:v>
                </c:pt>
                <c:pt idx="65">
                  <c:v>4.6100000000000002E-2</c:v>
                </c:pt>
                <c:pt idx="66">
                  <c:v>3.6600000000000001E-2</c:v>
                </c:pt>
                <c:pt idx="67">
                  <c:v>1.7500000000000002E-2</c:v>
                </c:pt>
                <c:pt idx="68">
                  <c:v>6.6900000000000001E-2</c:v>
                </c:pt>
                <c:pt idx="69">
                  <c:v>-2.23E-2</c:v>
                </c:pt>
                <c:pt idx="70">
                  <c:v>1.26E-2</c:v>
                </c:pt>
                <c:pt idx="71">
                  <c:v>3.8199999999999998E-2</c:v>
                </c:pt>
                <c:pt idx="72">
                  <c:v>-1.3299999999999999E-2</c:v>
                </c:pt>
                <c:pt idx="73">
                  <c:v>-1.9199999999999998E-2</c:v>
                </c:pt>
                <c:pt idx="74">
                  <c:v>6.8400000000000002E-2</c:v>
                </c:pt>
                <c:pt idx="75">
                  <c:v>-2.53E-2</c:v>
                </c:pt>
                <c:pt idx="76">
                  <c:v>3.04E-2</c:v>
                </c:pt>
                <c:pt idx="77">
                  <c:v>1.5599999999999999E-2</c:v>
                </c:pt>
                <c:pt idx="78">
                  <c:v>-1.6799999999999999E-2</c:v>
                </c:pt>
                <c:pt idx="79">
                  <c:v>1.6400000000000001E-2</c:v>
                </c:pt>
                <c:pt idx="80">
                  <c:v>2.7000000000000001E-3</c:v>
                </c:pt>
                <c:pt idx="81">
                  <c:v>7.0000000000000001E-3</c:v>
                </c:pt>
                <c:pt idx="82">
                  <c:v>6.7999999999999996E-3</c:v>
                </c:pt>
                <c:pt idx="83">
                  <c:v>-4.5100000000000001E-2</c:v>
                </c:pt>
                <c:pt idx="84">
                  <c:v>3.8800000000000001E-2</c:v>
                </c:pt>
                <c:pt idx="85">
                  <c:v>-4.0399999999999998E-2</c:v>
                </c:pt>
                <c:pt idx="86">
                  <c:v>-7.7999999999999996E-3</c:v>
                </c:pt>
                <c:pt idx="87">
                  <c:v>-6.8999999999999999E-3</c:v>
                </c:pt>
                <c:pt idx="88">
                  <c:v>-3.6700000000000003E-2</c:v>
                </c:pt>
                <c:pt idx="89">
                  <c:v>3.2300000000000002E-2</c:v>
                </c:pt>
                <c:pt idx="90">
                  <c:v>-1.6799999999999999E-2</c:v>
                </c:pt>
                <c:pt idx="91">
                  <c:v>3.8300000000000001E-2</c:v>
                </c:pt>
                <c:pt idx="92">
                  <c:v>-3.7000000000000002E-3</c:v>
                </c:pt>
                <c:pt idx="93">
                  <c:v>-3.5299999999999998E-2</c:v>
                </c:pt>
                <c:pt idx="94">
                  <c:v>3.6600000000000001E-2</c:v>
                </c:pt>
                <c:pt idx="95">
                  <c:v>-2.35E-2</c:v>
                </c:pt>
                <c:pt idx="96">
                  <c:v>-1.3299999999999999E-2</c:v>
                </c:pt>
                <c:pt idx="97">
                  <c:v>3.1300000000000001E-2</c:v>
                </c:pt>
                <c:pt idx="98">
                  <c:v>-1E-4</c:v>
                </c:pt>
                <c:pt idx="99">
                  <c:v>-7.1999999999999998E-3</c:v>
                </c:pt>
                <c:pt idx="100">
                  <c:v>-1.5E-3</c:v>
                </c:pt>
                <c:pt idx="101">
                  <c:v>3.6299999999999999E-2</c:v>
                </c:pt>
                <c:pt idx="102">
                  <c:v>1.4500000000000001E-2</c:v>
                </c:pt>
                <c:pt idx="103">
                  <c:v>8.1299999999999997E-2</c:v>
                </c:pt>
                <c:pt idx="104">
                  <c:v>-7.0199999999999999E-2</c:v>
                </c:pt>
                <c:pt idx="105">
                  <c:v>-2.3699999999999999E-2</c:v>
                </c:pt>
                <c:pt idx="106">
                  <c:v>-3.15E-2</c:v>
                </c:pt>
                <c:pt idx="107">
                  <c:v>2.3199999999999998E-2</c:v>
                </c:pt>
                <c:pt idx="108">
                  <c:v>5.3800000000000001E-2</c:v>
                </c:pt>
                <c:pt idx="109">
                  <c:v>-2.7799999999999998E-2</c:v>
                </c:pt>
                <c:pt idx="110">
                  <c:v>-7.3700000000000002E-2</c:v>
                </c:pt>
                <c:pt idx="111">
                  <c:v>-3.8600000000000002E-2</c:v>
                </c:pt>
                <c:pt idx="112">
                  <c:v>-2.35E-2</c:v>
                </c:pt>
                <c:pt idx="113">
                  <c:v>-3.1600000000000003E-2</c:v>
                </c:pt>
                <c:pt idx="114">
                  <c:v>-2.7699999999999999E-2</c:v>
                </c:pt>
                <c:pt idx="115">
                  <c:v>1.2999999999999999E-3</c:v>
                </c:pt>
                <c:pt idx="116">
                  <c:v>5.8400000000000001E-2</c:v>
                </c:pt>
                <c:pt idx="117">
                  <c:v>3.9E-2</c:v>
                </c:pt>
                <c:pt idx="118">
                  <c:v>8.5000000000000006E-3</c:v>
                </c:pt>
                <c:pt idx="119">
                  <c:v>1.7999999999999999E-2</c:v>
                </c:pt>
                <c:pt idx="120">
                  <c:v>-1.7000000000000001E-2</c:v>
                </c:pt>
                <c:pt idx="121">
                  <c:v>-3.9199999999999999E-2</c:v>
                </c:pt>
                <c:pt idx="122">
                  <c:v>1.9E-2</c:v>
                </c:pt>
                <c:pt idx="123">
                  <c:v>-5.8400000000000001E-2</c:v>
                </c:pt>
                <c:pt idx="124">
                  <c:v>-1.83E-2</c:v>
                </c:pt>
                <c:pt idx="125">
                  <c:v>2.9899999999999999E-2</c:v>
                </c:pt>
                <c:pt idx="126">
                  <c:v>6.4500000000000002E-2</c:v>
                </c:pt>
                <c:pt idx="127">
                  <c:v>1.9900000000000001E-2</c:v>
                </c:pt>
                <c:pt idx="128">
                  <c:v>3.8999999999999998E-3</c:v>
                </c:pt>
                <c:pt idx="129">
                  <c:v>0.1128</c:v>
                </c:pt>
                <c:pt idx="130">
                  <c:v>-9.3200000000000005E-2</c:v>
                </c:pt>
                <c:pt idx="131">
                  <c:v>-3.1099999999999999E-2</c:v>
                </c:pt>
                <c:pt idx="132">
                  <c:v>-7.6999999999999999E-2</c:v>
                </c:pt>
                <c:pt idx="133">
                  <c:v>-1.0800000000000001E-2</c:v>
                </c:pt>
                <c:pt idx="134">
                  <c:v>5.3E-3</c:v>
                </c:pt>
                <c:pt idx="135">
                  <c:v>4.2799999999999998E-2</c:v>
                </c:pt>
                <c:pt idx="136">
                  <c:v>4.0500000000000001E-2</c:v>
                </c:pt>
                <c:pt idx="137">
                  <c:v>-4.8899999999999999E-2</c:v>
                </c:pt>
                <c:pt idx="138">
                  <c:v>-5.16E-2</c:v>
                </c:pt>
                <c:pt idx="139">
                  <c:v>-5.8999999999999999E-3</c:v>
                </c:pt>
                <c:pt idx="140">
                  <c:v>2.4400000000000002E-2</c:v>
                </c:pt>
                <c:pt idx="141">
                  <c:v>5.9700000000000003E-2</c:v>
                </c:pt>
                <c:pt idx="142">
                  <c:v>3.6900000000000002E-2</c:v>
                </c:pt>
                <c:pt idx="143">
                  <c:v>7.3499999999999996E-2</c:v>
                </c:pt>
              </c:numCache>
            </c:numRef>
          </c:xVal>
          <c:yVal>
            <c:numRef>
              <c:f>'IPSA - Acciones empresa china'!$D$4:$D$147</c:f>
              <c:numCache>
                <c:formatCode>0.00%</c:formatCode>
                <c:ptCount val="144"/>
                <c:pt idx="0">
                  <c:v>-9.4000000000000004E-3</c:v>
                </c:pt>
                <c:pt idx="1">
                  <c:v>-2.9100000000000001E-2</c:v>
                </c:pt>
                <c:pt idx="2">
                  <c:v>1.2800000000000001E-2</c:v>
                </c:pt>
                <c:pt idx="3">
                  <c:v>1.7399999999999999E-2</c:v>
                </c:pt>
                <c:pt idx="4">
                  <c:v>4.2899999999999994E-2</c:v>
                </c:pt>
                <c:pt idx="5">
                  <c:v>2.9499999999999998E-2</c:v>
                </c:pt>
                <c:pt idx="6">
                  <c:v>1.46E-2</c:v>
                </c:pt>
                <c:pt idx="7">
                  <c:v>2.8799999999999999E-2</c:v>
                </c:pt>
                <c:pt idx="8">
                  <c:v>-4.6700000000000005E-2</c:v>
                </c:pt>
                <c:pt idx="9">
                  <c:v>-3.1600000000000003E-2</c:v>
                </c:pt>
                <c:pt idx="10">
                  <c:v>-2.64E-2</c:v>
                </c:pt>
                <c:pt idx="11">
                  <c:v>-2.4799999999999999E-2</c:v>
                </c:pt>
                <c:pt idx="12">
                  <c:v>9.4000000000000004E-3</c:v>
                </c:pt>
                <c:pt idx="13">
                  <c:v>2.0799999999999999E-2</c:v>
                </c:pt>
                <c:pt idx="14">
                  <c:v>4.1599999999999998E-2</c:v>
                </c:pt>
                <c:pt idx="15">
                  <c:v>7.7000000000000002E-3</c:v>
                </c:pt>
                <c:pt idx="16">
                  <c:v>-1E-3</c:v>
                </c:pt>
                <c:pt idx="17">
                  <c:v>-6.9400000000000003E-2</c:v>
                </c:pt>
                <c:pt idx="18">
                  <c:v>-9.2999999999999992E-3</c:v>
                </c:pt>
                <c:pt idx="19">
                  <c:v>1.11E-2</c:v>
                </c:pt>
                <c:pt idx="20">
                  <c:v>4.8499999999999995E-2</c:v>
                </c:pt>
                <c:pt idx="21">
                  <c:v>-2.87E-2</c:v>
                </c:pt>
                <c:pt idx="22">
                  <c:v>3.1200000000000002E-2</c:v>
                </c:pt>
                <c:pt idx="23">
                  <c:v>4.0000000000000007E-4</c:v>
                </c:pt>
                <c:pt idx="24">
                  <c:v>6.3199999999999992E-2</c:v>
                </c:pt>
                <c:pt idx="25">
                  <c:v>4.6799999999999994E-2</c:v>
                </c:pt>
                <c:pt idx="26">
                  <c:v>-2.35E-2</c:v>
                </c:pt>
                <c:pt idx="27">
                  <c:v>-5.9999999999999995E-4</c:v>
                </c:pt>
                <c:pt idx="28">
                  <c:v>9.1999999999999998E-2</c:v>
                </c:pt>
                <c:pt idx="29">
                  <c:v>7.1999999999999998E-3</c:v>
                </c:pt>
                <c:pt idx="30">
                  <c:v>-5.9999999999999995E-4</c:v>
                </c:pt>
                <c:pt idx="31">
                  <c:v>4.6799999999999994E-2</c:v>
                </c:pt>
                <c:pt idx="32">
                  <c:v>-1.29E-2</c:v>
                </c:pt>
                <c:pt idx="33">
                  <c:v>-2.52E-2</c:v>
                </c:pt>
                <c:pt idx="34">
                  <c:v>-3.7700000000000004E-2</c:v>
                </c:pt>
                <c:pt idx="35">
                  <c:v>3.3799999999999997E-2</c:v>
                </c:pt>
                <c:pt idx="36">
                  <c:v>-4.5999999999999999E-3</c:v>
                </c:pt>
                <c:pt idx="37">
                  <c:v>1.01E-2</c:v>
                </c:pt>
                <c:pt idx="38">
                  <c:v>5.2499999999999998E-2</c:v>
                </c:pt>
                <c:pt idx="39">
                  <c:v>-5.4200000000000005E-2</c:v>
                </c:pt>
                <c:pt idx="40">
                  <c:v>-1.9699999999999999E-2</c:v>
                </c:pt>
                <c:pt idx="41">
                  <c:v>1.55E-2</c:v>
                </c:pt>
                <c:pt idx="42">
                  <c:v>9.4999999999999998E-3</c:v>
                </c:pt>
                <c:pt idx="43">
                  <c:v>2.35E-2</c:v>
                </c:pt>
                <c:pt idx="44">
                  <c:v>-0.1356</c:v>
                </c:pt>
                <c:pt idx="45">
                  <c:v>-3.3900000000000007E-2</c:v>
                </c:pt>
                <c:pt idx="46">
                  <c:v>-4.5700000000000005E-2</c:v>
                </c:pt>
                <c:pt idx="47">
                  <c:v>-3.2300000000000002E-2</c:v>
                </c:pt>
                <c:pt idx="48">
                  <c:v>-1.8100000000000002E-2</c:v>
                </c:pt>
                <c:pt idx="49">
                  <c:v>2.35E-2</c:v>
                </c:pt>
                <c:pt idx="50">
                  <c:v>-1.7299999999999999E-2</c:v>
                </c:pt>
                <c:pt idx="51">
                  <c:v>8.8999999999999999E-3</c:v>
                </c:pt>
                <c:pt idx="52">
                  <c:v>-1.8E-3</c:v>
                </c:pt>
                <c:pt idx="53">
                  <c:v>-2.4299999999999999E-2</c:v>
                </c:pt>
                <c:pt idx="54">
                  <c:v>1.3600000000000001E-2</c:v>
                </c:pt>
                <c:pt idx="55">
                  <c:v>-2.53E-2</c:v>
                </c:pt>
                <c:pt idx="56">
                  <c:v>-4.36E-2</c:v>
                </c:pt>
                <c:pt idx="57">
                  <c:v>5.1999999999999998E-2</c:v>
                </c:pt>
                <c:pt idx="58">
                  <c:v>-2.35E-2</c:v>
                </c:pt>
                <c:pt idx="59">
                  <c:v>2.4899999999999999E-2</c:v>
                </c:pt>
                <c:pt idx="60">
                  <c:v>-5.2000000000000005E-2</c:v>
                </c:pt>
                <c:pt idx="61">
                  <c:v>8.5000000000000006E-3</c:v>
                </c:pt>
                <c:pt idx="62">
                  <c:v>5.8399999999999994E-2</c:v>
                </c:pt>
                <c:pt idx="63">
                  <c:v>5.3399999999999996E-2</c:v>
                </c:pt>
                <c:pt idx="64">
                  <c:v>-3.95E-2</c:v>
                </c:pt>
                <c:pt idx="65">
                  <c:v>6.88E-2</c:v>
                </c:pt>
                <c:pt idx="66">
                  <c:v>6.4000000000000003E-3</c:v>
                </c:pt>
                <c:pt idx="67">
                  <c:v>1.35E-2</c:v>
                </c:pt>
                <c:pt idx="68">
                  <c:v>1.3900000000000001E-2</c:v>
                </c:pt>
                <c:pt idx="69">
                  <c:v>-7.7000000000000002E-3</c:v>
                </c:pt>
                <c:pt idx="70">
                  <c:v>2.0400000000000001E-2</c:v>
                </c:pt>
                <c:pt idx="71">
                  <c:v>4.9399999999999999E-2</c:v>
                </c:pt>
                <c:pt idx="72">
                  <c:v>-2.5100000000000001E-2</c:v>
                </c:pt>
                <c:pt idx="73">
                  <c:v>5.0699999999999995E-2</c:v>
                </c:pt>
                <c:pt idx="74">
                  <c:v>3.4799999999999998E-2</c:v>
                </c:pt>
                <c:pt idx="75">
                  <c:v>4.5699999999999998E-2</c:v>
                </c:pt>
                <c:pt idx="76">
                  <c:v>-2.75E-2</c:v>
                </c:pt>
                <c:pt idx="77">
                  <c:v>-3.5100000000000006E-2</c:v>
                </c:pt>
                <c:pt idx="78">
                  <c:v>2.5000000000000001E-3</c:v>
                </c:pt>
                <c:pt idx="79">
                  <c:v>-2.3300000000000001E-2</c:v>
                </c:pt>
                <c:pt idx="80">
                  <c:v>-2.64E-2</c:v>
                </c:pt>
                <c:pt idx="81">
                  <c:v>6.4000000000000003E-3</c:v>
                </c:pt>
                <c:pt idx="82">
                  <c:v>-1.4999999999999999E-2</c:v>
                </c:pt>
                <c:pt idx="83">
                  <c:v>-3.3E-3</c:v>
                </c:pt>
                <c:pt idx="84">
                  <c:v>-1.0800000000000001E-2</c:v>
                </c:pt>
                <c:pt idx="85">
                  <c:v>1.0500000000000001E-2</c:v>
                </c:pt>
                <c:pt idx="86">
                  <c:v>-3.3999999999999998E-3</c:v>
                </c:pt>
                <c:pt idx="87">
                  <c:v>-8.8000000000000005E-3</c:v>
                </c:pt>
                <c:pt idx="88">
                  <c:v>1.5599999999999999E-2</c:v>
                </c:pt>
                <c:pt idx="89">
                  <c:v>-3.1900000000000005E-2</c:v>
                </c:pt>
                <c:pt idx="90">
                  <c:v>-5.9999999999999995E-4</c:v>
                </c:pt>
                <c:pt idx="91">
                  <c:v>-5.9999999999999995E-4</c:v>
                </c:pt>
                <c:pt idx="92">
                  <c:v>4.4000000000000003E-3</c:v>
                </c:pt>
                <c:pt idx="93">
                  <c:v>-6.7999999999999996E-3</c:v>
                </c:pt>
                <c:pt idx="94">
                  <c:v>5.7000000000000002E-3</c:v>
                </c:pt>
                <c:pt idx="95">
                  <c:v>-1.11E-2</c:v>
                </c:pt>
                <c:pt idx="96">
                  <c:v>-5.9999999999999995E-4</c:v>
                </c:pt>
                <c:pt idx="97">
                  <c:v>-5.9999999999999995E-4</c:v>
                </c:pt>
                <c:pt idx="98">
                  <c:v>-5.9999999999999995E-4</c:v>
                </c:pt>
                <c:pt idx="99">
                  <c:v>-6.9999999999999999E-4</c:v>
                </c:pt>
                <c:pt idx="100">
                  <c:v>-4.999999999999999E-4</c:v>
                </c:pt>
                <c:pt idx="101">
                  <c:v>-5.9999999999999995E-4</c:v>
                </c:pt>
                <c:pt idx="102">
                  <c:v>1.4999999999999999E-2</c:v>
                </c:pt>
                <c:pt idx="103">
                  <c:v>-5.9999999999999995E-4</c:v>
                </c:pt>
                <c:pt idx="104">
                  <c:v>1.04E-2</c:v>
                </c:pt>
                <c:pt idx="105">
                  <c:v>1.0200000000000001E-2</c:v>
                </c:pt>
                <c:pt idx="106">
                  <c:v>1.2999999999999999E-3</c:v>
                </c:pt>
                <c:pt idx="107">
                  <c:v>-1.8999999999999998E-3</c:v>
                </c:pt>
                <c:pt idx="108">
                  <c:v>0</c:v>
                </c:pt>
                <c:pt idx="109">
                  <c:v>-3.0999999999999999E-3</c:v>
                </c:pt>
                <c:pt idx="110">
                  <c:v>-8.2000000000000007E-3</c:v>
                </c:pt>
                <c:pt idx="111">
                  <c:v>-2.5000000000000001E-3</c:v>
                </c:pt>
                <c:pt idx="112">
                  <c:v>2.2000000000000001E-3</c:v>
                </c:pt>
                <c:pt idx="113">
                  <c:v>3.2000000000000002E-3</c:v>
                </c:pt>
                <c:pt idx="114">
                  <c:v>-5.5999999999999999E-3</c:v>
                </c:pt>
                <c:pt idx="115">
                  <c:v>1.0800000000000001E-2</c:v>
                </c:pt>
                <c:pt idx="116">
                  <c:v>7.4000000000000003E-3</c:v>
                </c:pt>
                <c:pt idx="117">
                  <c:v>2.2100000000000002E-2</c:v>
                </c:pt>
                <c:pt idx="118">
                  <c:v>-3.8100000000000002E-2</c:v>
                </c:pt>
                <c:pt idx="119">
                  <c:v>1.0000000000000005E-4</c:v>
                </c:pt>
                <c:pt idx="120">
                  <c:v>-7.4999999999999997E-3</c:v>
                </c:pt>
                <c:pt idx="121">
                  <c:v>-5.9999999999999995E-4</c:v>
                </c:pt>
                <c:pt idx="122">
                  <c:v>-5.9999999999999995E-4</c:v>
                </c:pt>
                <c:pt idx="123">
                  <c:v>-1.5599999999999999E-2</c:v>
                </c:pt>
                <c:pt idx="124">
                  <c:v>8.6E-3</c:v>
                </c:pt>
                <c:pt idx="125">
                  <c:v>-5.9999999999999995E-4</c:v>
                </c:pt>
                <c:pt idx="126">
                  <c:v>1.18E-2</c:v>
                </c:pt>
                <c:pt idx="127">
                  <c:v>-9.7999999999999997E-3</c:v>
                </c:pt>
                <c:pt idx="128">
                  <c:v>-3.6999999999999997E-3</c:v>
                </c:pt>
                <c:pt idx="129">
                  <c:v>-6.6E-3</c:v>
                </c:pt>
                <c:pt idx="130">
                  <c:v>-9.1400000000000009E-2</c:v>
                </c:pt>
                <c:pt idx="131">
                  <c:v>-6.3E-3</c:v>
                </c:pt>
                <c:pt idx="132">
                  <c:v>-1.2E-2</c:v>
                </c:pt>
                <c:pt idx="133">
                  <c:v>1.0699999999999999E-2</c:v>
                </c:pt>
                <c:pt idx="134">
                  <c:v>9.4999999999999998E-3</c:v>
                </c:pt>
                <c:pt idx="135">
                  <c:v>5.1999999999999998E-3</c:v>
                </c:pt>
                <c:pt idx="136">
                  <c:v>-9.1999999999999998E-3</c:v>
                </c:pt>
                <c:pt idx="137">
                  <c:v>-9.1000000000000004E-3</c:v>
                </c:pt>
                <c:pt idx="138">
                  <c:v>-2.5999999999999999E-3</c:v>
                </c:pt>
                <c:pt idx="139">
                  <c:v>1.0999999999999998E-3</c:v>
                </c:pt>
                <c:pt idx="140">
                  <c:v>-5.9999999999999995E-4</c:v>
                </c:pt>
                <c:pt idx="141">
                  <c:v>-1.17E-2</c:v>
                </c:pt>
                <c:pt idx="142">
                  <c:v>-1.1599999999999999E-2</c:v>
                </c:pt>
                <c:pt idx="143">
                  <c:v>9.5799999999999996E-2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96-437E-BC6E-B31A01835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912256"/>
        <c:axId val="1258918976"/>
      </c:scatterChart>
      <c:valAx>
        <c:axId val="125891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58918976"/>
        <c:crosses val="autoZero"/>
        <c:crossBetween val="midCat"/>
      </c:valAx>
      <c:valAx>
        <c:axId val="12589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58912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516874</xdr:colOff>
      <xdr:row>41</xdr:row>
      <xdr:rowOff>5807</xdr:rowOff>
    </xdr:from>
    <xdr:to>
      <xdr:col>11</xdr:col>
      <xdr:colOff>394954</xdr:colOff>
      <xdr:row>56</xdr:row>
      <xdr:rowOff>5809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C0AFFC-7460-D57B-B9F7-5F4689E1F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91441</xdr:colOff>
      <xdr:row>3</xdr:row>
      <xdr:rowOff>137160</xdr:rowOff>
    </xdr:from>
    <xdr:to>
      <xdr:col>14</xdr:col>
      <xdr:colOff>114301</xdr:colOff>
      <xdr:row>11</xdr:row>
      <xdr:rowOff>43906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BF1B5-0ACC-DEAD-72B1-4FC608FDD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1" y="853440"/>
          <a:ext cx="5570220" cy="13697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131885</xdr:colOff>
      <xdr:row>3</xdr:row>
      <xdr:rowOff>60960</xdr:rowOff>
    </xdr:from>
    <xdr:to>
      <xdr:col>10</xdr:col>
      <xdr:colOff>740313</xdr:colOff>
      <xdr:row>18</xdr:row>
      <xdr:rowOff>60960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7791FC-FBF2-8B2D-8220-31885CB1D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7"/>
  <sheetViews>
    <sheetView tabSelected="1" zoomScale="85" zoomScaleNormal="85" workbookViewId="0">
      <selection activeCell="G56" sqref="G56"/>
    </sheetView>
  </sheetViews>
  <sheetFormatPr baseColWidth="10" defaultColWidth="9.109375" defaultRowHeight="14.4" x14ac:dyDescent="0.3"/>
  <cols>
    <col min="1" max="1" width="2.6640625" customWidth="1"/>
    <col min="2" max="2" width="33.44140625" style="1" customWidth="1"/>
    <col min="3" max="6" width="25.6640625" style="1" customWidth="1"/>
    <col min="7" max="7" width="25.6640625" customWidth="1"/>
    <col min="8" max="8" width="19.44140625" style="4" customWidth="1"/>
    <col min="9" max="9" width="15.6640625" style="4" customWidth="1"/>
    <col min="10" max="10" width="17.6640625" style="4" customWidth="1"/>
    <col min="11" max="11" width="15.6640625" style="4" customWidth="1"/>
    <col min="12" max="13" width="15.6640625" customWidth="1"/>
  </cols>
  <sheetData>
    <row r="2" spans="2:13" ht="34.5" customHeight="1" x14ac:dyDescent="0.3">
      <c r="B2" s="72" t="s">
        <v>63</v>
      </c>
      <c r="C2" s="73"/>
      <c r="D2" s="73"/>
      <c r="E2" s="73"/>
      <c r="F2" s="73"/>
      <c r="G2" s="73"/>
    </row>
    <row r="4" spans="2:13" x14ac:dyDescent="0.3">
      <c r="B4" s="74" t="s">
        <v>53</v>
      </c>
      <c r="C4" s="74"/>
      <c r="D4" s="74"/>
      <c r="E4" s="74"/>
      <c r="F4" s="74"/>
      <c r="G4" s="74"/>
    </row>
    <row r="6" spans="2:13" x14ac:dyDescent="0.3">
      <c r="B6" s="15" t="s">
        <v>42</v>
      </c>
      <c r="C6" s="15" t="s">
        <v>46</v>
      </c>
      <c r="E6" s="15" t="s">
        <v>42</v>
      </c>
      <c r="F6" s="15" t="s">
        <v>47</v>
      </c>
      <c r="G6" s="1"/>
      <c r="H6" s="1"/>
      <c r="I6" s="1"/>
      <c r="J6" s="29"/>
      <c r="K6" s="1"/>
      <c r="L6" s="1"/>
      <c r="M6" s="1"/>
    </row>
    <row r="7" spans="2:13" x14ac:dyDescent="0.3">
      <c r="B7" s="26" t="s">
        <v>43</v>
      </c>
      <c r="C7" s="10">
        <v>10500</v>
      </c>
      <c r="D7" s="29"/>
      <c r="E7" s="8" t="s">
        <v>43</v>
      </c>
      <c r="F7" s="10">
        <v>5000</v>
      </c>
      <c r="G7" s="29"/>
      <c r="H7" s="1"/>
      <c r="I7" s="56"/>
      <c r="J7" s="29"/>
      <c r="K7" s="1"/>
      <c r="L7" s="1"/>
      <c r="M7" s="1"/>
    </row>
    <row r="8" spans="2:13" x14ac:dyDescent="0.3">
      <c r="B8" s="26" t="s">
        <v>44</v>
      </c>
      <c r="C8" s="10">
        <v>12500</v>
      </c>
      <c r="E8" s="8" t="s">
        <v>44</v>
      </c>
      <c r="F8" s="10">
        <v>7000</v>
      </c>
      <c r="G8" s="1"/>
      <c r="H8" s="1"/>
      <c r="I8" s="55"/>
      <c r="L8" s="1"/>
      <c r="M8" s="1"/>
    </row>
    <row r="9" spans="2:13" x14ac:dyDescent="0.3">
      <c r="B9" s="26" t="s">
        <v>45</v>
      </c>
      <c r="C9" s="10">
        <v>20500</v>
      </c>
      <c r="E9" s="8" t="s">
        <v>45</v>
      </c>
      <c r="F9" s="10">
        <v>13000</v>
      </c>
      <c r="G9" s="1"/>
      <c r="H9" s="1"/>
      <c r="I9" s="1"/>
      <c r="J9" s="1"/>
      <c r="K9" s="1"/>
      <c r="L9" s="4"/>
    </row>
    <row r="10" spans="2:13" x14ac:dyDescent="0.3">
      <c r="B10" s="27"/>
      <c r="C10" s="29"/>
      <c r="G10" s="1"/>
      <c r="H10" s="1"/>
      <c r="L10" s="4"/>
    </row>
    <row r="11" spans="2:13" x14ac:dyDescent="0.3">
      <c r="B11" s="15" t="s">
        <v>0</v>
      </c>
      <c r="C11" s="16">
        <v>0</v>
      </c>
      <c r="D11" s="16">
        <v>1</v>
      </c>
      <c r="E11" s="16">
        <v>2</v>
      </c>
      <c r="F11" s="16">
        <v>3</v>
      </c>
      <c r="G11" s="16">
        <v>4</v>
      </c>
      <c r="H11" s="1"/>
      <c r="L11" s="4"/>
    </row>
    <row r="12" spans="2:13" x14ac:dyDescent="0.3">
      <c r="B12" s="26" t="s">
        <v>41</v>
      </c>
      <c r="C12" s="11"/>
      <c r="D12" s="9">
        <v>100000</v>
      </c>
      <c r="E12" s="9">
        <v>500000</v>
      </c>
      <c r="F12" s="9">
        <v>900000</v>
      </c>
      <c r="G12" s="9">
        <v>1400000</v>
      </c>
      <c r="H12" s="1"/>
      <c r="L12" s="4"/>
    </row>
    <row r="13" spans="2:13" x14ac:dyDescent="0.3">
      <c r="B13" s="26" t="s">
        <v>40</v>
      </c>
      <c r="C13" s="12"/>
      <c r="D13" s="3">
        <v>45000</v>
      </c>
      <c r="E13" s="3">
        <v>150000</v>
      </c>
      <c r="F13" s="3">
        <v>200000</v>
      </c>
      <c r="G13" s="3">
        <v>300000</v>
      </c>
      <c r="H13" s="1"/>
      <c r="L13" s="4"/>
    </row>
    <row r="14" spans="2:13" x14ac:dyDescent="0.3">
      <c r="B14" s="26" t="s">
        <v>39</v>
      </c>
      <c r="C14" s="12"/>
      <c r="D14" s="3">
        <v>5000</v>
      </c>
      <c r="E14" s="3">
        <v>10000</v>
      </c>
      <c r="F14" s="3">
        <v>20000</v>
      </c>
      <c r="G14" s="3">
        <v>40000</v>
      </c>
      <c r="H14" s="1"/>
      <c r="L14" s="4"/>
    </row>
    <row r="15" spans="2:13" x14ac:dyDescent="0.3">
      <c r="B15" s="24" t="s">
        <v>22</v>
      </c>
      <c r="C15" s="2"/>
      <c r="D15" s="2">
        <f>D12*$C$7+D13*$C$8+D14*$C$9</f>
        <v>1715000000</v>
      </c>
      <c r="E15" s="2">
        <f>E12*$C$7+E13*$C$8+E14*$C$9</f>
        <v>7330000000</v>
      </c>
      <c r="F15" s="2">
        <f>F12*$C$7+F13*$C$8+F14*$C$9</f>
        <v>12360000000</v>
      </c>
      <c r="G15" s="2">
        <f>G12*$C$7+G13*$C$8+G14*$C$9</f>
        <v>19270000000</v>
      </c>
      <c r="H15" s="1"/>
      <c r="L15" s="4"/>
    </row>
    <row r="16" spans="2:13" x14ac:dyDescent="0.3">
      <c r="B16" s="24" t="s">
        <v>38</v>
      </c>
      <c r="C16" s="2"/>
      <c r="D16" s="2">
        <f>D12*$F$7+D13*$F$8+D14*$F$9</f>
        <v>880000000</v>
      </c>
      <c r="E16" s="2">
        <f t="shared" ref="E16:G16" si="0">E12*$F$7+E13*$F$8+E14*$F$9</f>
        <v>3680000000</v>
      </c>
      <c r="F16" s="2">
        <f t="shared" si="0"/>
        <v>6160000000</v>
      </c>
      <c r="G16" s="2">
        <f t="shared" si="0"/>
        <v>9620000000</v>
      </c>
      <c r="H16" s="1"/>
      <c r="L16" s="4"/>
    </row>
    <row r="17" spans="2:12" x14ac:dyDescent="0.3">
      <c r="H17" s="1"/>
      <c r="L17" s="4"/>
    </row>
    <row r="18" spans="2:12" x14ac:dyDescent="0.3">
      <c r="B18" s="23" t="s">
        <v>3</v>
      </c>
      <c r="C18" s="15">
        <v>0</v>
      </c>
      <c r="D18" s="15">
        <v>1</v>
      </c>
      <c r="E18" s="15">
        <v>2</v>
      </c>
      <c r="F18" s="15">
        <v>3</v>
      </c>
      <c r="G18" s="15">
        <v>4</v>
      </c>
      <c r="H18" s="1"/>
    </row>
    <row r="19" spans="2:12" x14ac:dyDescent="0.3">
      <c r="B19" s="24" t="s">
        <v>4</v>
      </c>
      <c r="C19" s="2"/>
      <c r="D19" s="2">
        <f>D15</f>
        <v>1715000000</v>
      </c>
      <c r="E19" s="2">
        <f t="shared" ref="E19:G19" si="1">E15</f>
        <v>7330000000</v>
      </c>
      <c r="F19" s="2">
        <f t="shared" si="1"/>
        <v>12360000000</v>
      </c>
      <c r="G19" s="2">
        <f t="shared" si="1"/>
        <v>19270000000</v>
      </c>
      <c r="H19" s="1"/>
    </row>
    <row r="20" spans="2:12" x14ac:dyDescent="0.3">
      <c r="B20" s="24" t="s">
        <v>5</v>
      </c>
      <c r="C20" s="2"/>
      <c r="D20" s="29">
        <v>-1300000000</v>
      </c>
      <c r="E20" s="29">
        <v>-500000000</v>
      </c>
      <c r="F20" s="29">
        <v>-500000000</v>
      </c>
      <c r="G20" s="29">
        <v>-500000000</v>
      </c>
      <c r="H20" s="1"/>
    </row>
    <row r="21" spans="2:12" x14ac:dyDescent="0.3">
      <c r="B21" s="24" t="s">
        <v>6</v>
      </c>
      <c r="C21" s="2"/>
      <c r="D21" s="2">
        <f>-D16</f>
        <v>-880000000</v>
      </c>
      <c r="E21" s="2">
        <f t="shared" ref="E21:G21" si="2">-E16</f>
        <v>-3680000000</v>
      </c>
      <c r="F21" s="2">
        <f t="shared" si="2"/>
        <v>-6160000000</v>
      </c>
      <c r="G21" s="2">
        <f t="shared" si="2"/>
        <v>-9620000000</v>
      </c>
      <c r="H21" s="1"/>
    </row>
    <row r="22" spans="2:12" x14ac:dyDescent="0.3">
      <c r="B22" s="24" t="s">
        <v>7</v>
      </c>
      <c r="C22" s="2"/>
      <c r="D22" s="2">
        <f>-'Depreciación, VR y GoPC'!F6</f>
        <v>-440000000</v>
      </c>
      <c r="E22" s="2">
        <f>-'Depreciación, VR y GoPC'!G6</f>
        <v>-440000000</v>
      </c>
      <c r="F22" s="2">
        <f>-'Depreciación, VR y GoPC'!H6</f>
        <v>-440000000</v>
      </c>
      <c r="G22" s="2">
        <f>-'Depreciación, VR y GoPC'!I6</f>
        <v>-440000000</v>
      </c>
    </row>
    <row r="23" spans="2:12" x14ac:dyDescent="0.3">
      <c r="B23" s="24" t="s">
        <v>25</v>
      </c>
      <c r="C23" s="2"/>
      <c r="D23" s="30">
        <f>-'Intereses y Amortizaciones'!E10</f>
        <v>-364500000</v>
      </c>
      <c r="E23" s="30">
        <f>-'Intereses y Amortizaciones'!E11</f>
        <v>-259532397.4082073</v>
      </c>
      <c r="F23" s="30">
        <f>-'Intereses y Amortizaciones'!E12</f>
        <v>-138819654.42764571</v>
      </c>
      <c r="G23" s="5"/>
    </row>
    <row r="24" spans="2:12" x14ac:dyDescent="0.3">
      <c r="B24" s="24" t="s">
        <v>8</v>
      </c>
      <c r="C24" s="2"/>
      <c r="D24" s="2"/>
      <c r="E24" s="2"/>
      <c r="F24" s="2"/>
      <c r="G24" s="34">
        <v>-170000000</v>
      </c>
    </row>
    <row r="25" spans="2:12" x14ac:dyDescent="0.3">
      <c r="B25" s="24" t="s">
        <v>9</v>
      </c>
      <c r="C25" s="2"/>
      <c r="D25" s="2"/>
      <c r="E25" s="2">
        <f>D26</f>
        <v>-1269500000</v>
      </c>
      <c r="F25" s="2"/>
      <c r="G25" s="2"/>
    </row>
    <row r="26" spans="2:12" x14ac:dyDescent="0.3">
      <c r="B26" s="24" t="s">
        <v>10</v>
      </c>
      <c r="C26" s="2"/>
      <c r="D26" s="2">
        <f>SUM(D19:D25)</f>
        <v>-1269500000</v>
      </c>
      <c r="E26" s="2">
        <f>SUM(E19:E25)</f>
        <v>1180967602.5917926</v>
      </c>
      <c r="F26" s="2">
        <f t="shared" ref="F26" si="3">SUM(F19:F25)</f>
        <v>5121180345.5723543</v>
      </c>
      <c r="G26" s="2">
        <f>SUM(G19:G25)</f>
        <v>8540000000</v>
      </c>
    </row>
    <row r="27" spans="2:12" x14ac:dyDescent="0.3">
      <c r="B27" s="24" t="s">
        <v>11</v>
      </c>
      <c r="C27" s="2"/>
      <c r="D27" s="2">
        <v>0</v>
      </c>
      <c r="E27" s="2">
        <f>-E26*0.27</f>
        <v>-318861252.69978404</v>
      </c>
      <c r="F27" s="2">
        <f t="shared" ref="F27:G27" si="4">-F26*0.27</f>
        <v>-1382718693.3045359</v>
      </c>
      <c r="G27" s="2">
        <f t="shared" si="4"/>
        <v>-2305800000</v>
      </c>
    </row>
    <row r="28" spans="2:12" x14ac:dyDescent="0.3">
      <c r="B28" s="24" t="s">
        <v>12</v>
      </c>
      <c r="C28" s="2"/>
      <c r="D28" s="2">
        <f>SUM(D26:D27)</f>
        <v>-1269500000</v>
      </c>
      <c r="E28" s="2">
        <f t="shared" ref="E28:G28" si="5">SUM(E26:E27)</f>
        <v>862106349.89200854</v>
      </c>
      <c r="F28" s="2">
        <f t="shared" si="5"/>
        <v>3738461652.2678185</v>
      </c>
      <c r="G28" s="2">
        <f t="shared" si="5"/>
        <v>6234200000</v>
      </c>
    </row>
    <row r="29" spans="2:12" x14ac:dyDescent="0.3">
      <c r="B29" s="24" t="s">
        <v>14</v>
      </c>
      <c r="C29" s="2"/>
      <c r="D29" s="2">
        <f>-1*D22</f>
        <v>440000000</v>
      </c>
      <c r="E29" s="2">
        <f t="shared" ref="E29:G29" si="6">-1*E22</f>
        <v>440000000</v>
      </c>
      <c r="F29" s="2">
        <f t="shared" si="6"/>
        <v>440000000</v>
      </c>
      <c r="G29" s="2">
        <f t="shared" si="6"/>
        <v>440000000</v>
      </c>
    </row>
    <row r="30" spans="2:12" x14ac:dyDescent="0.3">
      <c r="B30" s="24" t="s">
        <v>13</v>
      </c>
      <c r="C30" s="2"/>
      <c r="D30" s="2">
        <f>-1*D24</f>
        <v>0</v>
      </c>
      <c r="E30" s="2">
        <f t="shared" ref="E30:G31" si="7">-1*E24</f>
        <v>0</v>
      </c>
      <c r="F30" s="2">
        <f t="shared" si="7"/>
        <v>0</v>
      </c>
      <c r="G30" s="2">
        <f t="shared" si="7"/>
        <v>170000000</v>
      </c>
    </row>
    <row r="31" spans="2:12" x14ac:dyDescent="0.3">
      <c r="B31" s="24" t="s">
        <v>15</v>
      </c>
      <c r="C31" s="2"/>
      <c r="D31" s="2">
        <f>-1*D25</f>
        <v>0</v>
      </c>
      <c r="E31" s="2">
        <f t="shared" si="7"/>
        <v>1269500000</v>
      </c>
      <c r="F31" s="2">
        <f t="shared" si="7"/>
        <v>0</v>
      </c>
      <c r="G31" s="2">
        <f t="shared" si="7"/>
        <v>0</v>
      </c>
    </row>
    <row r="32" spans="2:12" x14ac:dyDescent="0.3">
      <c r="B32" s="25" t="s">
        <v>16</v>
      </c>
      <c r="C32" s="18">
        <f>SUM(C28:C31)</f>
        <v>0</v>
      </c>
      <c r="D32" s="18">
        <f t="shared" ref="D32:G32" si="8">SUM(D28:D31)</f>
        <v>-829500000</v>
      </c>
      <c r="E32" s="18">
        <f t="shared" si="8"/>
        <v>2571606349.8920088</v>
      </c>
      <c r="F32" s="18">
        <f t="shared" si="8"/>
        <v>4178461652.2678185</v>
      </c>
      <c r="G32" s="18">
        <f t="shared" si="8"/>
        <v>6844200000</v>
      </c>
      <c r="I32" s="5" t="s">
        <v>219</v>
      </c>
      <c r="J32" s="5" t="s">
        <v>220</v>
      </c>
    </row>
    <row r="33" spans="2:10" x14ac:dyDescent="0.3">
      <c r="B33" s="24" t="s">
        <v>17</v>
      </c>
      <c r="C33" s="2">
        <v>-2700000000</v>
      </c>
      <c r="D33" s="2"/>
      <c r="E33" s="2"/>
      <c r="F33" s="2"/>
      <c r="G33" s="2"/>
      <c r="I33" s="67">
        <v>0.13950000000000001</v>
      </c>
      <c r="J33" s="5">
        <v>6094704994.4016819</v>
      </c>
    </row>
    <row r="34" spans="2:10" x14ac:dyDescent="0.3">
      <c r="B34" s="24" t="s">
        <v>37</v>
      </c>
      <c r="C34" s="2"/>
      <c r="D34" s="2"/>
      <c r="E34" s="2"/>
      <c r="F34" s="2"/>
      <c r="G34" s="2">
        <v>770000000</v>
      </c>
      <c r="I34" s="67">
        <v>0.76249999999999996</v>
      </c>
      <c r="J34" s="5">
        <v>0</v>
      </c>
    </row>
    <row r="35" spans="2:10" x14ac:dyDescent="0.3">
      <c r="B35" s="24" t="s">
        <v>36</v>
      </c>
      <c r="C35" s="29">
        <v>-908333333.33333337</v>
      </c>
      <c r="E35" s="2"/>
      <c r="F35" s="2"/>
      <c r="G35" s="2"/>
      <c r="I35" s="67">
        <v>0.2</v>
      </c>
      <c r="J35" s="5">
        <v>4766785353.9772377</v>
      </c>
    </row>
    <row r="36" spans="2:10" x14ac:dyDescent="0.3">
      <c r="B36" s="24" t="s">
        <v>18</v>
      </c>
      <c r="C36" s="2"/>
      <c r="D36" s="2"/>
      <c r="E36" s="2"/>
      <c r="F36" s="2"/>
      <c r="G36" s="5">
        <f>-1*C35</f>
        <v>908333333.33333337</v>
      </c>
      <c r="I36" s="68">
        <v>1</v>
      </c>
      <c r="J36" s="5">
        <v>-561978664.9568038</v>
      </c>
    </row>
    <row r="37" spans="2:10" x14ac:dyDescent="0.3">
      <c r="B37" s="24" t="s">
        <v>23</v>
      </c>
      <c r="C37" s="2">
        <f>-0.9*C33</f>
        <v>2430000000</v>
      </c>
      <c r="D37" s="2"/>
      <c r="E37" s="2"/>
      <c r="F37" s="2"/>
      <c r="G37" s="7"/>
      <c r="I37" s="67">
        <v>0.35</v>
      </c>
      <c r="J37" s="5">
        <v>2546350386.74052</v>
      </c>
    </row>
    <row r="38" spans="2:10" x14ac:dyDescent="0.3">
      <c r="B38" s="24" t="s">
        <v>24</v>
      </c>
      <c r="C38" s="2"/>
      <c r="D38" s="2">
        <f>-'Intereses y Amortizaciones'!D10</f>
        <v>-699784017.27861798</v>
      </c>
      <c r="E38" s="2">
        <f>-'Intereses y Amortizaciones'!D11</f>
        <v>-804751619.87041068</v>
      </c>
      <c r="F38" s="2">
        <f>-'Intereses y Amortizaciones'!D12</f>
        <v>-925464362.85097229</v>
      </c>
      <c r="G38" s="5"/>
      <c r="I38" s="66"/>
    </row>
    <row r="39" spans="2:10" x14ac:dyDescent="0.3">
      <c r="B39" s="25" t="s">
        <v>19</v>
      </c>
      <c r="C39" s="18">
        <f>SUM(C33:C38)</f>
        <v>-1178333333.3333335</v>
      </c>
      <c r="D39" s="18">
        <f t="shared" ref="D39:G39" si="9">SUM(D33:D38)</f>
        <v>-699784017.27861798</v>
      </c>
      <c r="E39" s="18">
        <f t="shared" si="9"/>
        <v>-804751619.87041068</v>
      </c>
      <c r="F39" s="18">
        <f t="shared" si="9"/>
        <v>-925464362.85097229</v>
      </c>
      <c r="G39" s="18">
        <f t="shared" si="9"/>
        <v>1678333333.3333335</v>
      </c>
      <c r="I39" s="65"/>
    </row>
    <row r="40" spans="2:10" x14ac:dyDescent="0.3">
      <c r="B40" s="23" t="s">
        <v>2</v>
      </c>
      <c r="C40" s="17">
        <f>SUM(C39,C32)</f>
        <v>-1178333333.3333335</v>
      </c>
      <c r="D40" s="17">
        <f t="shared" ref="D40:G40" si="10">SUM(D39,D32)</f>
        <v>-1529284017.2786179</v>
      </c>
      <c r="E40" s="17">
        <f t="shared" si="10"/>
        <v>1766854730.0215981</v>
      </c>
      <c r="F40" s="17">
        <f t="shared" si="10"/>
        <v>3252997289.4168463</v>
      </c>
      <c r="G40" s="17">
        <f t="shared" si="10"/>
        <v>8522533333.333334</v>
      </c>
    </row>
    <row r="42" spans="2:10" x14ac:dyDescent="0.3">
      <c r="B42" s="15" t="s">
        <v>52</v>
      </c>
      <c r="C42" s="52">
        <v>0.13946302000000002</v>
      </c>
      <c r="E42" s="15" t="s">
        <v>35</v>
      </c>
      <c r="F42" s="19">
        <f>NPV(C42,D40:G40)+C40</f>
        <v>6094704994.4016819</v>
      </c>
      <c r="G42" s="1"/>
    </row>
    <row r="43" spans="2:10" x14ac:dyDescent="0.3">
      <c r="G43" s="1"/>
    </row>
    <row r="44" spans="2:10" x14ac:dyDescent="0.3">
      <c r="B44" s="15" t="s">
        <v>67</v>
      </c>
      <c r="C44" s="52">
        <v>0.76253215776842498</v>
      </c>
      <c r="E44" s="15" t="s">
        <v>51</v>
      </c>
      <c r="F44" s="52">
        <f>IRR(C40:G40)</f>
        <v>0.76253215776842542</v>
      </c>
      <c r="G44" s="1"/>
    </row>
    <row r="49" spans="7:12" x14ac:dyDescent="0.3">
      <c r="G49" s="1"/>
    </row>
    <row r="50" spans="7:12" x14ac:dyDescent="0.3">
      <c r="G50" s="1"/>
    </row>
    <row r="51" spans="7:12" x14ac:dyDescent="0.3">
      <c r="G51" s="1"/>
    </row>
    <row r="52" spans="7:12" x14ac:dyDescent="0.3">
      <c r="G52" s="1"/>
      <c r="J52" s="78"/>
      <c r="K52" s="78"/>
      <c r="L52" s="79"/>
    </row>
    <row r="53" spans="7:12" x14ac:dyDescent="0.3">
      <c r="G53" s="1"/>
      <c r="J53" s="78"/>
      <c r="K53" s="78"/>
      <c r="L53" s="79"/>
    </row>
    <row r="54" spans="7:12" x14ac:dyDescent="0.3">
      <c r="G54" s="1"/>
      <c r="J54" s="78"/>
      <c r="K54" s="78"/>
      <c r="L54" s="79"/>
    </row>
    <row r="55" spans="7:12" x14ac:dyDescent="0.3">
      <c r="J55" s="80"/>
      <c r="K55" s="80"/>
      <c r="L55" s="79"/>
    </row>
    <row r="56" spans="7:12" x14ac:dyDescent="0.3">
      <c r="J56" s="80"/>
      <c r="K56" s="80"/>
      <c r="L56" s="79"/>
    </row>
    <row r="57" spans="7:12" x14ac:dyDescent="0.3">
      <c r="J57" s="80"/>
      <c r="K57" s="80"/>
      <c r="L57" s="79"/>
    </row>
    <row r="58" spans="7:12" x14ac:dyDescent="0.3">
      <c r="J58" s="80"/>
      <c r="K58" s="80"/>
      <c r="L58" s="79"/>
    </row>
    <row r="59" spans="7:12" x14ac:dyDescent="0.3">
      <c r="J59" s="78"/>
      <c r="K59" s="78"/>
      <c r="L59" s="79"/>
    </row>
    <row r="60" spans="7:12" x14ac:dyDescent="0.3">
      <c r="J60" s="78"/>
      <c r="K60" s="78"/>
      <c r="L60" s="79"/>
    </row>
    <row r="61" spans="7:12" x14ac:dyDescent="0.3">
      <c r="G61" s="1"/>
      <c r="J61" s="78"/>
      <c r="K61" s="78"/>
      <c r="L61" s="79"/>
    </row>
    <row r="63" spans="7:12" x14ac:dyDescent="0.3">
      <c r="G63" s="1"/>
    </row>
    <row r="64" spans="7:12" x14ac:dyDescent="0.3">
      <c r="G64" s="1"/>
    </row>
    <row r="65" spans="7:7" x14ac:dyDescent="0.3">
      <c r="G65" s="1"/>
    </row>
    <row r="66" spans="7:7" x14ac:dyDescent="0.3">
      <c r="G66" s="1"/>
    </row>
    <row r="67" spans="7:7" x14ac:dyDescent="0.3">
      <c r="G67" s="1"/>
    </row>
  </sheetData>
  <mergeCells count="2">
    <mergeCell ref="B2:G2"/>
    <mergeCell ref="B4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7"/>
  <sheetViews>
    <sheetView workbookViewId="0">
      <selection activeCell="H22" sqref="H22"/>
    </sheetView>
  </sheetViews>
  <sheetFormatPr baseColWidth="10" defaultRowHeight="14.4" x14ac:dyDescent="0.3"/>
  <cols>
    <col min="1" max="1" width="2.6640625" customWidth="1"/>
    <col min="2" max="2" width="27" customWidth="1"/>
    <col min="3" max="10" width="14.5546875" customWidth="1"/>
    <col min="12" max="12" width="12.88671875" customWidth="1"/>
  </cols>
  <sheetData>
    <row r="2" spans="2:10" ht="29.4" thickBot="1" x14ac:dyDescent="0.35">
      <c r="B2" s="20" t="s">
        <v>20</v>
      </c>
      <c r="C2" s="20" t="s">
        <v>48</v>
      </c>
      <c r="D2" s="21" t="s">
        <v>49</v>
      </c>
      <c r="E2" s="21">
        <v>0</v>
      </c>
      <c r="F2" s="21">
        <v>1</v>
      </c>
      <c r="G2" s="21">
        <v>2</v>
      </c>
      <c r="H2" s="21">
        <v>3</v>
      </c>
      <c r="I2" s="21">
        <v>4</v>
      </c>
      <c r="J2" s="38" t="s">
        <v>21</v>
      </c>
    </row>
    <row r="3" spans="2:10" x14ac:dyDescent="0.3">
      <c r="B3" s="8" t="s">
        <v>54</v>
      </c>
      <c r="C3" s="8">
        <v>25</v>
      </c>
      <c r="D3" s="2">
        <v>500000000</v>
      </c>
      <c r="E3" s="2">
        <v>0</v>
      </c>
      <c r="F3" s="2">
        <f>D3/C3</f>
        <v>20000000</v>
      </c>
      <c r="G3" s="2">
        <f>F3</f>
        <v>20000000</v>
      </c>
      <c r="H3" s="2">
        <f t="shared" ref="H3:I3" si="0">G3</f>
        <v>20000000</v>
      </c>
      <c r="I3" s="36">
        <f t="shared" si="0"/>
        <v>20000000</v>
      </c>
      <c r="J3" s="39">
        <f>D3-SUM(F3:I3)</f>
        <v>420000000</v>
      </c>
    </row>
    <row r="4" spans="2:10" ht="37.200000000000003" customHeight="1" x14ac:dyDescent="0.3">
      <c r="B4" s="31" t="s">
        <v>55</v>
      </c>
      <c r="C4" s="31">
        <v>5</v>
      </c>
      <c r="D4" s="32">
        <v>2000000000</v>
      </c>
      <c r="E4" s="2">
        <v>0</v>
      </c>
      <c r="F4" s="2">
        <f t="shared" ref="F4:F5" si="1">D4/C4</f>
        <v>400000000</v>
      </c>
      <c r="G4" s="2">
        <f t="shared" ref="G4:I5" si="2">F4</f>
        <v>400000000</v>
      </c>
      <c r="H4" s="2">
        <f t="shared" si="2"/>
        <v>400000000</v>
      </c>
      <c r="I4" s="36">
        <f t="shared" si="2"/>
        <v>400000000</v>
      </c>
      <c r="J4" s="40">
        <f t="shared" ref="J4:J5" si="3">D4-SUM(F4:I4)</f>
        <v>400000000</v>
      </c>
    </row>
    <row r="5" spans="2:10" x14ac:dyDescent="0.3">
      <c r="B5" s="8" t="s">
        <v>56</v>
      </c>
      <c r="C5" s="8">
        <v>10</v>
      </c>
      <c r="D5" s="2">
        <v>200000000</v>
      </c>
      <c r="E5" s="2">
        <v>0</v>
      </c>
      <c r="F5" s="2">
        <f t="shared" si="1"/>
        <v>20000000</v>
      </c>
      <c r="G5" s="2">
        <f t="shared" si="2"/>
        <v>20000000</v>
      </c>
      <c r="H5" s="2">
        <f t="shared" si="2"/>
        <v>20000000</v>
      </c>
      <c r="I5" s="36">
        <f t="shared" si="2"/>
        <v>20000000</v>
      </c>
      <c r="J5" s="40">
        <f t="shared" si="3"/>
        <v>120000000</v>
      </c>
    </row>
    <row r="6" spans="2:10" ht="15" thickBot="1" x14ac:dyDescent="0.35">
      <c r="B6" s="14" t="s">
        <v>1</v>
      </c>
      <c r="C6" s="14"/>
      <c r="D6" s="13">
        <f>SUM(D3:D5)</f>
        <v>2700000000</v>
      </c>
      <c r="E6" s="14"/>
      <c r="F6" s="13">
        <f>SUM(F3:F5)</f>
        <v>440000000</v>
      </c>
      <c r="G6" s="13">
        <f t="shared" ref="G6:I6" si="4">SUM(G3:G5)</f>
        <v>440000000</v>
      </c>
      <c r="H6" s="13">
        <f t="shared" si="4"/>
        <v>440000000</v>
      </c>
      <c r="I6" s="37">
        <f t="shared" si="4"/>
        <v>440000000</v>
      </c>
      <c r="J6" s="41">
        <f>SUM(J3:J5)</f>
        <v>940000000</v>
      </c>
    </row>
    <row r="11" spans="2:10" ht="15" thickBot="1" x14ac:dyDescent="0.35"/>
    <row r="12" spans="2:10" x14ac:dyDescent="0.3">
      <c r="C12" s="75" t="s">
        <v>57</v>
      </c>
      <c r="D12" s="76"/>
      <c r="E12" s="77"/>
      <c r="F12" s="75" t="s">
        <v>8</v>
      </c>
      <c r="G12" s="77"/>
    </row>
    <row r="13" spans="2:10" x14ac:dyDescent="0.3">
      <c r="B13" s="28" t="s">
        <v>58</v>
      </c>
      <c r="C13" s="48" t="s">
        <v>59</v>
      </c>
      <c r="D13" s="33" t="s">
        <v>50</v>
      </c>
      <c r="E13" s="43" t="s">
        <v>60</v>
      </c>
      <c r="F13" s="42" t="s">
        <v>61</v>
      </c>
      <c r="G13" s="43" t="s">
        <v>62</v>
      </c>
    </row>
    <row r="14" spans="2:10" x14ac:dyDescent="0.3">
      <c r="B14" s="28">
        <v>1</v>
      </c>
      <c r="C14" s="49">
        <v>500000000</v>
      </c>
      <c r="D14" s="35">
        <v>0.3</v>
      </c>
      <c r="E14" s="45">
        <f>C14*D14</f>
        <v>150000000</v>
      </c>
      <c r="F14" s="44">
        <f>SUM(F3:I3)</f>
        <v>80000000</v>
      </c>
      <c r="G14" s="45">
        <f>C14-F14</f>
        <v>420000000</v>
      </c>
    </row>
    <row r="15" spans="2:10" x14ac:dyDescent="0.3">
      <c r="B15" s="28">
        <v>2</v>
      </c>
      <c r="C15" s="49">
        <v>2000000000</v>
      </c>
      <c r="D15" s="35">
        <v>0.3</v>
      </c>
      <c r="E15" s="45">
        <f t="shared" ref="E15:E16" si="5">C15*D15</f>
        <v>600000000</v>
      </c>
      <c r="F15" s="44">
        <f>SUM(F4:I4)</f>
        <v>1600000000</v>
      </c>
      <c r="G15" s="45">
        <f t="shared" ref="G15:G17" si="6">C15-F15</f>
        <v>400000000</v>
      </c>
    </row>
    <row r="16" spans="2:10" x14ac:dyDescent="0.3">
      <c r="B16" s="28">
        <v>3</v>
      </c>
      <c r="C16" s="49">
        <v>200000000</v>
      </c>
      <c r="D16" s="35">
        <v>0.1</v>
      </c>
      <c r="E16" s="45">
        <f t="shared" si="5"/>
        <v>20000000</v>
      </c>
      <c r="F16" s="44">
        <f>SUM(F5:I5)</f>
        <v>80000000</v>
      </c>
      <c r="G16" s="45">
        <f t="shared" si="6"/>
        <v>120000000</v>
      </c>
      <c r="I16" s="22" t="s">
        <v>8</v>
      </c>
    </row>
    <row r="17" spans="2:9" ht="15" thickBot="1" x14ac:dyDescent="0.35">
      <c r="B17" s="28" t="s">
        <v>1</v>
      </c>
      <c r="C17" s="50">
        <f>SUM(C14:C16)</f>
        <v>2700000000</v>
      </c>
      <c r="D17" s="51"/>
      <c r="E17" s="47">
        <f>SUM(E14:E16)</f>
        <v>770000000</v>
      </c>
      <c r="F17" s="46">
        <f>SUM(F14:F16)</f>
        <v>1760000000</v>
      </c>
      <c r="G17" s="47">
        <f t="shared" si="6"/>
        <v>940000000</v>
      </c>
      <c r="I17" s="34">
        <f>E17-G17</f>
        <v>-170000000</v>
      </c>
    </row>
  </sheetData>
  <mergeCells count="2">
    <mergeCell ref="C12:E12"/>
    <mergeCell ref="F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3"/>
  <sheetViews>
    <sheetView workbookViewId="0">
      <selection activeCell="D18" sqref="D18"/>
    </sheetView>
  </sheetViews>
  <sheetFormatPr baseColWidth="10" defaultRowHeight="14.4" x14ac:dyDescent="0.3"/>
  <cols>
    <col min="1" max="1" width="2.6640625" customWidth="1"/>
    <col min="2" max="6" width="20.6640625" customWidth="1"/>
  </cols>
  <sheetData>
    <row r="2" spans="2:6" x14ac:dyDescent="0.3">
      <c r="B2" s="15" t="s">
        <v>34</v>
      </c>
      <c r="C2" s="13">
        <f>-'Flujo de Caja'!C33*0.9</f>
        <v>2430000000</v>
      </c>
      <c r="D2" s="1"/>
      <c r="E2" s="1"/>
      <c r="F2" s="1"/>
    </row>
    <row r="3" spans="2:6" x14ac:dyDescent="0.3">
      <c r="B3" s="15" t="s">
        <v>26</v>
      </c>
      <c r="C3" s="6">
        <v>0.15</v>
      </c>
      <c r="D3" s="1"/>
      <c r="E3" s="1"/>
      <c r="F3" s="1"/>
    </row>
    <row r="4" spans="2:6" x14ac:dyDescent="0.3">
      <c r="B4" s="15" t="s">
        <v>27</v>
      </c>
      <c r="C4" s="14">
        <v>3</v>
      </c>
      <c r="D4" s="1"/>
      <c r="E4" s="1"/>
      <c r="F4" s="1"/>
    </row>
    <row r="5" spans="2:6" x14ac:dyDescent="0.3">
      <c r="B5" s="1"/>
      <c r="C5" s="1"/>
      <c r="D5" s="1"/>
      <c r="E5" s="1"/>
      <c r="F5" s="1"/>
    </row>
    <row r="6" spans="2:6" x14ac:dyDescent="0.3">
      <c r="B6" s="15" t="s">
        <v>28</v>
      </c>
      <c r="C6" s="53">
        <f>PMT(C3,C4,C2,0,0)*-1</f>
        <v>1064284017.278618</v>
      </c>
      <c r="D6" s="1"/>
      <c r="E6" s="1"/>
      <c r="F6" s="1"/>
    </row>
    <row r="7" spans="2:6" x14ac:dyDescent="0.3">
      <c r="B7" s="1"/>
      <c r="C7" s="1"/>
      <c r="D7" s="1"/>
      <c r="E7" s="1"/>
      <c r="F7" s="1"/>
    </row>
    <row r="8" spans="2:6" x14ac:dyDescent="0.3">
      <c r="B8" s="15" t="s">
        <v>29</v>
      </c>
      <c r="C8" s="15" t="s">
        <v>30</v>
      </c>
      <c r="D8" s="15" t="s">
        <v>31</v>
      </c>
      <c r="E8" s="15" t="s">
        <v>32</v>
      </c>
      <c r="F8" s="15" t="s">
        <v>33</v>
      </c>
    </row>
    <row r="9" spans="2:6" x14ac:dyDescent="0.3">
      <c r="B9" s="14">
        <v>0</v>
      </c>
      <c r="C9" s="7">
        <f>C2</f>
        <v>2430000000</v>
      </c>
      <c r="D9" s="7"/>
      <c r="E9" s="7"/>
      <c r="F9" s="7"/>
    </row>
    <row r="10" spans="2:6" x14ac:dyDescent="0.3">
      <c r="B10" s="14">
        <v>1</v>
      </c>
      <c r="C10" s="2">
        <f>C9-D10</f>
        <v>1730215982.7213821</v>
      </c>
      <c r="D10" s="2">
        <f>F10-E10</f>
        <v>699784017.27861798</v>
      </c>
      <c r="E10" s="2">
        <f>C9*C3</f>
        <v>364500000</v>
      </c>
      <c r="F10" s="54">
        <f>$C$6</f>
        <v>1064284017.278618</v>
      </c>
    </row>
    <row r="11" spans="2:6" x14ac:dyDescent="0.3">
      <c r="B11" s="14">
        <v>2</v>
      </c>
      <c r="C11" s="2">
        <f>C10-D11</f>
        <v>925464362.85097146</v>
      </c>
      <c r="D11" s="2">
        <f>F11-E11</f>
        <v>804751619.87041068</v>
      </c>
      <c r="E11" s="2">
        <f>C10*C3</f>
        <v>259532397.4082073</v>
      </c>
      <c r="F11" s="54">
        <f t="shared" ref="F11:F13" si="0">$C$6</f>
        <v>1064284017.278618</v>
      </c>
    </row>
    <row r="12" spans="2:6" x14ac:dyDescent="0.3">
      <c r="B12" s="14">
        <v>3</v>
      </c>
      <c r="C12" s="2">
        <f>C11-D12</f>
        <v>0</v>
      </c>
      <c r="D12" s="2">
        <f>F12-E12</f>
        <v>925464362.85097229</v>
      </c>
      <c r="E12" s="2">
        <f>C11*C3</f>
        <v>138819654.42764571</v>
      </c>
      <c r="F12" s="54">
        <f t="shared" si="0"/>
        <v>1064284017.278618</v>
      </c>
    </row>
    <row r="13" spans="2:6" x14ac:dyDescent="0.3">
      <c r="D13" s="30"/>
      <c r="E13" s="30"/>
      <c r="F13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BD69-E2E9-437F-BB3F-C1B67C2E4F83}">
  <dimension ref="B2:J143"/>
  <sheetViews>
    <sheetView workbookViewId="0">
      <selection activeCell="F5" sqref="F5"/>
    </sheetView>
  </sheetViews>
  <sheetFormatPr baseColWidth="10" defaultRowHeight="14.4" x14ac:dyDescent="0.3"/>
  <cols>
    <col min="2" max="2" width="13" customWidth="1"/>
    <col min="3" max="3" width="17.6640625" customWidth="1"/>
    <col min="5" max="5" width="15.109375" customWidth="1"/>
  </cols>
  <sheetData>
    <row r="2" spans="2:10" ht="27.6" x14ac:dyDescent="0.3">
      <c r="B2" s="57" t="s">
        <v>29</v>
      </c>
      <c r="C2" s="57" t="s">
        <v>64</v>
      </c>
    </row>
    <row r="3" spans="2:10" x14ac:dyDescent="0.3">
      <c r="B3" s="58">
        <v>45665</v>
      </c>
      <c r="C3" s="59">
        <v>2.2400000000000002</v>
      </c>
      <c r="J3" s="1"/>
    </row>
    <row r="4" spans="2:10" x14ac:dyDescent="0.3">
      <c r="B4" s="58">
        <v>45666</v>
      </c>
      <c r="C4" s="59"/>
      <c r="E4" s="60" t="s">
        <v>65</v>
      </c>
      <c r="F4" s="62">
        <f>F11+F12*F13</f>
        <v>4.4630199999999995E-2</v>
      </c>
    </row>
    <row r="5" spans="2:10" x14ac:dyDescent="0.3">
      <c r="B5" s="58">
        <v>45667</v>
      </c>
      <c r="C5" s="59">
        <v>2.37</v>
      </c>
      <c r="E5" s="60" t="s">
        <v>66</v>
      </c>
      <c r="F5" s="62">
        <f>0.1*F4+0.9*F14</f>
        <v>0.13946302000000002</v>
      </c>
    </row>
    <row r="6" spans="2:10" x14ac:dyDescent="0.3">
      <c r="B6" s="58">
        <v>45668</v>
      </c>
      <c r="C6" s="59"/>
    </row>
    <row r="7" spans="2:10" x14ac:dyDescent="0.3">
      <c r="B7" s="58">
        <v>45669</v>
      </c>
      <c r="C7" s="59"/>
    </row>
    <row r="8" spans="2:10" x14ac:dyDescent="0.3">
      <c r="B8" s="58">
        <v>45670</v>
      </c>
      <c r="C8" s="59"/>
    </row>
    <row r="9" spans="2:10" x14ac:dyDescent="0.3">
      <c r="B9" s="58">
        <v>45671</v>
      </c>
      <c r="C9" s="59">
        <v>2.39</v>
      </c>
    </row>
    <row r="10" spans="2:10" x14ac:dyDescent="0.3">
      <c r="B10" s="58">
        <v>45672</v>
      </c>
      <c r="C10" s="59"/>
    </row>
    <row r="11" spans="2:10" x14ac:dyDescent="0.3">
      <c r="B11" s="58">
        <v>45673</v>
      </c>
      <c r="C11" s="59">
        <v>2.37</v>
      </c>
      <c r="E11" s="59" t="s">
        <v>215</v>
      </c>
      <c r="F11" s="62">
        <v>2.35E-2</v>
      </c>
    </row>
    <row r="12" spans="2:10" x14ac:dyDescent="0.3">
      <c r="B12" s="58">
        <v>45674</v>
      </c>
      <c r="C12" s="59">
        <v>2.3600000000000003</v>
      </c>
      <c r="E12" s="59" t="s">
        <v>216</v>
      </c>
      <c r="F12" s="59">
        <v>0.33539999999999998</v>
      </c>
    </row>
    <row r="13" spans="2:10" x14ac:dyDescent="0.3">
      <c r="B13" s="58">
        <v>45675</v>
      </c>
      <c r="C13" s="59"/>
      <c r="E13" s="59" t="s">
        <v>217</v>
      </c>
      <c r="F13" s="63">
        <v>6.3E-2</v>
      </c>
    </row>
    <row r="14" spans="2:10" x14ac:dyDescent="0.3">
      <c r="B14" s="58">
        <v>45676</v>
      </c>
      <c r="C14" s="59"/>
      <c r="E14" s="59" t="s">
        <v>218</v>
      </c>
      <c r="F14" s="64">
        <v>0.15</v>
      </c>
    </row>
    <row r="15" spans="2:10" x14ac:dyDescent="0.3">
      <c r="B15" s="58">
        <v>45677</v>
      </c>
      <c r="C15" s="59"/>
    </row>
    <row r="16" spans="2:10" x14ac:dyDescent="0.3">
      <c r="B16" s="58">
        <v>45678</v>
      </c>
      <c r="C16" s="59">
        <v>2.29</v>
      </c>
    </row>
    <row r="17" spans="2:3" x14ac:dyDescent="0.3">
      <c r="B17" s="58">
        <v>45679</v>
      </c>
      <c r="C17" s="59"/>
    </row>
    <row r="18" spans="2:3" x14ac:dyDescent="0.3">
      <c r="B18" s="58">
        <v>45680</v>
      </c>
      <c r="C18" s="59"/>
    </row>
    <row r="19" spans="2:3" x14ac:dyDescent="0.3">
      <c r="B19" s="58">
        <v>45681</v>
      </c>
      <c r="C19" s="59"/>
    </row>
    <row r="20" spans="2:3" x14ac:dyDescent="0.3">
      <c r="B20" s="58">
        <v>45682</v>
      </c>
      <c r="C20" s="59"/>
    </row>
    <row r="21" spans="2:3" x14ac:dyDescent="0.3">
      <c r="B21" s="58">
        <v>45683</v>
      </c>
      <c r="C21" s="59"/>
    </row>
    <row r="22" spans="2:3" x14ac:dyDescent="0.3">
      <c r="B22" s="58">
        <v>45684</v>
      </c>
      <c r="C22" s="59">
        <v>2.29</v>
      </c>
    </row>
    <row r="23" spans="2:3" x14ac:dyDescent="0.3">
      <c r="B23" s="58">
        <v>45685</v>
      </c>
      <c r="C23" s="59"/>
    </row>
    <row r="24" spans="2:3" x14ac:dyDescent="0.3">
      <c r="B24" s="58">
        <v>45686</v>
      </c>
      <c r="C24" s="59"/>
    </row>
    <row r="25" spans="2:3" x14ac:dyDescent="0.3">
      <c r="B25" s="58">
        <v>45687</v>
      </c>
      <c r="C25" s="59"/>
    </row>
    <row r="26" spans="2:3" x14ac:dyDescent="0.3">
      <c r="B26" s="58">
        <v>45688</v>
      </c>
      <c r="C26" s="59"/>
    </row>
    <row r="27" spans="2:3" x14ac:dyDescent="0.3">
      <c r="B27" s="58">
        <v>45689</v>
      </c>
      <c r="C27" s="59"/>
    </row>
    <row r="28" spans="2:3" x14ac:dyDescent="0.3">
      <c r="B28" s="58">
        <v>45690</v>
      </c>
      <c r="C28" s="59"/>
    </row>
    <row r="29" spans="2:3" x14ac:dyDescent="0.3">
      <c r="B29" s="58">
        <v>45691</v>
      </c>
      <c r="C29" s="59">
        <v>2.39</v>
      </c>
    </row>
    <row r="30" spans="2:3" x14ac:dyDescent="0.3">
      <c r="B30" s="58">
        <v>45692</v>
      </c>
      <c r="C30" s="59"/>
    </row>
    <row r="31" spans="2:3" x14ac:dyDescent="0.3">
      <c r="B31" s="58">
        <v>45693</v>
      </c>
      <c r="C31" s="59"/>
    </row>
    <row r="32" spans="2:3" x14ac:dyDescent="0.3">
      <c r="B32" s="58">
        <v>45694</v>
      </c>
      <c r="C32" s="59"/>
    </row>
    <row r="33" spans="2:3" x14ac:dyDescent="0.3">
      <c r="B33" s="58">
        <v>45695</v>
      </c>
      <c r="C33" s="59"/>
    </row>
    <row r="34" spans="2:3" x14ac:dyDescent="0.3">
      <c r="B34" s="58">
        <v>45696</v>
      </c>
      <c r="C34" s="59"/>
    </row>
    <row r="35" spans="2:3" x14ac:dyDescent="0.3">
      <c r="B35" s="58">
        <v>45697</v>
      </c>
      <c r="C35" s="59"/>
    </row>
    <row r="36" spans="2:3" x14ac:dyDescent="0.3">
      <c r="B36" s="58">
        <v>45698</v>
      </c>
      <c r="C36" s="59"/>
    </row>
    <row r="37" spans="2:3" x14ac:dyDescent="0.3">
      <c r="B37" s="58">
        <v>45699</v>
      </c>
      <c r="C37" s="59"/>
    </row>
    <row r="38" spans="2:3" x14ac:dyDescent="0.3">
      <c r="B38" s="58">
        <v>45700</v>
      </c>
      <c r="C38" s="59"/>
    </row>
    <row r="39" spans="2:3" x14ac:dyDescent="0.3">
      <c r="B39" s="58">
        <v>45701</v>
      </c>
      <c r="C39" s="59"/>
    </row>
    <row r="40" spans="2:3" x14ac:dyDescent="0.3">
      <c r="B40" s="58">
        <v>45702</v>
      </c>
      <c r="C40" s="59"/>
    </row>
    <row r="41" spans="2:3" x14ac:dyDescent="0.3">
      <c r="B41" s="58">
        <v>45703</v>
      </c>
      <c r="C41" s="59"/>
    </row>
    <row r="42" spans="2:3" x14ac:dyDescent="0.3">
      <c r="B42" s="58">
        <v>45704</v>
      </c>
      <c r="C42" s="59"/>
    </row>
    <row r="43" spans="2:3" x14ac:dyDescent="0.3">
      <c r="B43" s="58">
        <v>45705</v>
      </c>
      <c r="C43" s="59"/>
    </row>
    <row r="44" spans="2:3" x14ac:dyDescent="0.3">
      <c r="B44" s="58">
        <v>45706</v>
      </c>
      <c r="C44" s="59"/>
    </row>
    <row r="45" spans="2:3" x14ac:dyDescent="0.3">
      <c r="B45" s="58">
        <v>45707</v>
      </c>
      <c r="C45" s="59"/>
    </row>
    <row r="46" spans="2:3" x14ac:dyDescent="0.3">
      <c r="B46" s="58">
        <v>45708</v>
      </c>
      <c r="C46" s="59"/>
    </row>
    <row r="47" spans="2:3" x14ac:dyDescent="0.3">
      <c r="B47" s="58">
        <v>45709</v>
      </c>
      <c r="C47" s="59"/>
    </row>
    <row r="48" spans="2:3" x14ac:dyDescent="0.3">
      <c r="B48" s="58">
        <v>45710</v>
      </c>
      <c r="C48" s="59"/>
    </row>
    <row r="49" spans="2:3" x14ac:dyDescent="0.3">
      <c r="B49" s="58">
        <v>45711</v>
      </c>
      <c r="C49" s="59"/>
    </row>
    <row r="50" spans="2:3" x14ac:dyDescent="0.3">
      <c r="B50" s="58">
        <v>45712</v>
      </c>
      <c r="C50" s="59"/>
    </row>
    <row r="51" spans="2:3" x14ac:dyDescent="0.3">
      <c r="B51" s="58">
        <v>45713</v>
      </c>
      <c r="C51" s="59">
        <v>2.35</v>
      </c>
    </row>
    <row r="52" spans="2:3" x14ac:dyDescent="0.3">
      <c r="B52" s="58">
        <v>45714</v>
      </c>
      <c r="C52" s="59">
        <v>2.39</v>
      </c>
    </row>
    <row r="53" spans="2:3" x14ac:dyDescent="0.3">
      <c r="B53" s="58">
        <v>45715</v>
      </c>
      <c r="C53" s="59"/>
    </row>
    <row r="54" spans="2:3" x14ac:dyDescent="0.3">
      <c r="B54" s="58">
        <v>45716</v>
      </c>
      <c r="C54" s="59"/>
    </row>
    <row r="55" spans="2:3" x14ac:dyDescent="0.3">
      <c r="B55" s="58">
        <v>45717</v>
      </c>
      <c r="C55" s="59"/>
    </row>
    <row r="56" spans="2:3" x14ac:dyDescent="0.3">
      <c r="B56" s="58">
        <v>45718</v>
      </c>
      <c r="C56" s="59"/>
    </row>
    <row r="57" spans="2:3" x14ac:dyDescent="0.3">
      <c r="B57" s="58">
        <v>45719</v>
      </c>
      <c r="C57" s="59"/>
    </row>
    <row r="58" spans="2:3" x14ac:dyDescent="0.3">
      <c r="B58" s="58">
        <v>45720</v>
      </c>
      <c r="C58" s="59">
        <v>2.3400000000000003</v>
      </c>
    </row>
    <row r="59" spans="2:3" x14ac:dyDescent="0.3">
      <c r="B59" s="58">
        <v>45721</v>
      </c>
      <c r="C59" s="59"/>
    </row>
    <row r="60" spans="2:3" x14ac:dyDescent="0.3">
      <c r="B60" s="58">
        <v>45722</v>
      </c>
      <c r="C60" s="59">
        <v>2.31</v>
      </c>
    </row>
    <row r="61" spans="2:3" x14ac:dyDescent="0.3">
      <c r="B61" s="58">
        <v>45723</v>
      </c>
      <c r="C61" s="59">
        <v>2.3600000000000003</v>
      </c>
    </row>
    <row r="62" spans="2:3" x14ac:dyDescent="0.3">
      <c r="B62" s="58">
        <v>45724</v>
      </c>
      <c r="C62" s="59"/>
    </row>
    <row r="63" spans="2:3" x14ac:dyDescent="0.3">
      <c r="B63" s="58">
        <v>45725</v>
      </c>
      <c r="C63" s="59"/>
    </row>
    <row r="64" spans="2:3" x14ac:dyDescent="0.3">
      <c r="B64" s="58">
        <v>45726</v>
      </c>
      <c r="C64" s="59"/>
    </row>
    <row r="65" spans="2:3" x14ac:dyDescent="0.3">
      <c r="B65" s="58">
        <v>45727</v>
      </c>
      <c r="C65" s="59"/>
    </row>
    <row r="66" spans="2:3" x14ac:dyDescent="0.3">
      <c r="B66" s="58">
        <v>45728</v>
      </c>
      <c r="C66" s="59"/>
    </row>
    <row r="67" spans="2:3" x14ac:dyDescent="0.3">
      <c r="B67" s="58">
        <v>45729</v>
      </c>
      <c r="C67" s="59">
        <v>2.3400000000000003</v>
      </c>
    </row>
    <row r="68" spans="2:3" x14ac:dyDescent="0.3">
      <c r="B68" s="58">
        <v>45730</v>
      </c>
      <c r="C68" s="59"/>
    </row>
    <row r="69" spans="2:3" x14ac:dyDescent="0.3">
      <c r="B69" s="58">
        <v>45731</v>
      </c>
      <c r="C69" s="59"/>
    </row>
    <row r="70" spans="2:3" x14ac:dyDescent="0.3">
      <c r="B70" s="58">
        <v>45732</v>
      </c>
      <c r="C70" s="59"/>
    </row>
    <row r="71" spans="2:3" x14ac:dyDescent="0.3">
      <c r="B71" s="58">
        <v>45733</v>
      </c>
      <c r="C71" s="59"/>
    </row>
    <row r="72" spans="2:3" x14ac:dyDescent="0.3">
      <c r="B72" s="58">
        <v>45734</v>
      </c>
      <c r="C72" s="59">
        <v>2.33</v>
      </c>
    </row>
    <row r="73" spans="2:3" x14ac:dyDescent="0.3">
      <c r="B73" s="58">
        <v>45735</v>
      </c>
      <c r="C73" s="59"/>
    </row>
    <row r="74" spans="2:3" x14ac:dyDescent="0.3">
      <c r="B74" s="58">
        <v>45736</v>
      </c>
      <c r="C74" s="59"/>
    </row>
    <row r="75" spans="2:3" x14ac:dyDescent="0.3">
      <c r="B75" s="58">
        <v>45737</v>
      </c>
      <c r="C75" s="59"/>
    </row>
    <row r="76" spans="2:3" x14ac:dyDescent="0.3">
      <c r="B76" s="58">
        <v>45738</v>
      </c>
      <c r="C76" s="59"/>
    </row>
    <row r="77" spans="2:3" x14ac:dyDescent="0.3">
      <c r="B77" s="58">
        <v>45739</v>
      </c>
      <c r="C77" s="59"/>
    </row>
    <row r="78" spans="2:3" x14ac:dyDescent="0.3">
      <c r="B78" s="58">
        <v>45740</v>
      </c>
      <c r="C78" s="59"/>
    </row>
    <row r="79" spans="2:3" x14ac:dyDescent="0.3">
      <c r="B79" s="58">
        <v>45741</v>
      </c>
      <c r="C79" s="59">
        <v>2.3200000000000003</v>
      </c>
    </row>
    <row r="80" spans="2:3" x14ac:dyDescent="0.3">
      <c r="B80" s="58">
        <v>45742</v>
      </c>
      <c r="C80" s="59"/>
    </row>
    <row r="81" spans="2:3" x14ac:dyDescent="0.3">
      <c r="B81" s="58">
        <v>45743</v>
      </c>
      <c r="C81" s="59"/>
    </row>
    <row r="82" spans="2:3" x14ac:dyDescent="0.3">
      <c r="B82" s="58">
        <v>45744</v>
      </c>
      <c r="C82" s="59"/>
    </row>
    <row r="83" spans="2:3" x14ac:dyDescent="0.3">
      <c r="B83" s="58">
        <v>45745</v>
      </c>
      <c r="C83" s="59"/>
    </row>
    <row r="84" spans="2:3" x14ac:dyDescent="0.3">
      <c r="B84" s="58">
        <v>45746</v>
      </c>
      <c r="C84" s="59"/>
    </row>
    <row r="85" spans="2:3" x14ac:dyDescent="0.3">
      <c r="B85" s="58">
        <v>45747</v>
      </c>
      <c r="C85" s="59"/>
    </row>
    <row r="86" spans="2:3" x14ac:dyDescent="0.3">
      <c r="B86" s="58">
        <v>45748</v>
      </c>
      <c r="C86" s="59">
        <v>2.2400000000000002</v>
      </c>
    </row>
    <row r="87" spans="2:3" x14ac:dyDescent="0.3">
      <c r="B87" s="58">
        <v>45749</v>
      </c>
      <c r="C87" s="59">
        <v>2.2400000000000002</v>
      </c>
    </row>
    <row r="88" spans="2:3" x14ac:dyDescent="0.3">
      <c r="B88" s="58">
        <v>45750</v>
      </c>
      <c r="C88" s="59">
        <v>2.14</v>
      </c>
    </row>
    <row r="89" spans="2:3" x14ac:dyDescent="0.3">
      <c r="B89" s="58">
        <v>45751</v>
      </c>
      <c r="C89" s="59">
        <v>2.04</v>
      </c>
    </row>
    <row r="90" spans="2:3" x14ac:dyDescent="0.3">
      <c r="B90" s="58">
        <v>45752</v>
      </c>
      <c r="C90" s="59"/>
    </row>
    <row r="91" spans="2:3" x14ac:dyDescent="0.3">
      <c r="B91" s="58">
        <v>45753</v>
      </c>
      <c r="C91" s="59"/>
    </row>
    <row r="92" spans="2:3" x14ac:dyDescent="0.3">
      <c r="B92" s="58">
        <v>45754</v>
      </c>
      <c r="C92" s="59"/>
    </row>
    <row r="93" spans="2:3" x14ac:dyDescent="0.3">
      <c r="B93" s="58">
        <v>45755</v>
      </c>
      <c r="C93" s="59"/>
    </row>
    <row r="94" spans="2:3" x14ac:dyDescent="0.3">
      <c r="B94" s="58">
        <v>45756</v>
      </c>
      <c r="C94" s="59">
        <v>2.27</v>
      </c>
    </row>
    <row r="95" spans="2:3" x14ac:dyDescent="0.3">
      <c r="B95" s="58">
        <v>45757</v>
      </c>
      <c r="C95" s="59">
        <v>2.2200000000000002</v>
      </c>
    </row>
    <row r="96" spans="2:3" x14ac:dyDescent="0.3">
      <c r="B96" s="58">
        <v>45758</v>
      </c>
      <c r="C96" s="59">
        <v>2.3400000000000003</v>
      </c>
    </row>
    <row r="97" spans="2:3" x14ac:dyDescent="0.3">
      <c r="B97" s="58">
        <v>45759</v>
      </c>
      <c r="C97" s="59"/>
    </row>
    <row r="98" spans="2:3" x14ac:dyDescent="0.3">
      <c r="B98" s="58">
        <v>45760</v>
      </c>
      <c r="C98" s="59"/>
    </row>
    <row r="99" spans="2:3" x14ac:dyDescent="0.3">
      <c r="B99" s="58">
        <v>45761</v>
      </c>
      <c r="C99" s="59">
        <v>2.3200000000000003</v>
      </c>
    </row>
    <row r="100" spans="2:3" x14ac:dyDescent="0.3">
      <c r="B100" s="58">
        <v>45762</v>
      </c>
      <c r="C100" s="59"/>
    </row>
    <row r="101" spans="2:3" x14ac:dyDescent="0.3">
      <c r="B101" s="58">
        <v>45763</v>
      </c>
      <c r="C101" s="59">
        <v>2.29</v>
      </c>
    </row>
    <row r="102" spans="2:3" x14ac:dyDescent="0.3">
      <c r="B102" s="58">
        <v>45764</v>
      </c>
      <c r="C102" s="59"/>
    </row>
    <row r="103" spans="2:3" x14ac:dyDescent="0.3">
      <c r="B103" s="58">
        <v>45765</v>
      </c>
      <c r="C103" s="59"/>
    </row>
    <row r="104" spans="2:3" x14ac:dyDescent="0.3">
      <c r="B104" s="58">
        <v>45766</v>
      </c>
      <c r="C104" s="59"/>
    </row>
    <row r="105" spans="2:3" x14ac:dyDescent="0.3">
      <c r="B105" s="58">
        <v>45767</v>
      </c>
      <c r="C105" s="59"/>
    </row>
    <row r="106" spans="2:3" x14ac:dyDescent="0.3">
      <c r="B106" s="58">
        <v>45768</v>
      </c>
      <c r="C106" s="59"/>
    </row>
    <row r="107" spans="2:3" x14ac:dyDescent="0.3">
      <c r="B107" s="58">
        <v>45769</v>
      </c>
      <c r="C107" s="59">
        <v>2.31</v>
      </c>
    </row>
    <row r="108" spans="2:3" x14ac:dyDescent="0.3">
      <c r="B108" s="58">
        <v>45770</v>
      </c>
      <c r="C108" s="59"/>
    </row>
    <row r="109" spans="2:3" x14ac:dyDescent="0.3">
      <c r="B109" s="58">
        <v>45771</v>
      </c>
      <c r="C109" s="59"/>
    </row>
    <row r="110" spans="2:3" x14ac:dyDescent="0.3">
      <c r="B110" s="58">
        <v>45772</v>
      </c>
      <c r="C110" s="59">
        <v>2.3400000000000003</v>
      </c>
    </row>
    <row r="111" spans="2:3" x14ac:dyDescent="0.3">
      <c r="B111" s="58">
        <v>45773</v>
      </c>
      <c r="C111" s="59"/>
    </row>
    <row r="112" spans="2:3" x14ac:dyDescent="0.3">
      <c r="B112" s="58">
        <v>45774</v>
      </c>
      <c r="C112" s="59"/>
    </row>
    <row r="113" spans="2:3" x14ac:dyDescent="0.3">
      <c r="B113" s="58">
        <v>45775</v>
      </c>
      <c r="C113" s="59"/>
    </row>
    <row r="114" spans="2:3" x14ac:dyDescent="0.3">
      <c r="B114" s="58">
        <v>45776</v>
      </c>
      <c r="C114" s="59"/>
    </row>
    <row r="115" spans="2:3" x14ac:dyDescent="0.3">
      <c r="B115" s="58">
        <v>45777</v>
      </c>
      <c r="C115" s="59"/>
    </row>
    <row r="116" spans="2:3" x14ac:dyDescent="0.3">
      <c r="B116" s="58">
        <v>45778</v>
      </c>
      <c r="C116" s="59"/>
    </row>
    <row r="117" spans="2:3" x14ac:dyDescent="0.3">
      <c r="B117" s="58">
        <v>45779</v>
      </c>
      <c r="C117" s="59"/>
    </row>
    <row r="118" spans="2:3" x14ac:dyDescent="0.3">
      <c r="B118" s="58">
        <v>45780</v>
      </c>
      <c r="C118" s="59"/>
    </row>
    <row r="119" spans="2:3" x14ac:dyDescent="0.3">
      <c r="B119" s="58">
        <v>45781</v>
      </c>
      <c r="C119" s="59"/>
    </row>
    <row r="120" spans="2:3" x14ac:dyDescent="0.3">
      <c r="B120" s="58">
        <v>45782</v>
      </c>
      <c r="C120" s="59"/>
    </row>
    <row r="121" spans="2:3" x14ac:dyDescent="0.3">
      <c r="B121" s="58">
        <v>45783</v>
      </c>
      <c r="C121" s="59">
        <v>2.29</v>
      </c>
    </row>
    <row r="122" spans="2:3" x14ac:dyDescent="0.3">
      <c r="B122" s="58">
        <v>45784</v>
      </c>
      <c r="C122" s="59">
        <v>2.33</v>
      </c>
    </row>
    <row r="123" spans="2:3" x14ac:dyDescent="0.3">
      <c r="B123" s="58">
        <v>45785</v>
      </c>
      <c r="C123" s="59"/>
    </row>
    <row r="124" spans="2:3" x14ac:dyDescent="0.3">
      <c r="B124" s="58">
        <v>45786</v>
      </c>
      <c r="C124" s="59"/>
    </row>
    <row r="125" spans="2:3" x14ac:dyDescent="0.3">
      <c r="B125" s="58">
        <v>45787</v>
      </c>
      <c r="C125" s="59"/>
    </row>
    <row r="126" spans="2:3" x14ac:dyDescent="0.3">
      <c r="B126" s="58">
        <v>45788</v>
      </c>
      <c r="C126" s="59"/>
    </row>
    <row r="127" spans="2:3" x14ac:dyDescent="0.3">
      <c r="B127" s="58">
        <v>45789</v>
      </c>
      <c r="C127" s="59"/>
    </row>
    <row r="128" spans="2:3" x14ac:dyDescent="0.3">
      <c r="B128" s="58">
        <v>45790</v>
      </c>
      <c r="C128" s="59"/>
    </row>
    <row r="129" spans="2:3" x14ac:dyDescent="0.3">
      <c r="B129" s="58">
        <v>45791</v>
      </c>
      <c r="C129" s="59">
        <v>2.3800000000000003</v>
      </c>
    </row>
    <row r="130" spans="2:3" x14ac:dyDescent="0.3">
      <c r="B130" s="58">
        <v>45792</v>
      </c>
      <c r="C130" s="59"/>
    </row>
    <row r="131" spans="2:3" x14ac:dyDescent="0.3">
      <c r="B131" s="58">
        <v>45793</v>
      </c>
      <c r="C131" s="59"/>
    </row>
    <row r="132" spans="2:3" x14ac:dyDescent="0.3">
      <c r="B132" s="58">
        <v>45794</v>
      </c>
      <c r="C132" s="59"/>
    </row>
    <row r="133" spans="2:3" x14ac:dyDescent="0.3">
      <c r="B133" s="58">
        <v>45795</v>
      </c>
      <c r="C133" s="59"/>
    </row>
    <row r="134" spans="2:3" x14ac:dyDescent="0.3">
      <c r="B134" s="58">
        <v>45796</v>
      </c>
      <c r="C134" s="59"/>
    </row>
    <row r="135" spans="2:3" x14ac:dyDescent="0.3">
      <c r="B135" s="58">
        <v>45797</v>
      </c>
      <c r="C135" s="59">
        <v>2.41</v>
      </c>
    </row>
    <row r="136" spans="2:3" x14ac:dyDescent="0.3">
      <c r="B136" s="58">
        <v>45798</v>
      </c>
      <c r="C136" s="59"/>
    </row>
    <row r="137" spans="2:3" x14ac:dyDescent="0.3">
      <c r="B137" s="58">
        <v>45799</v>
      </c>
      <c r="C137" s="59"/>
    </row>
    <row r="138" spans="2:3" x14ac:dyDescent="0.3">
      <c r="B138" s="58">
        <v>45800</v>
      </c>
      <c r="C138" s="59"/>
    </row>
    <row r="139" spans="2:3" x14ac:dyDescent="0.3">
      <c r="B139" s="58">
        <v>45801</v>
      </c>
      <c r="C139" s="59"/>
    </row>
    <row r="140" spans="2:3" x14ac:dyDescent="0.3">
      <c r="B140" s="58">
        <v>45802</v>
      </c>
      <c r="C140" s="59"/>
    </row>
    <row r="141" spans="2:3" x14ac:dyDescent="0.3">
      <c r="B141" s="58">
        <v>45803</v>
      </c>
      <c r="C141" s="59"/>
    </row>
    <row r="142" spans="2:3" x14ac:dyDescent="0.3">
      <c r="B142" s="58">
        <v>45804</v>
      </c>
      <c r="C142" s="59"/>
    </row>
    <row r="143" spans="2:3" x14ac:dyDescent="0.3">
      <c r="B143" s="58">
        <v>45805</v>
      </c>
      <c r="C143" s="59">
        <v>2.35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9CFF-5647-4EE9-81A3-CB0D2CFAB9D5}">
  <dimension ref="B3:D147"/>
  <sheetViews>
    <sheetView zoomScale="130" zoomScaleNormal="130" workbookViewId="0">
      <selection activeCell="L7" sqref="L7"/>
    </sheetView>
  </sheetViews>
  <sheetFormatPr baseColWidth="10" defaultRowHeight="14.4" x14ac:dyDescent="0.3"/>
  <sheetData>
    <row r="3" spans="2:4" x14ac:dyDescent="0.3">
      <c r="B3" s="15" t="s">
        <v>68</v>
      </c>
      <c r="C3" s="15" t="s">
        <v>69</v>
      </c>
      <c r="D3" s="15" t="s">
        <v>214</v>
      </c>
    </row>
    <row r="4" spans="2:4" x14ac:dyDescent="0.3">
      <c r="B4" s="14" t="s">
        <v>70</v>
      </c>
      <c r="C4" s="61">
        <v>8.0000000000000004E-4</v>
      </c>
      <c r="D4" s="62">
        <v>-9.4000000000000004E-3</v>
      </c>
    </row>
    <row r="5" spans="2:4" x14ac:dyDescent="0.3">
      <c r="B5" s="14" t="s">
        <v>71</v>
      </c>
      <c r="C5" s="61">
        <v>5.1299999999999998E-2</v>
      </c>
      <c r="D5" s="62">
        <v>-2.9100000000000001E-2</v>
      </c>
    </row>
    <row r="6" spans="2:4" x14ac:dyDescent="0.3">
      <c r="B6" s="14" t="s">
        <v>72</v>
      </c>
      <c r="C6" s="61">
        <v>4.3200000000000002E-2</v>
      </c>
      <c r="D6" s="62">
        <v>1.2800000000000001E-2</v>
      </c>
    </row>
    <row r="7" spans="2:4" x14ac:dyDescent="0.3">
      <c r="B7" s="14" t="s">
        <v>73</v>
      </c>
      <c r="C7" s="61">
        <v>1.84E-2</v>
      </c>
      <c r="D7" s="62">
        <v>1.7399999999999999E-2</v>
      </c>
    </row>
    <row r="8" spans="2:4" x14ac:dyDescent="0.3">
      <c r="B8" s="14" t="s">
        <v>74</v>
      </c>
      <c r="C8" s="61">
        <v>7.2999999999999995E-2</v>
      </c>
      <c r="D8" s="62">
        <v>4.2899999999999994E-2</v>
      </c>
    </row>
    <row r="9" spans="2:4" x14ac:dyDescent="0.3">
      <c r="B9" s="14" t="s">
        <v>75</v>
      </c>
      <c r="C9" s="61">
        <v>2.0299999999999999E-2</v>
      </c>
      <c r="D9" s="62">
        <v>2.9499999999999998E-2</v>
      </c>
    </row>
    <row r="10" spans="2:4" x14ac:dyDescent="0.3">
      <c r="B10" s="14" t="s">
        <v>76</v>
      </c>
      <c r="C10" s="61">
        <v>4.0000000000000001E-3</v>
      </c>
      <c r="D10" s="62">
        <v>1.46E-2</v>
      </c>
    </row>
    <row r="11" spans="2:4" x14ac:dyDescent="0.3">
      <c r="B11" s="14" t="s">
        <v>77</v>
      </c>
      <c r="C11" s="61">
        <v>9.1999999999999998E-3</v>
      </c>
      <c r="D11" s="62">
        <v>2.8799999999999999E-2</v>
      </c>
    </row>
    <row r="12" spans="2:4" x14ac:dyDescent="0.3">
      <c r="B12" s="14" t="s">
        <v>78</v>
      </c>
      <c r="C12" s="61">
        <v>4.7000000000000002E-3</v>
      </c>
      <c r="D12" s="62">
        <v>-4.6700000000000005E-2</v>
      </c>
    </row>
    <row r="13" spans="2:4" x14ac:dyDescent="0.3">
      <c r="B13" s="14" t="s">
        <v>79</v>
      </c>
      <c r="C13" s="61">
        <v>3.0000000000000001E-3</v>
      </c>
      <c r="D13" s="62">
        <v>-3.1600000000000003E-2</v>
      </c>
    </row>
    <row r="14" spans="2:4" x14ac:dyDescent="0.3">
      <c r="B14" s="14" t="s">
        <v>80</v>
      </c>
      <c r="C14" s="61">
        <v>-2.9000000000000001E-2</v>
      </c>
      <c r="D14" s="62">
        <v>-2.64E-2</v>
      </c>
    </row>
    <row r="15" spans="2:4" x14ac:dyDescent="0.3">
      <c r="B15" s="14" t="s">
        <v>81</v>
      </c>
      <c r="C15" s="61">
        <v>1.44E-2</v>
      </c>
      <c r="D15" s="62">
        <v>-2.4799999999999999E-2</v>
      </c>
    </row>
    <row r="16" spans="2:4" x14ac:dyDescent="0.3">
      <c r="B16" s="14" t="s">
        <v>82</v>
      </c>
      <c r="C16" s="61">
        <v>-2.0400000000000001E-2</v>
      </c>
      <c r="D16" s="62">
        <v>9.4000000000000004E-3</v>
      </c>
    </row>
    <row r="17" spans="2:4" x14ac:dyDescent="0.3">
      <c r="B17" s="14" t="s">
        <v>83</v>
      </c>
      <c r="C17" s="61">
        <v>7.7299999999999994E-2</v>
      </c>
      <c r="D17" s="62">
        <v>2.0799999999999999E-2</v>
      </c>
    </row>
    <row r="18" spans="2:4" x14ac:dyDescent="0.3">
      <c r="B18" s="14" t="s">
        <v>84</v>
      </c>
      <c r="C18" s="61">
        <v>6.5199999999999994E-2</v>
      </c>
      <c r="D18" s="62">
        <v>4.1599999999999998E-2</v>
      </c>
    </row>
    <row r="19" spans="2:4" x14ac:dyDescent="0.3">
      <c r="B19" s="14" t="s">
        <v>85</v>
      </c>
      <c r="C19" s="61">
        <v>7.5999999999999998E-2</v>
      </c>
      <c r="D19" s="62">
        <v>7.7000000000000002E-3</v>
      </c>
    </row>
    <row r="20" spans="2:4" x14ac:dyDescent="0.3">
      <c r="B20" s="14" t="s">
        <v>86</v>
      </c>
      <c r="C20" s="61">
        <v>-7.2999999999999995E-2</v>
      </c>
      <c r="D20" s="62">
        <v>-1E-3</v>
      </c>
    </row>
    <row r="21" spans="2:4" x14ac:dyDescent="0.3">
      <c r="B21" s="14" t="s">
        <v>87</v>
      </c>
      <c r="C21" s="61">
        <v>-2.93E-2</v>
      </c>
      <c r="D21" s="62">
        <v>-6.9400000000000003E-2</v>
      </c>
    </row>
    <row r="22" spans="2:4" x14ac:dyDescent="0.3">
      <c r="B22" s="14" t="s">
        <v>88</v>
      </c>
      <c r="C22" s="61">
        <v>-6.0199999999999997E-2</v>
      </c>
      <c r="D22" s="62">
        <v>-9.2999999999999992E-3</v>
      </c>
    </row>
    <row r="23" spans="2:4" x14ac:dyDescent="0.3">
      <c r="B23" s="14" t="s">
        <v>89</v>
      </c>
      <c r="C23" s="61">
        <v>0.105</v>
      </c>
      <c r="D23" s="62">
        <v>1.11E-2</v>
      </c>
    </row>
    <row r="24" spans="2:4" x14ac:dyDescent="0.3">
      <c r="B24" s="14" t="s">
        <v>90</v>
      </c>
      <c r="C24" s="61">
        <v>5.7599999999999998E-2</v>
      </c>
      <c r="D24" s="62">
        <v>4.8499999999999995E-2</v>
      </c>
    </row>
    <row r="25" spans="2:4" x14ac:dyDescent="0.3">
      <c r="B25" s="14" t="s">
        <v>91</v>
      </c>
      <c r="C25" s="61">
        <v>1.6899999999999998E-2</v>
      </c>
      <c r="D25" s="62">
        <v>-2.87E-2</v>
      </c>
    </row>
    <row r="26" spans="2:4" x14ac:dyDescent="0.3">
      <c r="B26" s="14" t="s">
        <v>92</v>
      </c>
      <c r="C26" s="61">
        <v>-1.2999999999999999E-2</v>
      </c>
      <c r="D26" s="62">
        <v>3.1200000000000002E-2</v>
      </c>
    </row>
    <row r="27" spans="2:4" x14ac:dyDescent="0.3">
      <c r="B27" s="14" t="s">
        <v>93</v>
      </c>
      <c r="C27" s="61">
        <v>1.3599999999999999E-2</v>
      </c>
      <c r="D27" s="62">
        <v>4.0000000000000007E-4</v>
      </c>
    </row>
    <row r="28" spans="2:4" x14ac:dyDescent="0.3">
      <c r="B28" s="14" t="s">
        <v>94</v>
      </c>
      <c r="C28" s="61">
        <v>1.14E-2</v>
      </c>
      <c r="D28" s="62">
        <v>6.3199999999999992E-2</v>
      </c>
    </row>
    <row r="29" spans="2:4" x14ac:dyDescent="0.3">
      <c r="B29" s="14" t="s">
        <v>95</v>
      </c>
      <c r="C29" s="61">
        <v>-3.8E-3</v>
      </c>
      <c r="D29" s="62">
        <v>4.6799999999999994E-2</v>
      </c>
    </row>
    <row r="30" spans="2:4" x14ac:dyDescent="0.3">
      <c r="B30" s="14" t="s">
        <v>96</v>
      </c>
      <c r="C30" s="61">
        <v>1.7100000000000001E-2</v>
      </c>
      <c r="D30" s="62">
        <v>-2.35E-2</v>
      </c>
    </row>
    <row r="31" spans="2:4" x14ac:dyDescent="0.3">
      <c r="B31" s="14" t="s">
        <v>97</v>
      </c>
      <c r="C31" s="61">
        <v>6.2399999999999997E-2</v>
      </c>
      <c r="D31" s="62">
        <v>-5.9999999999999995E-4</v>
      </c>
    </row>
    <row r="32" spans="2:4" x14ac:dyDescent="0.3">
      <c r="B32" s="14" t="s">
        <v>98</v>
      </c>
      <c r="C32" s="61">
        <v>0.1197</v>
      </c>
      <c r="D32" s="62">
        <v>9.1999999999999998E-2</v>
      </c>
    </row>
    <row r="33" spans="2:4" x14ac:dyDescent="0.3">
      <c r="B33" s="14" t="s">
        <v>99</v>
      </c>
      <c r="C33" s="61">
        <v>-3.2099999999999997E-2</v>
      </c>
      <c r="D33" s="62">
        <v>7.1999999999999998E-3</v>
      </c>
    </row>
    <row r="34" spans="2:4" x14ac:dyDescent="0.3">
      <c r="B34" s="14" t="s">
        <v>100</v>
      </c>
      <c r="C34" s="61">
        <v>-3.0999999999999999E-3</v>
      </c>
      <c r="D34" s="62">
        <v>-5.9999999999999995E-4</v>
      </c>
    </row>
    <row r="35" spans="2:4" x14ac:dyDescent="0.3">
      <c r="B35" s="14" t="s">
        <v>101</v>
      </c>
      <c r="C35" s="61">
        <v>5.7700000000000001E-2</v>
      </c>
      <c r="D35" s="62">
        <v>4.6799999999999994E-2</v>
      </c>
    </row>
    <row r="36" spans="2:4" x14ac:dyDescent="0.3">
      <c r="B36" s="14" t="s">
        <v>102</v>
      </c>
      <c r="C36" s="61">
        <v>8.3199999999999996E-2</v>
      </c>
      <c r="D36" s="62">
        <v>-1.29E-2</v>
      </c>
    </row>
    <row r="37" spans="2:4" x14ac:dyDescent="0.3">
      <c r="B37" s="14" t="s">
        <v>103</v>
      </c>
      <c r="C37" s="61">
        <v>-6.2E-2</v>
      </c>
      <c r="D37" s="62">
        <v>-2.52E-2</v>
      </c>
    </row>
    <row r="38" spans="2:4" x14ac:dyDescent="0.3">
      <c r="B38" s="14" t="s">
        <v>104</v>
      </c>
      <c r="C38" s="61">
        <v>-2.5999999999999999E-2</v>
      </c>
      <c r="D38" s="62">
        <v>-3.7700000000000004E-2</v>
      </c>
    </row>
    <row r="39" spans="2:4" x14ac:dyDescent="0.3">
      <c r="B39" s="14" t="s">
        <v>105</v>
      </c>
      <c r="C39" s="61">
        <v>7.0999999999999994E-2</v>
      </c>
      <c r="D39" s="62">
        <v>3.3799999999999997E-2</v>
      </c>
    </row>
    <row r="40" spans="2:4" x14ac:dyDescent="0.3">
      <c r="B40" s="14" t="s">
        <v>106</v>
      </c>
      <c r="C40" s="61">
        <v>6.6400000000000001E-2</v>
      </c>
      <c r="D40" s="62">
        <v>-4.5999999999999999E-3</v>
      </c>
    </row>
    <row r="41" spans="2:4" x14ac:dyDescent="0.3">
      <c r="B41" s="14" t="s">
        <v>107</v>
      </c>
      <c r="C41" s="61">
        <v>2.6700000000000002E-2</v>
      </c>
      <c r="D41" s="62">
        <v>1.01E-2</v>
      </c>
    </row>
    <row r="42" spans="2:4" x14ac:dyDescent="0.3">
      <c r="B42" s="14" t="s">
        <v>108</v>
      </c>
      <c r="C42" s="61">
        <v>0.13930000000000001</v>
      </c>
      <c r="D42" s="62">
        <v>5.2499999999999998E-2</v>
      </c>
    </row>
    <row r="43" spans="2:4" x14ac:dyDescent="0.3">
      <c r="B43" s="14" t="s">
        <v>109</v>
      </c>
      <c r="C43" s="61">
        <v>-2.6800000000000001E-2</v>
      </c>
      <c r="D43" s="62">
        <v>-5.4200000000000005E-2</v>
      </c>
    </row>
    <row r="44" spans="2:4" x14ac:dyDescent="0.3">
      <c r="B44" s="14" t="s">
        <v>110</v>
      </c>
      <c r="C44" s="61">
        <v>-3.4500000000000003E-2</v>
      </c>
      <c r="D44" s="62">
        <v>-1.9699999999999999E-2</v>
      </c>
    </row>
    <row r="45" spans="2:4" x14ac:dyDescent="0.3">
      <c r="B45" s="14" t="s">
        <v>111</v>
      </c>
      <c r="C45" s="61">
        <v>-6.2199999999999998E-2</v>
      </c>
      <c r="D45" s="62">
        <v>1.55E-2</v>
      </c>
    </row>
    <row r="46" spans="2:4" x14ac:dyDescent="0.3">
      <c r="B46" s="14" t="s">
        <v>112</v>
      </c>
      <c r="C46" s="61">
        <v>1.47E-2</v>
      </c>
      <c r="D46" s="62">
        <v>9.4999999999999998E-3</v>
      </c>
    </row>
    <row r="47" spans="2:4" x14ac:dyDescent="0.3">
      <c r="B47" s="14" t="s">
        <v>113</v>
      </c>
      <c r="C47" s="61">
        <v>8.5400000000000004E-2</v>
      </c>
      <c r="D47" s="62">
        <v>2.35E-2</v>
      </c>
    </row>
    <row r="48" spans="2:4" x14ac:dyDescent="0.3">
      <c r="B48" s="14" t="s">
        <v>114</v>
      </c>
      <c r="C48" s="61">
        <v>-0.15409999999999999</v>
      </c>
      <c r="D48" s="62">
        <v>-0.1356</v>
      </c>
    </row>
    <row r="49" spans="2:4" x14ac:dyDescent="0.3">
      <c r="B49" s="14" t="s">
        <v>115</v>
      </c>
      <c r="C49" s="61">
        <v>-9.8299999999999998E-2</v>
      </c>
      <c r="D49" s="62">
        <v>-3.3900000000000007E-2</v>
      </c>
    </row>
    <row r="50" spans="2:4" x14ac:dyDescent="0.3">
      <c r="B50" s="14" t="s">
        <v>116</v>
      </c>
      <c r="C50" s="61">
        <v>-6.2199999999999998E-2</v>
      </c>
      <c r="D50" s="62">
        <v>-4.5700000000000005E-2</v>
      </c>
    </row>
    <row r="51" spans="2:4" x14ac:dyDescent="0.3">
      <c r="B51" s="14" t="s">
        <v>117</v>
      </c>
      <c r="C51" s="61">
        <v>-4.0500000000000001E-2</v>
      </c>
      <c r="D51" s="62">
        <v>-3.2300000000000002E-2</v>
      </c>
    </row>
    <row r="52" spans="2:4" x14ac:dyDescent="0.3">
      <c r="B52" s="14" t="s">
        <v>118</v>
      </c>
      <c r="C52" s="61">
        <v>-1.37E-2</v>
      </c>
      <c r="D52" s="62">
        <v>-1.8100000000000002E-2</v>
      </c>
    </row>
    <row r="53" spans="2:4" x14ac:dyDescent="0.3">
      <c r="B53" s="14" t="s">
        <v>119</v>
      </c>
      <c r="C53" s="61">
        <v>-5.3E-3</v>
      </c>
      <c r="D53" s="62">
        <v>2.35E-2</v>
      </c>
    </row>
    <row r="54" spans="2:4" x14ac:dyDescent="0.3">
      <c r="B54" s="14" t="s">
        <v>120</v>
      </c>
      <c r="C54" s="61">
        <v>-2.18E-2</v>
      </c>
      <c r="D54" s="62">
        <v>-1.7299999999999999E-2</v>
      </c>
    </row>
    <row r="55" spans="2:4" x14ac:dyDescent="0.3">
      <c r="B55" s="14" t="s">
        <v>121</v>
      </c>
      <c r="C55" s="61">
        <v>5.8799999999999998E-2</v>
      </c>
      <c r="D55" s="62">
        <v>8.8999999999999999E-3</v>
      </c>
    </row>
    <row r="56" spans="2:4" x14ac:dyDescent="0.3">
      <c r="B56" s="14" t="s">
        <v>122</v>
      </c>
      <c r="C56" s="61">
        <v>-1.2999999999999999E-3</v>
      </c>
      <c r="D56" s="62">
        <v>-1.8E-3</v>
      </c>
    </row>
    <row r="57" spans="2:4" x14ac:dyDescent="0.3">
      <c r="B57" s="14" t="s">
        <v>123</v>
      </c>
      <c r="C57" s="61">
        <v>1.5E-3</v>
      </c>
      <c r="D57" s="62">
        <v>-2.4299999999999999E-2</v>
      </c>
    </row>
    <row r="58" spans="2:4" x14ac:dyDescent="0.3">
      <c r="B58" s="14" t="s">
        <v>124</v>
      </c>
      <c r="C58" s="61">
        <v>-3.39E-2</v>
      </c>
      <c r="D58" s="62">
        <v>1.3600000000000001E-2</v>
      </c>
    </row>
    <row r="59" spans="2:4" x14ac:dyDescent="0.3">
      <c r="B59" s="14" t="s">
        <v>125</v>
      </c>
      <c r="C59" s="61">
        <v>2.5000000000000001E-3</v>
      </c>
      <c r="D59" s="62">
        <v>-2.53E-2</v>
      </c>
    </row>
    <row r="60" spans="2:4" x14ac:dyDescent="0.3">
      <c r="B60" s="14" t="s">
        <v>126</v>
      </c>
      <c r="C60" s="61">
        <v>-3.0200000000000001E-2</v>
      </c>
      <c r="D60" s="62">
        <v>-4.36E-2</v>
      </c>
    </row>
    <row r="61" spans="2:4" x14ac:dyDescent="0.3">
      <c r="B61" s="14" t="s">
        <v>127</v>
      </c>
      <c r="C61" s="61">
        <v>2.5100000000000001E-2</v>
      </c>
      <c r="D61" s="62">
        <v>5.1999999999999998E-2</v>
      </c>
    </row>
    <row r="62" spans="2:4" x14ac:dyDescent="0.3">
      <c r="B62" s="14" t="s">
        <v>128</v>
      </c>
      <c r="C62" s="61">
        <v>-2.8199999999999999E-2</v>
      </c>
      <c r="D62" s="62">
        <v>-2.35E-2</v>
      </c>
    </row>
    <row r="63" spans="2:4" x14ac:dyDescent="0.3">
      <c r="B63" s="14" t="s">
        <v>129</v>
      </c>
      <c r="C63" s="61">
        <v>3.04E-2</v>
      </c>
      <c r="D63" s="62">
        <v>2.4899999999999999E-2</v>
      </c>
    </row>
    <row r="64" spans="2:4" x14ac:dyDescent="0.3">
      <c r="B64" s="14" t="s">
        <v>130</v>
      </c>
      <c r="C64" s="61">
        <v>-1.0800000000000001E-2</v>
      </c>
      <c r="D64" s="62">
        <v>-5.2000000000000005E-2</v>
      </c>
    </row>
    <row r="65" spans="2:4" x14ac:dyDescent="0.3">
      <c r="B65" s="14" t="s">
        <v>131</v>
      </c>
      <c r="C65" s="61">
        <v>-4.3099999999999999E-2</v>
      </c>
      <c r="D65" s="62">
        <v>8.5000000000000006E-3</v>
      </c>
    </row>
    <row r="66" spans="2:4" x14ac:dyDescent="0.3">
      <c r="B66" s="14" t="s">
        <v>132</v>
      </c>
      <c r="C66" s="61">
        <v>5.2299999999999999E-2</v>
      </c>
      <c r="D66" s="62">
        <v>5.8399999999999994E-2</v>
      </c>
    </row>
    <row r="67" spans="2:4" x14ac:dyDescent="0.3">
      <c r="B67" s="14" t="s">
        <v>133</v>
      </c>
      <c r="C67" s="61">
        <v>0.11219999999999999</v>
      </c>
      <c r="D67" s="62">
        <v>5.3399999999999996E-2</v>
      </c>
    </row>
    <row r="68" spans="2:4" x14ac:dyDescent="0.3">
      <c r="B68" s="14" t="s">
        <v>134</v>
      </c>
      <c r="C68" s="61">
        <v>-0.1046</v>
      </c>
      <c r="D68" s="62">
        <v>-3.95E-2</v>
      </c>
    </row>
    <row r="69" spans="2:4" x14ac:dyDescent="0.3">
      <c r="B69" s="14" t="s">
        <v>135</v>
      </c>
      <c r="C69" s="61">
        <v>4.6100000000000002E-2</v>
      </c>
      <c r="D69" s="62">
        <v>6.88E-2</v>
      </c>
    </row>
    <row r="70" spans="2:4" x14ac:dyDescent="0.3">
      <c r="B70" s="14" t="s">
        <v>136</v>
      </c>
      <c r="C70" s="61">
        <v>3.6600000000000001E-2</v>
      </c>
      <c r="D70" s="62">
        <v>6.4000000000000003E-3</v>
      </c>
    </row>
    <row r="71" spans="2:4" x14ac:dyDescent="0.3">
      <c r="B71" s="14" t="s">
        <v>137</v>
      </c>
      <c r="C71" s="61">
        <v>1.7500000000000002E-2</v>
      </c>
      <c r="D71" s="62">
        <v>1.35E-2</v>
      </c>
    </row>
    <row r="72" spans="2:4" x14ac:dyDescent="0.3">
      <c r="B72" s="14" t="s">
        <v>138</v>
      </c>
      <c r="C72" s="61">
        <v>6.6900000000000001E-2</v>
      </c>
      <c r="D72" s="62">
        <v>1.3900000000000001E-2</v>
      </c>
    </row>
    <row r="73" spans="2:4" x14ac:dyDescent="0.3">
      <c r="B73" s="14" t="s">
        <v>139</v>
      </c>
      <c r="C73" s="61">
        <v>-2.23E-2</v>
      </c>
      <c r="D73" s="62">
        <v>-7.7000000000000002E-3</v>
      </c>
    </row>
    <row r="74" spans="2:4" x14ac:dyDescent="0.3">
      <c r="B74" s="14" t="s">
        <v>140</v>
      </c>
      <c r="C74" s="61">
        <v>1.26E-2</v>
      </c>
      <c r="D74" s="62">
        <v>2.0400000000000001E-2</v>
      </c>
    </row>
    <row r="75" spans="2:4" x14ac:dyDescent="0.3">
      <c r="B75" s="14" t="s">
        <v>141</v>
      </c>
      <c r="C75" s="61">
        <v>3.8199999999999998E-2</v>
      </c>
      <c r="D75" s="62">
        <v>4.9399999999999999E-2</v>
      </c>
    </row>
    <row r="76" spans="2:4" x14ac:dyDescent="0.3">
      <c r="B76" s="14" t="s">
        <v>142</v>
      </c>
      <c r="C76" s="61">
        <v>-1.3299999999999999E-2</v>
      </c>
      <c r="D76" s="62">
        <v>-2.5100000000000001E-2</v>
      </c>
    </row>
    <row r="77" spans="2:4" x14ac:dyDescent="0.3">
      <c r="B77" s="14" t="s">
        <v>143</v>
      </c>
      <c r="C77" s="61">
        <v>-1.9199999999999998E-2</v>
      </c>
      <c r="D77" s="62">
        <v>5.0699999999999995E-2</v>
      </c>
    </row>
    <row r="78" spans="2:4" x14ac:dyDescent="0.3">
      <c r="B78" s="14" t="s">
        <v>144</v>
      </c>
      <c r="C78" s="61">
        <v>6.8400000000000002E-2</v>
      </c>
      <c r="D78" s="62">
        <v>3.4799999999999998E-2</v>
      </c>
    </row>
    <row r="79" spans="2:4" x14ac:dyDescent="0.3">
      <c r="B79" s="14" t="s">
        <v>145</v>
      </c>
      <c r="C79" s="61">
        <v>-2.53E-2</v>
      </c>
      <c r="D79" s="62">
        <v>4.5699999999999998E-2</v>
      </c>
    </row>
    <row r="80" spans="2:4" x14ac:dyDescent="0.3">
      <c r="B80" s="14" t="s">
        <v>146</v>
      </c>
      <c r="C80" s="61">
        <v>3.04E-2</v>
      </c>
      <c r="D80" s="62">
        <v>-2.75E-2</v>
      </c>
    </row>
    <row r="81" spans="2:4" x14ac:dyDescent="0.3">
      <c r="B81" s="14" t="s">
        <v>147</v>
      </c>
      <c r="C81" s="61">
        <v>1.5599999999999999E-2</v>
      </c>
      <c r="D81" s="62">
        <v>-3.5100000000000006E-2</v>
      </c>
    </row>
    <row r="82" spans="2:4" x14ac:dyDescent="0.3">
      <c r="B82" s="14" t="s">
        <v>148</v>
      </c>
      <c r="C82" s="61">
        <v>-1.6799999999999999E-2</v>
      </c>
      <c r="D82" s="62">
        <v>2.5000000000000001E-3</v>
      </c>
    </row>
    <row r="83" spans="2:4" x14ac:dyDescent="0.3">
      <c r="B83" s="14" t="s">
        <v>149</v>
      </c>
      <c r="C83" s="61">
        <v>1.6400000000000001E-2</v>
      </c>
      <c r="D83" s="62">
        <v>-2.3300000000000001E-2</v>
      </c>
    </row>
    <row r="84" spans="2:4" x14ac:dyDescent="0.3">
      <c r="B84" s="14" t="s">
        <v>150</v>
      </c>
      <c r="C84" s="61">
        <v>2.7000000000000001E-3</v>
      </c>
      <c r="D84" s="62">
        <v>-2.64E-2</v>
      </c>
    </row>
    <row r="85" spans="2:4" x14ac:dyDescent="0.3">
      <c r="B85" s="14" t="s">
        <v>151</v>
      </c>
      <c r="C85" s="61">
        <v>7.0000000000000001E-3</v>
      </c>
      <c r="D85" s="62">
        <v>6.4000000000000003E-3</v>
      </c>
    </row>
    <row r="86" spans="2:4" x14ac:dyDescent="0.3">
      <c r="B86" s="14" t="s">
        <v>152</v>
      </c>
      <c r="C86" s="61">
        <v>6.7999999999999996E-3</v>
      </c>
      <c r="D86" s="62">
        <v>-1.4999999999999999E-2</v>
      </c>
    </row>
    <row r="87" spans="2:4" x14ac:dyDescent="0.3">
      <c r="B87" s="14" t="s">
        <v>153</v>
      </c>
      <c r="C87" s="61">
        <v>-4.5100000000000001E-2</v>
      </c>
      <c r="D87" s="62">
        <v>-3.3E-3</v>
      </c>
    </row>
    <row r="88" spans="2:4" x14ac:dyDescent="0.3">
      <c r="B88" s="14" t="s">
        <v>154</v>
      </c>
      <c r="C88" s="61">
        <v>3.8800000000000001E-2</v>
      </c>
      <c r="D88" s="62">
        <v>-1.0800000000000001E-2</v>
      </c>
    </row>
    <row r="89" spans="2:4" x14ac:dyDescent="0.3">
      <c r="B89" s="14" t="s">
        <v>155</v>
      </c>
      <c r="C89" s="61">
        <v>-4.0399999999999998E-2</v>
      </c>
      <c r="D89" s="62">
        <v>1.0500000000000001E-2</v>
      </c>
    </row>
    <row r="90" spans="2:4" x14ac:dyDescent="0.3">
      <c r="B90" s="14" t="s">
        <v>156</v>
      </c>
      <c r="C90" s="61">
        <v>-7.7999999999999996E-3</v>
      </c>
      <c r="D90" s="62">
        <v>-3.3999999999999998E-3</v>
      </c>
    </row>
    <row r="91" spans="2:4" x14ac:dyDescent="0.3">
      <c r="B91" s="14" t="s">
        <v>157</v>
      </c>
      <c r="C91" s="61">
        <v>-6.8999999999999999E-3</v>
      </c>
      <c r="D91" s="62">
        <v>-8.8000000000000005E-3</v>
      </c>
    </row>
    <row r="92" spans="2:4" x14ac:dyDescent="0.3">
      <c r="B92" s="14" t="s">
        <v>158</v>
      </c>
      <c r="C92" s="61">
        <v>-3.6700000000000003E-2</v>
      </c>
      <c r="D92" s="62">
        <v>1.5599999999999999E-2</v>
      </c>
    </row>
    <row r="93" spans="2:4" x14ac:dyDescent="0.3">
      <c r="B93" s="14" t="s">
        <v>159</v>
      </c>
      <c r="C93" s="61">
        <v>3.2300000000000002E-2</v>
      </c>
      <c r="D93" s="62">
        <v>-3.1900000000000005E-2</v>
      </c>
    </row>
    <row r="94" spans="2:4" x14ac:dyDescent="0.3">
      <c r="B94" s="14" t="s">
        <v>160</v>
      </c>
      <c r="C94" s="61">
        <v>-1.6799999999999999E-2</v>
      </c>
      <c r="D94" s="62">
        <v>-5.9999999999999995E-4</v>
      </c>
    </row>
    <row r="95" spans="2:4" x14ac:dyDescent="0.3">
      <c r="B95" s="14" t="s">
        <v>161</v>
      </c>
      <c r="C95" s="61">
        <v>3.8300000000000001E-2</v>
      </c>
      <c r="D95" s="62">
        <v>-5.9999999999999995E-4</v>
      </c>
    </row>
    <row r="96" spans="2:4" x14ac:dyDescent="0.3">
      <c r="B96" s="14" t="s">
        <v>162</v>
      </c>
      <c r="C96" s="61">
        <v>-3.7000000000000002E-3</v>
      </c>
      <c r="D96" s="62">
        <v>4.4000000000000003E-3</v>
      </c>
    </row>
    <row r="97" spans="2:4" x14ac:dyDescent="0.3">
      <c r="B97" s="14" t="s">
        <v>163</v>
      </c>
      <c r="C97" s="61">
        <v>-3.5299999999999998E-2</v>
      </c>
      <c r="D97" s="62">
        <v>-6.7999999999999996E-3</v>
      </c>
    </row>
    <row r="98" spans="2:4" x14ac:dyDescent="0.3">
      <c r="B98" s="14" t="s">
        <v>164</v>
      </c>
      <c r="C98" s="61">
        <v>3.6600000000000001E-2</v>
      </c>
      <c r="D98" s="62">
        <v>5.7000000000000002E-3</v>
      </c>
    </row>
    <row r="99" spans="2:4" x14ac:dyDescent="0.3">
      <c r="B99" s="14" t="s">
        <v>165</v>
      </c>
      <c r="C99" s="61">
        <v>-2.35E-2</v>
      </c>
      <c r="D99" s="62">
        <v>-1.11E-2</v>
      </c>
    </row>
    <row r="100" spans="2:4" x14ac:dyDescent="0.3">
      <c r="B100" s="14" t="s">
        <v>166</v>
      </c>
      <c r="C100" s="61">
        <v>-1.3299999999999999E-2</v>
      </c>
      <c r="D100" s="62">
        <v>-5.9999999999999995E-4</v>
      </c>
    </row>
    <row r="101" spans="2:4" x14ac:dyDescent="0.3">
      <c r="B101" s="14" t="s">
        <v>167</v>
      </c>
      <c r="C101" s="61">
        <v>3.1300000000000001E-2</v>
      </c>
      <c r="D101" s="62">
        <v>-5.9999999999999995E-4</v>
      </c>
    </row>
    <row r="102" spans="2:4" x14ac:dyDescent="0.3">
      <c r="B102" s="14" t="s">
        <v>168</v>
      </c>
      <c r="C102" s="61">
        <v>-1E-4</v>
      </c>
      <c r="D102" s="62">
        <v>-5.9999999999999995E-4</v>
      </c>
    </row>
    <row r="103" spans="2:4" x14ac:dyDescent="0.3">
      <c r="B103" s="14" t="s">
        <v>169</v>
      </c>
      <c r="C103" s="61">
        <v>-7.1999999999999998E-3</v>
      </c>
      <c r="D103" s="62">
        <v>-6.9999999999999999E-4</v>
      </c>
    </row>
    <row r="104" spans="2:4" x14ac:dyDescent="0.3">
      <c r="B104" s="14" t="s">
        <v>170</v>
      </c>
      <c r="C104" s="61">
        <v>-1.5E-3</v>
      </c>
      <c r="D104" s="62">
        <v>-4.999999999999999E-4</v>
      </c>
    </row>
    <row r="105" spans="2:4" x14ac:dyDescent="0.3">
      <c r="B105" s="14" t="s">
        <v>171</v>
      </c>
      <c r="C105" s="61">
        <v>3.6299999999999999E-2</v>
      </c>
      <c r="D105" s="62">
        <v>-5.9999999999999995E-4</v>
      </c>
    </row>
    <row r="106" spans="2:4" x14ac:dyDescent="0.3">
      <c r="B106" s="14" t="s">
        <v>172</v>
      </c>
      <c r="C106" s="61">
        <v>1.4500000000000001E-2</v>
      </c>
      <c r="D106" s="62">
        <v>1.4999999999999999E-2</v>
      </c>
    </row>
    <row r="107" spans="2:4" x14ac:dyDescent="0.3">
      <c r="B107" s="14" t="s">
        <v>173</v>
      </c>
      <c r="C107" s="61">
        <v>8.1299999999999997E-2</v>
      </c>
      <c r="D107" s="62">
        <v>-5.9999999999999995E-4</v>
      </c>
    </row>
    <row r="108" spans="2:4" x14ac:dyDescent="0.3">
      <c r="B108" s="14" t="s">
        <v>174</v>
      </c>
      <c r="C108" s="61">
        <v>-7.0199999999999999E-2</v>
      </c>
      <c r="D108" s="62">
        <v>1.04E-2</v>
      </c>
    </row>
    <row r="109" spans="2:4" x14ac:dyDescent="0.3">
      <c r="B109" s="14" t="s">
        <v>175</v>
      </c>
      <c r="C109" s="61">
        <v>-2.3699999999999999E-2</v>
      </c>
      <c r="D109" s="62">
        <v>1.0200000000000001E-2</v>
      </c>
    </row>
    <row r="110" spans="2:4" x14ac:dyDescent="0.3">
      <c r="B110" s="14" t="s">
        <v>176</v>
      </c>
      <c r="C110" s="61">
        <v>-3.15E-2</v>
      </c>
      <c r="D110" s="62">
        <v>1.2999999999999999E-3</v>
      </c>
    </row>
    <row r="111" spans="2:4" x14ac:dyDescent="0.3">
      <c r="B111" s="14" t="s">
        <v>177</v>
      </c>
      <c r="C111" s="61">
        <v>2.3199999999999998E-2</v>
      </c>
      <c r="D111" s="62">
        <v>-1.8999999999999998E-3</v>
      </c>
    </row>
    <row r="112" spans="2:4" x14ac:dyDescent="0.3">
      <c r="B112" s="14" t="s">
        <v>178</v>
      </c>
      <c r="C112" s="61">
        <v>5.3800000000000001E-2</v>
      </c>
      <c r="D112" s="62">
        <v>0</v>
      </c>
    </row>
    <row r="113" spans="2:4" x14ac:dyDescent="0.3">
      <c r="B113" s="14" t="s">
        <v>179</v>
      </c>
      <c r="C113" s="61">
        <v>-2.7799999999999998E-2</v>
      </c>
      <c r="D113" s="62">
        <v>-3.0999999999999999E-3</v>
      </c>
    </row>
    <row r="114" spans="2:4" x14ac:dyDescent="0.3">
      <c r="B114" s="14" t="s">
        <v>180</v>
      </c>
      <c r="C114" s="61">
        <v>-7.3700000000000002E-2</v>
      </c>
      <c r="D114" s="62">
        <v>-8.2000000000000007E-3</v>
      </c>
    </row>
    <row r="115" spans="2:4" x14ac:dyDescent="0.3">
      <c r="B115" s="14" t="s">
        <v>181</v>
      </c>
      <c r="C115" s="61">
        <v>-3.8600000000000002E-2</v>
      </c>
      <c r="D115" s="62">
        <v>-2.5000000000000001E-3</v>
      </c>
    </row>
    <row r="116" spans="2:4" x14ac:dyDescent="0.3">
      <c r="B116" s="14" t="s">
        <v>182</v>
      </c>
      <c r="C116" s="61">
        <v>-2.35E-2</v>
      </c>
      <c r="D116" s="62">
        <v>2.2000000000000001E-3</v>
      </c>
    </row>
    <row r="117" spans="2:4" x14ac:dyDescent="0.3">
      <c r="B117" s="14" t="s">
        <v>183</v>
      </c>
      <c r="C117" s="61">
        <v>-3.1600000000000003E-2</v>
      </c>
      <c r="D117" s="62">
        <v>3.2000000000000002E-3</v>
      </c>
    </row>
    <row r="118" spans="2:4" x14ac:dyDescent="0.3">
      <c r="B118" s="14" t="s">
        <v>184</v>
      </c>
      <c r="C118" s="61">
        <v>-2.7699999999999999E-2</v>
      </c>
      <c r="D118" s="62">
        <v>-5.5999999999999999E-3</v>
      </c>
    </row>
    <row r="119" spans="2:4" x14ac:dyDescent="0.3">
      <c r="B119" s="14" t="s">
        <v>185</v>
      </c>
      <c r="C119" s="61">
        <v>1.2999999999999999E-3</v>
      </c>
      <c r="D119" s="62">
        <v>1.0800000000000001E-2</v>
      </c>
    </row>
    <row r="120" spans="2:4" x14ac:dyDescent="0.3">
      <c r="B120" s="14" t="s">
        <v>186</v>
      </c>
      <c r="C120" s="61">
        <v>5.8400000000000001E-2</v>
      </c>
      <c r="D120" s="62">
        <v>7.4000000000000003E-3</v>
      </c>
    </row>
    <row r="121" spans="2:4" x14ac:dyDescent="0.3">
      <c r="B121" s="14" t="s">
        <v>187</v>
      </c>
      <c r="C121" s="61">
        <v>3.9E-2</v>
      </c>
      <c r="D121" s="62">
        <v>2.2100000000000002E-2</v>
      </c>
    </row>
    <row r="122" spans="2:4" x14ac:dyDescent="0.3">
      <c r="B122" s="14" t="s">
        <v>188</v>
      </c>
      <c r="C122" s="61">
        <v>8.5000000000000006E-3</v>
      </c>
      <c r="D122" s="62">
        <v>-3.8100000000000002E-2</v>
      </c>
    </row>
    <row r="123" spans="2:4" x14ac:dyDescent="0.3">
      <c r="B123" s="14" t="s">
        <v>189</v>
      </c>
      <c r="C123" s="61">
        <v>1.7999999999999999E-2</v>
      </c>
      <c r="D123" s="62">
        <v>1.0000000000000005E-4</v>
      </c>
    </row>
    <row r="124" spans="2:4" x14ac:dyDescent="0.3">
      <c r="B124" s="14" t="s">
        <v>190</v>
      </c>
      <c r="C124" s="61">
        <v>-1.7000000000000001E-2</v>
      </c>
      <c r="D124" s="62">
        <v>-7.4999999999999997E-3</v>
      </c>
    </row>
    <row r="125" spans="2:4" x14ac:dyDescent="0.3">
      <c r="B125" s="14" t="s">
        <v>191</v>
      </c>
      <c r="C125" s="61">
        <v>-3.9199999999999999E-2</v>
      </c>
      <c r="D125" s="62">
        <v>-5.9999999999999995E-4</v>
      </c>
    </row>
    <row r="126" spans="2:4" x14ac:dyDescent="0.3">
      <c r="B126" s="14" t="s">
        <v>192</v>
      </c>
      <c r="C126" s="61">
        <v>1.9E-2</v>
      </c>
      <c r="D126" s="62">
        <v>-5.9999999999999995E-4</v>
      </c>
    </row>
    <row r="127" spans="2:4" x14ac:dyDescent="0.3">
      <c r="B127" s="14" t="s">
        <v>193</v>
      </c>
      <c r="C127" s="61">
        <v>-5.8400000000000001E-2</v>
      </c>
      <c r="D127" s="62">
        <v>-1.5599999999999999E-2</v>
      </c>
    </row>
    <row r="128" spans="2:4" x14ac:dyDescent="0.3">
      <c r="B128" s="14" t="s">
        <v>194</v>
      </c>
      <c r="C128" s="61">
        <v>-1.83E-2</v>
      </c>
      <c r="D128" s="62">
        <v>8.6E-3</v>
      </c>
    </row>
    <row r="129" spans="2:4" x14ac:dyDescent="0.3">
      <c r="B129" s="14" t="s">
        <v>195</v>
      </c>
      <c r="C129" s="61">
        <v>2.9899999999999999E-2</v>
      </c>
      <c r="D129" s="62">
        <v>-5.9999999999999995E-4</v>
      </c>
    </row>
    <row r="130" spans="2:4" x14ac:dyDescent="0.3">
      <c r="B130" s="14" t="s">
        <v>196</v>
      </c>
      <c r="C130" s="61">
        <v>6.4500000000000002E-2</v>
      </c>
      <c r="D130" s="62">
        <v>1.18E-2</v>
      </c>
    </row>
    <row r="131" spans="2:4" x14ac:dyDescent="0.3">
      <c r="B131" s="14" t="s">
        <v>197</v>
      </c>
      <c r="C131" s="61">
        <v>1.9900000000000001E-2</v>
      </c>
      <c r="D131" s="62">
        <v>-9.7999999999999997E-3</v>
      </c>
    </row>
    <row r="132" spans="2:4" x14ac:dyDescent="0.3">
      <c r="B132" s="14" t="s">
        <v>198</v>
      </c>
      <c r="C132" s="61">
        <v>3.8999999999999998E-3</v>
      </c>
      <c r="D132" s="62">
        <v>-3.6999999999999997E-3</v>
      </c>
    </row>
    <row r="133" spans="2:4" x14ac:dyDescent="0.3">
      <c r="B133" s="14" t="s">
        <v>199</v>
      </c>
      <c r="C133" s="61">
        <v>0.1128</v>
      </c>
      <c r="D133" s="62">
        <v>-6.6E-3</v>
      </c>
    </row>
    <row r="134" spans="2:4" x14ac:dyDescent="0.3">
      <c r="B134" s="14" t="s">
        <v>200</v>
      </c>
      <c r="C134" s="61">
        <v>-9.3200000000000005E-2</v>
      </c>
      <c r="D134" s="62">
        <v>-9.1400000000000009E-2</v>
      </c>
    </row>
    <row r="135" spans="2:4" x14ac:dyDescent="0.3">
      <c r="B135" s="14" t="s">
        <v>201</v>
      </c>
      <c r="C135" s="61">
        <v>-3.1099999999999999E-2</v>
      </c>
      <c r="D135" s="62">
        <v>-6.3E-3</v>
      </c>
    </row>
    <row r="136" spans="2:4" x14ac:dyDescent="0.3">
      <c r="B136" s="14" t="s">
        <v>202</v>
      </c>
      <c r="C136" s="61">
        <v>-7.6999999999999999E-2</v>
      </c>
      <c r="D136" s="62">
        <v>-1.2E-2</v>
      </c>
    </row>
    <row r="137" spans="2:4" x14ac:dyDescent="0.3">
      <c r="B137" s="14" t="s">
        <v>203</v>
      </c>
      <c r="C137" s="61">
        <v>-1.0800000000000001E-2</v>
      </c>
      <c r="D137" s="62">
        <v>1.0699999999999999E-2</v>
      </c>
    </row>
    <row r="138" spans="2:4" x14ac:dyDescent="0.3">
      <c r="B138" s="14" t="s">
        <v>204</v>
      </c>
      <c r="C138" s="61">
        <v>5.3E-3</v>
      </c>
      <c r="D138" s="62">
        <v>9.4999999999999998E-3</v>
      </c>
    </row>
    <row r="139" spans="2:4" x14ac:dyDescent="0.3">
      <c r="B139" s="14" t="s">
        <v>205</v>
      </c>
      <c r="C139" s="61">
        <v>4.2799999999999998E-2</v>
      </c>
      <c r="D139" s="62">
        <v>5.1999999999999998E-3</v>
      </c>
    </row>
    <row r="140" spans="2:4" x14ac:dyDescent="0.3">
      <c r="B140" s="14" t="s">
        <v>206</v>
      </c>
      <c r="C140" s="61">
        <v>4.0500000000000001E-2</v>
      </c>
      <c r="D140" s="62">
        <v>-9.1999999999999998E-3</v>
      </c>
    </row>
    <row r="141" spans="2:4" x14ac:dyDescent="0.3">
      <c r="B141" s="14" t="s">
        <v>207</v>
      </c>
      <c r="C141" s="61">
        <v>-4.8899999999999999E-2</v>
      </c>
      <c r="D141" s="62">
        <v>-9.1000000000000004E-3</v>
      </c>
    </row>
    <row r="142" spans="2:4" x14ac:dyDescent="0.3">
      <c r="B142" s="14" t="s">
        <v>208</v>
      </c>
      <c r="C142" s="61">
        <v>-5.16E-2</v>
      </c>
      <c r="D142" s="62">
        <v>-2.5999999999999999E-3</v>
      </c>
    </row>
    <row r="143" spans="2:4" x14ac:dyDescent="0.3">
      <c r="B143" s="14" t="s">
        <v>209</v>
      </c>
      <c r="C143" s="61">
        <v>-5.8999999999999999E-3</v>
      </c>
      <c r="D143" s="62">
        <v>1.0999999999999998E-3</v>
      </c>
    </row>
    <row r="144" spans="2:4" x14ac:dyDescent="0.3">
      <c r="B144" s="14" t="s">
        <v>210</v>
      </c>
      <c r="C144" s="61">
        <v>2.4400000000000002E-2</v>
      </c>
      <c r="D144" s="62">
        <v>-5.9999999999999995E-4</v>
      </c>
    </row>
    <row r="145" spans="2:4" x14ac:dyDescent="0.3">
      <c r="B145" s="14" t="s">
        <v>211</v>
      </c>
      <c r="C145" s="61">
        <v>5.9700000000000003E-2</v>
      </c>
      <c r="D145" s="62">
        <v>-1.17E-2</v>
      </c>
    </row>
    <row r="146" spans="2:4" x14ac:dyDescent="0.3">
      <c r="B146" s="14" t="s">
        <v>212</v>
      </c>
      <c r="C146" s="61">
        <v>3.6900000000000002E-2</v>
      </c>
      <c r="D146" s="62">
        <v>-1.1599999999999999E-2</v>
      </c>
    </row>
    <row r="147" spans="2:4" x14ac:dyDescent="0.3">
      <c r="B147" s="14" t="s">
        <v>213</v>
      </c>
      <c r="C147" s="61">
        <v>7.3499999999999996E-2</v>
      </c>
      <c r="D147" s="62">
        <v>9.5799999999999996E-2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056B1-8390-47DD-8B0C-6BD7AFBCBE39}">
  <dimension ref="B2:F22"/>
  <sheetViews>
    <sheetView workbookViewId="0">
      <selection activeCell="D4" sqref="D4"/>
    </sheetView>
  </sheetViews>
  <sheetFormatPr baseColWidth="10" defaultRowHeight="14.4" x14ac:dyDescent="0.3"/>
  <cols>
    <col min="1" max="1" width="2.6640625" customWidth="1"/>
    <col min="2" max="6" width="20.6640625" customWidth="1"/>
  </cols>
  <sheetData>
    <row r="2" spans="2:6" x14ac:dyDescent="0.3">
      <c r="B2" s="15" t="s">
        <v>34</v>
      </c>
      <c r="C2" s="13">
        <v>13275000</v>
      </c>
      <c r="D2" s="1"/>
      <c r="E2" s="15" t="s">
        <v>221</v>
      </c>
      <c r="F2" s="14">
        <v>2</v>
      </c>
    </row>
    <row r="3" spans="2:6" x14ac:dyDescent="0.3">
      <c r="B3" s="15" t="s">
        <v>26</v>
      </c>
      <c r="C3" s="6">
        <v>0.08</v>
      </c>
      <c r="D3" s="1"/>
      <c r="E3" s="1"/>
      <c r="F3" s="1"/>
    </row>
    <row r="4" spans="2:6" x14ac:dyDescent="0.3">
      <c r="B4" s="15" t="s">
        <v>27</v>
      </c>
      <c r="C4" s="14">
        <v>3</v>
      </c>
      <c r="D4" s="1"/>
      <c r="E4" s="1"/>
      <c r="F4" s="1"/>
    </row>
    <row r="5" spans="2:6" x14ac:dyDescent="0.3">
      <c r="B5" s="1"/>
      <c r="C5" s="1"/>
      <c r="D5" s="1"/>
      <c r="E5" s="1"/>
      <c r="F5" s="1"/>
    </row>
    <row r="6" spans="2:6" x14ac:dyDescent="0.3">
      <c r="B6" s="15" t="s">
        <v>28</v>
      </c>
      <c r="C6" s="69">
        <v>6008295.4101527845</v>
      </c>
      <c r="D6" s="1"/>
      <c r="E6" s="1"/>
      <c r="F6" s="1"/>
    </row>
    <row r="7" spans="2:6" x14ac:dyDescent="0.3">
      <c r="B7" s="1"/>
      <c r="C7" s="1"/>
      <c r="D7" s="1"/>
      <c r="E7" s="1"/>
      <c r="F7" s="1"/>
    </row>
    <row r="8" spans="2:6" x14ac:dyDescent="0.3">
      <c r="B8" s="15" t="s">
        <v>29</v>
      </c>
      <c r="C8" s="15" t="s">
        <v>30</v>
      </c>
      <c r="D8" s="15" t="s">
        <v>31</v>
      </c>
      <c r="E8" s="15" t="s">
        <v>32</v>
      </c>
      <c r="F8" s="15" t="s">
        <v>33</v>
      </c>
    </row>
    <row r="9" spans="2:6" x14ac:dyDescent="0.3">
      <c r="B9" s="14">
        <v>0</v>
      </c>
      <c r="C9" s="7">
        <f>C2</f>
        <v>13275000</v>
      </c>
      <c r="D9" s="7"/>
      <c r="E9" s="7"/>
      <c r="F9" s="7"/>
    </row>
    <row r="10" spans="2:6" x14ac:dyDescent="0.3">
      <c r="B10" s="14">
        <v>1</v>
      </c>
      <c r="C10" s="2">
        <f>C9-D10</f>
        <v>14337000</v>
      </c>
      <c r="D10" s="70">
        <f>F10-E10</f>
        <v>-1062000</v>
      </c>
      <c r="E10" s="2">
        <f>$C$3*C9</f>
        <v>1062000</v>
      </c>
      <c r="F10" s="69">
        <v>0</v>
      </c>
    </row>
    <row r="11" spans="2:6" x14ac:dyDescent="0.3">
      <c r="B11" s="14">
        <v>2</v>
      </c>
      <c r="C11" s="2">
        <f>C10-D11</f>
        <v>15483960</v>
      </c>
      <c r="D11" s="70">
        <f>F11-E11</f>
        <v>-1146960</v>
      </c>
      <c r="E11" s="2">
        <f t="shared" ref="E11:E14" si="0">$C$3*C10</f>
        <v>1146960</v>
      </c>
      <c r="F11" s="69">
        <v>0</v>
      </c>
    </row>
    <row r="12" spans="2:6" x14ac:dyDescent="0.3">
      <c r="B12" s="14">
        <v>3</v>
      </c>
      <c r="C12" s="2">
        <f>C11-D12</f>
        <v>10714381.389847215</v>
      </c>
      <c r="D12" s="69">
        <f t="shared" ref="D12:D13" si="1">F12-E12</f>
        <v>4769578.6101527847</v>
      </c>
      <c r="E12" s="2">
        <f>$C$3*C11</f>
        <v>1238716.8</v>
      </c>
      <c r="F12" s="69">
        <f>-PMT(C3,C4,C11)</f>
        <v>6008295.4101527845</v>
      </c>
    </row>
    <row r="13" spans="2:6" x14ac:dyDescent="0.3">
      <c r="B13" s="14">
        <v>4</v>
      </c>
      <c r="C13" s="2">
        <f>C12-D13</f>
        <v>5563236.4908822076</v>
      </c>
      <c r="D13" s="69">
        <f t="shared" si="1"/>
        <v>5151144.8989650076</v>
      </c>
      <c r="E13" s="2">
        <f t="shared" si="0"/>
        <v>857150.51118777727</v>
      </c>
      <c r="F13" s="69">
        <v>6008295.4101527845</v>
      </c>
    </row>
    <row r="14" spans="2:6" x14ac:dyDescent="0.3">
      <c r="B14" s="14">
        <v>5</v>
      </c>
      <c r="C14" s="2">
        <f>C13-D14</f>
        <v>0</v>
      </c>
      <c r="D14" s="69">
        <f>F14-E14</f>
        <v>5563236.4908822076</v>
      </c>
      <c r="E14" s="2">
        <f t="shared" si="0"/>
        <v>445058.91927057662</v>
      </c>
      <c r="F14" s="69">
        <v>6008295.4101527845</v>
      </c>
    </row>
    <row r="16" spans="2:6" x14ac:dyDescent="0.3">
      <c r="B16" s="15" t="s">
        <v>29</v>
      </c>
      <c r="C16" s="15" t="s">
        <v>30</v>
      </c>
      <c r="D16" s="15" t="s">
        <v>31</v>
      </c>
      <c r="E16" s="15" t="s">
        <v>32</v>
      </c>
      <c r="F16" s="15" t="s">
        <v>33</v>
      </c>
    </row>
    <row r="17" spans="2:6" x14ac:dyDescent="0.3">
      <c r="B17" s="14">
        <v>0</v>
      </c>
      <c r="C17" s="7">
        <f>C9</f>
        <v>13275000</v>
      </c>
      <c r="D17" s="7">
        <f t="shared" ref="D17:F17" si="2">D9</f>
        <v>0</v>
      </c>
      <c r="E17" s="7">
        <f t="shared" si="2"/>
        <v>0</v>
      </c>
      <c r="F17" s="7">
        <f t="shared" si="2"/>
        <v>0</v>
      </c>
    </row>
    <row r="18" spans="2:6" x14ac:dyDescent="0.3">
      <c r="B18" s="14">
        <v>1</v>
      </c>
      <c r="C18" s="7">
        <f t="shared" ref="C18:F22" si="3">C10</f>
        <v>14337000</v>
      </c>
      <c r="D18" s="7"/>
      <c r="E18" s="7"/>
      <c r="F18" s="7">
        <f t="shared" si="3"/>
        <v>0</v>
      </c>
    </row>
    <row r="19" spans="2:6" x14ac:dyDescent="0.3">
      <c r="B19" s="14">
        <v>2</v>
      </c>
      <c r="C19" s="7">
        <f t="shared" si="3"/>
        <v>15483960</v>
      </c>
      <c r="D19" s="7"/>
      <c r="E19" s="7"/>
      <c r="F19" s="7">
        <f t="shared" si="3"/>
        <v>0</v>
      </c>
    </row>
    <row r="20" spans="2:6" x14ac:dyDescent="0.3">
      <c r="B20" s="14">
        <v>3</v>
      </c>
      <c r="C20" s="7">
        <f t="shared" si="3"/>
        <v>10714381.389847215</v>
      </c>
      <c r="D20" s="71">
        <f>SUM(D10:D12)</f>
        <v>2560618.6101527847</v>
      </c>
      <c r="E20" s="71">
        <f>SUM(E10:E12)</f>
        <v>3447676.8</v>
      </c>
      <c r="F20" s="7">
        <f t="shared" si="3"/>
        <v>6008295.4101527845</v>
      </c>
    </row>
    <row r="21" spans="2:6" x14ac:dyDescent="0.3">
      <c r="B21" s="14">
        <v>4</v>
      </c>
      <c r="C21" s="7">
        <f t="shared" si="3"/>
        <v>5563236.4908822076</v>
      </c>
      <c r="D21" s="71">
        <f t="shared" si="3"/>
        <v>5151144.8989650076</v>
      </c>
      <c r="E21" s="71">
        <f t="shared" si="3"/>
        <v>857150.51118777727</v>
      </c>
      <c r="F21" s="7">
        <f t="shared" si="3"/>
        <v>6008295.4101527845</v>
      </c>
    </row>
    <row r="22" spans="2:6" x14ac:dyDescent="0.3">
      <c r="B22" s="14">
        <v>5</v>
      </c>
      <c r="C22" s="7">
        <f t="shared" si="3"/>
        <v>0</v>
      </c>
      <c r="D22" s="71">
        <f t="shared" si="3"/>
        <v>5563236.4908822076</v>
      </c>
      <c r="E22" s="71">
        <f t="shared" si="3"/>
        <v>445058.91927057662</v>
      </c>
      <c r="F22" s="7">
        <f t="shared" si="3"/>
        <v>6008295.4101527845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Flujo de Caja</vt:lpstr>
      <vt:lpstr>Depreciación, VR y GoPC</vt:lpstr>
      <vt:lpstr>Intereses y Amortizaciones</vt:lpstr>
      <vt:lpstr>Bonos BCU30</vt:lpstr>
      <vt:lpstr>IPSA - Acciones empresa china</vt:lpstr>
      <vt:lpstr>ejemplo intereses con 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Gerardo Marcos Beas Moraga (gerardo.beas)</cp:lastModifiedBy>
  <dcterms:created xsi:type="dcterms:W3CDTF">2015-06-05T18:17:20Z</dcterms:created>
  <dcterms:modified xsi:type="dcterms:W3CDTF">2025-11-11T00:17:32Z</dcterms:modified>
</cp:coreProperties>
</file>