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uchile-my.sharepoint.com/personal/sofia_montano_uchile_cl/Documents/2023/Segundo semestre/Auxiliar gestión/Auxiliar 2/2023 Primavera/"/>
    </mc:Choice>
  </mc:AlternateContent>
  <xr:revisionPtr revIDLastSave="1567" documentId="11_AD4D2F04E46CFB4ACB3E20FEED97DB52683EDF1A" xr6:coauthVersionLast="47" xr6:coauthVersionMax="47" xr10:uidLastSave="{A1B624A3-22A1-4774-82B8-930A57A6DFED}"/>
  <bookViews>
    <workbookView xWindow="-110" yWindow="-110" windowWidth="19420" windowHeight="10300" activeTab="1" xr2:uid="{00000000-000D-0000-FFFF-FFFF00000000}"/>
  </bookViews>
  <sheets>
    <sheet name="P1" sheetId="3" r:id="rId1"/>
    <sheet name="P2"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7" l="1"/>
  <c r="J40" i="7"/>
  <c r="N19" i="7" l="1"/>
  <c r="J13" i="7"/>
  <c r="J48" i="7" l="1"/>
  <c r="J45" i="7"/>
  <c r="J19" i="7"/>
  <c r="J21" i="7" s="1"/>
  <c r="J63" i="7" l="1"/>
  <c r="A48" i="7"/>
  <c r="Q20" i="7"/>
  <c r="N20" i="7" l="1"/>
  <c r="N14" i="7"/>
  <c r="N13" i="7"/>
  <c r="R28" i="7"/>
  <c r="R29" i="7" s="1"/>
  <c r="J29" i="7" s="1"/>
  <c r="R27" i="7"/>
  <c r="D11" i="7"/>
  <c r="J16" i="7"/>
  <c r="J24" i="7" l="1"/>
  <c r="Q19" i="7"/>
  <c r="J72" i="7" l="1"/>
  <c r="G146" i="3"/>
  <c r="G108" i="3"/>
  <c r="J59" i="7"/>
  <c r="J67" i="7" s="1"/>
  <c r="G131" i="3" l="1"/>
  <c r="G117" i="3"/>
  <c r="G114" i="3"/>
  <c r="G111" i="3"/>
  <c r="G105" i="3"/>
  <c r="G84" i="3"/>
  <c r="G83" i="3"/>
  <c r="G85" i="3" s="1"/>
  <c r="G97" i="3" s="1"/>
  <c r="G70" i="3"/>
  <c r="G69" i="3"/>
  <c r="G71" i="3" s="1"/>
  <c r="F41" i="3"/>
  <c r="G41" i="3"/>
  <c r="H41" i="3"/>
  <c r="F42" i="3"/>
  <c r="F43" i="3"/>
  <c r="F45" i="3"/>
  <c r="G12" i="3"/>
  <c r="K45" i="3"/>
  <c r="L24" i="3"/>
  <c r="L23" i="3"/>
  <c r="K26" i="3" s="1"/>
  <c r="H24" i="3"/>
  <c r="H43" i="3" s="1"/>
  <c r="H23" i="3"/>
  <c r="H42" i="3" s="1"/>
  <c r="K24" i="3"/>
  <c r="K43" i="3" s="1"/>
  <c r="K23" i="3"/>
  <c r="G24" i="3"/>
  <c r="G43" i="3" s="1"/>
  <c r="G23" i="3"/>
  <c r="G42" i="3" s="1"/>
  <c r="G79" i="3" l="1"/>
  <c r="G26" i="3"/>
  <c r="G45" i="3" s="1"/>
  <c r="K42" i="3"/>
  <c r="G5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Paz Montaño Kerdy</author>
  </authors>
  <commentList>
    <comment ref="A13" authorId="0" shapeId="0" xr:uid="{DCE1C2AF-8FF0-404E-B912-C34D1E3E0BEA}">
      <text>
        <r>
          <rPr>
            <b/>
            <sz val="9"/>
            <color indexed="81"/>
            <rFont val="Tahoma"/>
            <family val="2"/>
          </rPr>
          <t xml:space="preserve">El pagable minero </t>
        </r>
        <r>
          <rPr>
            <sz val="9"/>
            <color indexed="81"/>
            <rFont val="Tahoma"/>
            <family val="2"/>
          </rPr>
          <t xml:space="preserve">es un término utilizado en la industria minera para referirse a la cantidad de metal que se recupera y se paga al propietario de la mina. Es decir, es la cantidad de metal que se extrae de la concentradora y que se encuentra en el concentrado final que se vende a las fundiciones.
</t>
        </r>
        <r>
          <rPr>
            <b/>
            <sz val="9"/>
            <color indexed="81"/>
            <rFont val="Tahoma"/>
            <family val="2"/>
          </rPr>
          <t>La recuperación</t>
        </r>
        <r>
          <rPr>
            <sz val="9"/>
            <color indexed="81"/>
            <rFont val="Tahoma"/>
            <family val="2"/>
          </rPr>
          <t xml:space="preserve"> representa la cantidad de metal que se recupera de la concentradora y se refiere a la eficiencia del proceso de concentración. Por lo tanto, el pagable minero está directamente relacionado con la recuperación de la concentradora, ya que cuanto mayor sea la recuperación, mayor será la cantidad de metal que se paga al propietario de la mina.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Paz Montaño Kerdy</author>
  </authors>
  <commentList>
    <comment ref="I26" authorId="0" shapeId="0" xr:uid="{7FCD071B-B270-4906-AF46-9BC0133DAAE8}">
      <text>
        <r>
          <rPr>
            <sz val="9"/>
            <color indexed="81"/>
            <rFont val="Tahoma"/>
            <family val="2"/>
          </rPr>
          <t>Corresponde al cargo por transportar el concentrado dentro y/o fuera del país. Al procesar el concentrado en una fundición nacional, el productor ahorra el costo de transportarlo a una fundición entrangera</t>
        </r>
      </text>
    </comment>
    <comment ref="R26" authorId="0" shapeId="0" xr:uid="{28463543-CE83-4508-B30F-D7067F851EB6}">
      <text>
        <r>
          <rPr>
            <sz val="9"/>
            <color indexed="81"/>
            <rFont val="Tahoma"/>
            <family val="2"/>
          </rPr>
          <t>Base seca! Representa que nuestra masa unitaria es 100% en base seca, y a partir de esta se calcula la humeda</t>
        </r>
      </text>
    </comment>
    <comment ref="I51" authorId="0" shapeId="0" xr:uid="{B1A8882F-3499-4B54-964A-F7F5782ECA65}">
      <text>
        <r>
          <rPr>
            <b/>
            <sz val="9"/>
            <color indexed="81"/>
            <rFont val="Tahoma"/>
            <family val="2"/>
          </rPr>
          <t xml:space="preserve">Penalizaciones por presencia de impurezas en concentrado
</t>
        </r>
        <r>
          <rPr>
            <sz val="9"/>
            <color indexed="81"/>
            <rFont val="Tahoma"/>
            <family val="2"/>
          </rPr>
          <t>Impurezas que pueden tener efectos negativos sobre distintas etapas del proceso, costo adicional que son cobradas al vendedor del concentrado "al minero" como penalizaciones, según el contenido de llas. El exceso de humedad también puede ser penalizado de esta manera</t>
        </r>
      </text>
    </comment>
  </commentList>
</comments>
</file>

<file path=xl/sharedStrings.xml><?xml version="1.0" encoding="utf-8"?>
<sst xmlns="http://schemas.openxmlformats.org/spreadsheetml/2006/main" count="307" uniqueCount="186">
  <si>
    <t xml:space="preserve">Estructura de costos </t>
  </si>
  <si>
    <t>Costo fundición</t>
  </si>
  <si>
    <t>Costo refinación</t>
  </si>
  <si>
    <t>Performance operacional</t>
  </si>
  <si>
    <t>Recuperación Au</t>
  </si>
  <si>
    <t>Recuperación Cu</t>
  </si>
  <si>
    <t>Recuperación H2SO4</t>
  </si>
  <si>
    <t>Unidad</t>
  </si>
  <si>
    <t>Valor</t>
  </si>
  <si>
    <t>%</t>
  </si>
  <si>
    <t>US$/TMS</t>
  </si>
  <si>
    <t>US$c/lb</t>
  </si>
  <si>
    <t>Tarifa de compra de concentrado</t>
  </si>
  <si>
    <t>TC</t>
  </si>
  <si>
    <t>RC</t>
  </si>
  <si>
    <t>Pagabilidad Au</t>
  </si>
  <si>
    <t>Pagabilidad Cu</t>
  </si>
  <si>
    <t>% - R</t>
  </si>
  <si>
    <t>g/t</t>
  </si>
  <si>
    <t>Restricción Pagabilidad Au</t>
  </si>
  <si>
    <t>Características concentrado</t>
  </si>
  <si>
    <t>Calcopirita</t>
  </si>
  <si>
    <t>Contenido de oro</t>
  </si>
  <si>
    <t xml:space="preserve">Precios </t>
  </si>
  <si>
    <t>US$/Oz.t</t>
  </si>
  <si>
    <t>US$/TM</t>
  </si>
  <si>
    <t>Precio de Cu</t>
  </si>
  <si>
    <t>Precio de Au</t>
  </si>
  <si>
    <t>Precio de H2SO4</t>
  </si>
  <si>
    <t>a.</t>
  </si>
  <si>
    <t xml:space="preserve">Fundir </t>
  </si>
  <si>
    <t>Contractual - (Tarifa RC)</t>
  </si>
  <si>
    <t>Refinar</t>
  </si>
  <si>
    <t>Costo refinar</t>
  </si>
  <si>
    <t>Contractual - (Tarifa TC)</t>
  </si>
  <si>
    <t xml:space="preserve"> Margen por diferencia de tarifa vs costo de fundición y refinación en [US$/TMS]</t>
  </si>
  <si>
    <t>Unidad de medida solicitada</t>
  </si>
  <si>
    <t>Cumple la unidad de medida?</t>
  </si>
  <si>
    <t>Factor de conversión</t>
  </si>
  <si>
    <t>lb /t</t>
  </si>
  <si>
    <t>gr/oz. T</t>
  </si>
  <si>
    <t>US$/c</t>
  </si>
  <si>
    <t>Libra a tonelada</t>
  </si>
  <si>
    <t>gramos/onza troy</t>
  </si>
  <si>
    <t>Dólar a centavo</t>
  </si>
  <si>
    <t>Ley de Cu en concentrado</t>
  </si>
  <si>
    <t>Paso 1</t>
  </si>
  <si>
    <t>Calcular Ley Cu en Concentrado</t>
  </si>
  <si>
    <t>Masa atómica</t>
  </si>
  <si>
    <t>Cu</t>
  </si>
  <si>
    <t>Fe</t>
  </si>
  <si>
    <t>S</t>
  </si>
  <si>
    <t>H</t>
  </si>
  <si>
    <t>O</t>
  </si>
  <si>
    <t>g/mol</t>
  </si>
  <si>
    <t>Paso 2</t>
  </si>
  <si>
    <t>Determinar el Margen como la suma de las diferencias contractuales y costos de fundición</t>
  </si>
  <si>
    <t>Tarifa RC</t>
  </si>
  <si>
    <t>Paso 2.1</t>
  </si>
  <si>
    <t>Paso 2.2</t>
  </si>
  <si>
    <t xml:space="preserve">Paso 3. </t>
  </si>
  <si>
    <t>Pasar a la unidad de medida solicitada</t>
  </si>
  <si>
    <t>Margen por diferencia contrato vrs. costo</t>
  </si>
  <si>
    <t>b.</t>
  </si>
  <si>
    <t>Beneficio del metal libre por cobre y oro</t>
  </si>
  <si>
    <t>Se estipula contractualmente sobre los metales Cobre y Oro, para obtener el beneficio de la fundición se debe calcular la diferencia entre lo recuperado por la fundición y el pagable hacia el minero</t>
  </si>
  <si>
    <t>Recuperación (fundición)</t>
  </si>
  <si>
    <t>Pagable (minero)</t>
  </si>
  <si>
    <t>Descripción</t>
  </si>
  <si>
    <t xml:space="preserve">Valor </t>
  </si>
  <si>
    <t>Delta Cu</t>
  </si>
  <si>
    <t>Beneficio Cu</t>
  </si>
  <si>
    <t xml:space="preserve">a. Margen </t>
  </si>
  <si>
    <t>b. Beneficio</t>
  </si>
  <si>
    <t>Delta Au</t>
  </si>
  <si>
    <t>Solo se paga cuando la Ley de oro &gt;1.0 gr/t, como se tiene 1.4 g/t de oro en el concentrado se cumple la restricción y se realiza el pago hacia el minero (aplica el pagable).</t>
  </si>
  <si>
    <r>
      <t xml:space="preserve">El pagable minero es un término utilizado en la industria minera para referirse a la </t>
    </r>
    <r>
      <rPr>
        <b/>
        <sz val="11"/>
        <color theme="6"/>
        <rFont val="Calibri"/>
        <family val="2"/>
        <scheme val="minor"/>
      </rPr>
      <t>cantidad de metal que se recupera y se paga al propietario de la mina</t>
    </r>
    <r>
      <rPr>
        <sz val="11"/>
        <color theme="1"/>
        <rFont val="Calibri"/>
        <family val="2"/>
        <scheme val="minor"/>
      </rPr>
      <t>. Es decir, es la cantidad de metal que se extrae de la concentradora y que se encuentra en el concentrado final que se vende a las fundiciones.
La recuperación representa la cantidad de metal que se recupera de la concentradora y se refiere a la eficiencia del proceso de concentración. Por lo tanto, el pagable minero está directamente relacionado con la recuperación de la concentradora, ya que cuanto mayor sea la recuperación, mayor será la cantidad de metal que se paga al propietario de la mina.</t>
    </r>
  </si>
  <si>
    <t>Beneficio Au</t>
  </si>
  <si>
    <t>c.</t>
  </si>
  <si>
    <t>Beneficio del subproducto de ácido sulfúrico</t>
  </si>
  <si>
    <t>Masa calcopirita (CuFeS2)</t>
  </si>
  <si>
    <t>Ley de S en con. Calcopiritico</t>
  </si>
  <si>
    <t>Masa ácido sulfúrico (H2SO4)</t>
  </si>
  <si>
    <t>Ley de S en ácido sulfúrico</t>
  </si>
  <si>
    <t>1 tonelada de S contiene 2.063 toneladas de H2SO4</t>
  </si>
  <si>
    <t>Toneladas</t>
  </si>
  <si>
    <t>→</t>
  </si>
  <si>
    <t>Como no existe una definición contractualpara el ácido sulfurico, todo el porcentaje recuperado se considera como beneficio</t>
  </si>
  <si>
    <t>Beneficio H2SO4</t>
  </si>
  <si>
    <t>c. Beneficio</t>
  </si>
  <si>
    <t>H2SO4</t>
  </si>
  <si>
    <t xml:space="preserve">d. </t>
  </si>
  <si>
    <t>Beneficio total por cada tonelada de cobre fundido</t>
  </si>
  <si>
    <t>d. Beneficio</t>
  </si>
  <si>
    <t xml:space="preserve">Total </t>
  </si>
  <si>
    <t>Parámetro</t>
  </si>
  <si>
    <t>Concentrado</t>
  </si>
  <si>
    <t>Ley Cu en conc</t>
  </si>
  <si>
    <t>Ley As en conc</t>
  </si>
  <si>
    <t>Ley Sb en conc</t>
  </si>
  <si>
    <t>[USD/t]</t>
  </si>
  <si>
    <t>Flete</t>
  </si>
  <si>
    <t>Impureza</t>
  </si>
  <si>
    <t>Tolerancia</t>
  </si>
  <si>
    <t>Castigo</t>
  </si>
  <si>
    <t>As</t>
  </si>
  <si>
    <t>1.5 [$US/0.1%] por TMS</t>
  </si>
  <si>
    <t>5.0 [$US/0.1%] por TMS</t>
  </si>
  <si>
    <t>Sb</t>
  </si>
  <si>
    <t>1.5 [$US/0.01%] por TMS</t>
  </si>
  <si>
    <t>Humedad</t>
  </si>
  <si>
    <t>3 [$US/1%] por TMH</t>
  </si>
  <si>
    <t xml:space="preserve">Ingreso total: </t>
  </si>
  <si>
    <t>Elemento</t>
  </si>
  <si>
    <t>Costo RC</t>
  </si>
  <si>
    <t>Pagable</t>
  </si>
  <si>
    <t>Deducción mínima</t>
  </si>
  <si>
    <t>Cobre</t>
  </si>
  <si>
    <t>unidad de ley</t>
  </si>
  <si>
    <t>Oro</t>
  </si>
  <si>
    <t>ppm</t>
  </si>
  <si>
    <t>Precio venta</t>
  </si>
  <si>
    <t>[$US/lb]</t>
  </si>
  <si>
    <t>[USD/TMS]</t>
  </si>
  <si>
    <t>[$US/oz.t]</t>
  </si>
  <si>
    <t>i) As</t>
  </si>
  <si>
    <t>ii) Sb</t>
  </si>
  <si>
    <t>iii) Humedad</t>
  </si>
  <si>
    <t>ii) Costo RC Oro</t>
  </si>
  <si>
    <t>=</t>
  </si>
  <si>
    <t xml:space="preserve"> [cUS/lb]</t>
  </si>
  <si>
    <t xml:space="preserve"> [$US/oz.t]</t>
  </si>
  <si>
    <t>[oz.t]</t>
  </si>
  <si>
    <t>[kg]</t>
  </si>
  <si>
    <t>[lb]</t>
  </si>
  <si>
    <t>[t]</t>
  </si>
  <si>
    <t>Precio del Cobre [USD/t]:</t>
  </si>
  <si>
    <t>Ingreso por Cu [USD/t]:</t>
  </si>
  <si>
    <t>Precio del Oro [USD/t]:</t>
  </si>
  <si>
    <t>Ingreso por Au [USD/t]:</t>
  </si>
  <si>
    <t>Precio [$US/lb]*conversión [lb/t]</t>
  </si>
  <si>
    <t>Precio  [USD/t] *Min(Cobre Pagable, Cobre Deducido) [%]</t>
  </si>
  <si>
    <t>5) Impurezas (-)</t>
  </si>
  <si>
    <t>2) Flete (-)</t>
  </si>
  <si>
    <t>TMS</t>
  </si>
  <si>
    <t>TMH</t>
  </si>
  <si>
    <t>[$USc]</t>
  </si>
  <si>
    <t>[$US]</t>
  </si>
  <si>
    <t>RC Total:</t>
  </si>
  <si>
    <t>3) TC (-)</t>
  </si>
  <si>
    <t>4) RC (-)</t>
  </si>
  <si>
    <t>1) Beneficio metal  (+)</t>
  </si>
  <si>
    <t>Somos la empresa que comercializa el concentrado de cobre - oro, no somos la fundición por lo que en este caso estaríamos en la "posición del MINERO", y por ende las tarifas TC y RC resultan un costo</t>
  </si>
  <si>
    <t>Humedad conc (base seca)</t>
  </si>
  <si>
    <t>Humedad base seca</t>
  </si>
  <si>
    <t>Contenido de agua</t>
  </si>
  <si>
    <t>Humedad Base Seca- Denominador TMS</t>
  </si>
  <si>
    <t>Base Seca - Denominador TMS - Asumes TMS como 100%</t>
  </si>
  <si>
    <t>Base Humeda - Denominador TMH - Asumes TMH como 100%</t>
  </si>
  <si>
    <t>[$US/TMH]</t>
  </si>
  <si>
    <t>[$US/TMS]</t>
  </si>
  <si>
    <t>Cobre pagable (Ley de Cobre * Pagable)</t>
  </si>
  <si>
    <t>Cobre deducido   (Ley de Cobre - Deducción)</t>
  </si>
  <si>
    <t>Oro pagable  (Contenido de Oro * Pagable)</t>
  </si>
  <si>
    <t>Oro deducido (Contenido de Oro - Deducción)</t>
  </si>
  <si>
    <t>Ingreso por Cu  [USD/t] + Ingreso por Au   [USD/t]</t>
  </si>
  <si>
    <t xml:space="preserve">Costo flete [USD/ TMS] </t>
  </si>
  <si>
    <t>Precio Flete [USD/TMH] * Ratio para pasar a TMS [TMH/TMS]</t>
  </si>
  <si>
    <t>Costo Cobre RC + Costo Oro RC [USD/t]</t>
  </si>
  <si>
    <t>[%]</t>
  </si>
  <si>
    <t>[ppm]</t>
  </si>
  <si>
    <t>Tarifa contractual TC [USD/TMS]</t>
  </si>
  <si>
    <t>TC [USD/TMS]</t>
  </si>
  <si>
    <t>i) Costo RC Cobre</t>
  </si>
  <si>
    <t>Penaización por presencia de Impurezas</t>
  </si>
  <si>
    <t>Castigo por As [USD/TMS] + Castigo por Sb [USD/TMS]  + Castigo por Humedad  [USD/TMS]</t>
  </si>
  <si>
    <t xml:space="preserve">Crédito Cu (Beneficio Cu) [USD/TMS] + Crédito por subproductos (Beneficio oro) [USD/TMS] - Flete  [USD/TMS]- Tarifa TC [USD/TMS] - Tarifa RC [USD/TMS] - Penalizaciones [USD/TMS] </t>
  </si>
  <si>
    <t xml:space="preserve">6) Beneficio potencial para empresa concentradora </t>
  </si>
  <si>
    <t>[g]</t>
  </si>
  <si>
    <t>Precio [$US/oz.t]*conversión [oz.t /kg]*F. conversión de kg a g [kg/g]</t>
  </si>
  <si>
    <t>[USD/g]</t>
  </si>
  <si>
    <t>Precio[$US/g] * Min(Oro Pagable, Oro, Deducible) [g/t]</t>
  </si>
  <si>
    <t>Tarifa contractual RC Cobre [$cUS/lb] * ( F. Conversión libra a tonelada [lb /t] * 1/F. conv centavo a dólar [$cUS/$US])  * Min(Cobre pagable, Cobre deducible)[%]</t>
  </si>
  <si>
    <t>Tarifa Contractual Oro  [$US/oz.t] *( F. Conversión onza a kg [oz.t /kg]* F. Conversión de kg a g [kg/g]) * Min(Oro pagable, Oro deducible ) [g/t]</t>
  </si>
  <si>
    <r>
      <t>ppm</t>
    </r>
    <r>
      <rPr>
        <b/>
        <sz val="11"/>
        <color theme="1"/>
        <rFont val="Calibri"/>
        <family val="2"/>
        <scheme val="minor"/>
      </rPr>
      <t xml:space="preserve"> o g/t</t>
    </r>
  </si>
  <si>
    <t>Contenido Au en conc [ppm]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</si>
</sst>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64" formatCode="&quot;$&quot;#,##0"/>
    <numFmt numFmtId="165" formatCode="&quot;$&quot;#,##0.00"/>
    <numFmt numFmtId="166" formatCode="0.000"/>
    <numFmt numFmtId="167" formatCode="0.0000%"/>
    <numFmt numFmtId="176" formatCode="#,##0.0000"/>
  </numFmts>
  <fonts count="1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1"/>
      <color theme="1" tint="0.499984740745262"/>
      <name val="Calibri"/>
      <family val="2"/>
      <scheme val="minor"/>
    </font>
    <font>
      <b/>
      <sz val="11"/>
      <name val="Calibri"/>
      <family val="2"/>
      <scheme val="minor"/>
    </font>
    <font>
      <sz val="11"/>
      <name val="Calibri"/>
      <family val="2"/>
      <scheme val="minor"/>
    </font>
    <font>
      <b/>
      <sz val="12"/>
      <name val="Calibri"/>
      <family val="2"/>
      <scheme val="minor"/>
    </font>
    <font>
      <sz val="9"/>
      <color indexed="81"/>
      <name val="Tahoma"/>
      <family val="2"/>
    </font>
    <font>
      <b/>
      <sz val="9"/>
      <color indexed="81"/>
      <name val="Tahoma"/>
      <family val="2"/>
    </font>
    <font>
      <b/>
      <sz val="11"/>
      <color theme="6"/>
      <name val="Calibri"/>
      <family val="2"/>
      <scheme val="minor"/>
    </font>
    <font>
      <sz val="11"/>
      <color theme="1"/>
      <name val="NSimSun"/>
      <family val="3"/>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EDEDF7"/>
        <bgColor indexed="64"/>
      </patternFill>
    </fill>
  </fills>
  <borders count="2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
    <xf numFmtId="0" fontId="0" fillId="0" borderId="0"/>
    <xf numFmtId="42"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0" fillId="0" borderId="0" xfId="0" applyAlignment="1">
      <alignment horizontal="center"/>
    </xf>
    <xf numFmtId="9" fontId="0" fillId="0" borderId="0" xfId="0" applyNumberFormat="1" applyAlignment="1">
      <alignment horizontal="center"/>
    </xf>
    <xf numFmtId="164" fontId="0" fillId="0" borderId="0" xfId="0" applyNumberFormat="1" applyAlignment="1">
      <alignment horizontal="center"/>
    </xf>
    <xf numFmtId="10" fontId="0" fillId="0" borderId="0" xfId="0" applyNumberFormat="1" applyAlignment="1">
      <alignment horizontal="center"/>
    </xf>
    <xf numFmtId="0" fontId="0" fillId="2" borderId="0" xfId="0" applyFill="1" applyAlignment="1">
      <alignment horizontal="center"/>
    </xf>
    <xf numFmtId="164" fontId="0" fillId="0" borderId="0" xfId="1" applyNumberFormat="1" applyFont="1" applyAlignment="1">
      <alignment horizontal="center"/>
    </xf>
    <xf numFmtId="0" fontId="0" fillId="2" borderId="0" xfId="0" applyFill="1" applyAlignment="1">
      <alignment horizontal="left"/>
    </xf>
    <xf numFmtId="0" fontId="0" fillId="0" borderId="0" xfId="0" applyAlignment="1">
      <alignment horizontal="left"/>
    </xf>
    <xf numFmtId="0" fontId="3" fillId="0" borderId="0" xfId="0" applyFont="1"/>
    <xf numFmtId="0" fontId="0" fillId="0" borderId="1" xfId="0" applyBorder="1"/>
    <xf numFmtId="0" fontId="0" fillId="0" borderId="2" xfId="0" applyBorder="1"/>
    <xf numFmtId="0" fontId="4" fillId="0" borderId="4"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3" borderId="0" xfId="0" applyFill="1"/>
    <xf numFmtId="0" fontId="0" fillId="3" borderId="0" xfId="0" applyFill="1" applyAlignment="1">
      <alignment horizontal="center"/>
    </xf>
    <xf numFmtId="0" fontId="2" fillId="0" borderId="0" xfId="0" applyFont="1" applyAlignment="1">
      <alignment horizontal="left"/>
    </xf>
    <xf numFmtId="10" fontId="2" fillId="0" borderId="0" xfId="2" applyNumberFormat="1" applyFont="1" applyAlignment="1">
      <alignment horizontal="center"/>
    </xf>
    <xf numFmtId="0" fontId="2" fillId="0" borderId="0" xfId="0" applyFont="1" applyAlignment="1">
      <alignment horizontal="center"/>
    </xf>
    <xf numFmtId="165" fontId="0" fillId="0" borderId="0" xfId="0" applyNumberFormat="1"/>
    <xf numFmtId="0" fontId="6" fillId="0" borderId="0" xfId="0" applyFont="1"/>
    <xf numFmtId="0" fontId="5" fillId="0" borderId="12" xfId="0" applyFont="1" applyBorder="1"/>
    <xf numFmtId="0" fontId="5" fillId="0" borderId="13" xfId="0" applyFont="1" applyBorder="1"/>
    <xf numFmtId="165" fontId="5" fillId="0" borderId="13" xfId="0" applyNumberFormat="1" applyFont="1" applyBorder="1"/>
    <xf numFmtId="0" fontId="5" fillId="0" borderId="14" xfId="0" applyFont="1" applyBorder="1"/>
    <xf numFmtId="0" fontId="7" fillId="0" borderId="0" xfId="0" applyFont="1"/>
    <xf numFmtId="0" fontId="3" fillId="0" borderId="0" xfId="0" applyFont="1" applyAlignment="1">
      <alignment horizontal="center"/>
    </xf>
    <xf numFmtId="10" fontId="3" fillId="0" borderId="0" xfId="0" applyNumberFormat="1" applyFont="1" applyAlignment="1">
      <alignment horizontal="center"/>
    </xf>
    <xf numFmtId="0" fontId="3" fillId="0" borderId="12" xfId="0" applyFont="1" applyBorder="1"/>
    <xf numFmtId="0" fontId="3" fillId="0" borderId="13" xfId="0" applyFont="1" applyBorder="1"/>
    <xf numFmtId="165" fontId="3" fillId="0" borderId="13" xfId="0" applyNumberFormat="1" applyFont="1" applyBorder="1"/>
    <xf numFmtId="0" fontId="3" fillId="0" borderId="14" xfId="0" applyFont="1" applyBorder="1"/>
    <xf numFmtId="0" fontId="10" fillId="0" borderId="0" xfId="0" applyFont="1"/>
    <xf numFmtId="10" fontId="10" fillId="0" borderId="0" xfId="0" applyNumberFormat="1" applyFont="1" applyAlignment="1">
      <alignment horizontal="center"/>
    </xf>
    <xf numFmtId="0" fontId="10" fillId="0" borderId="0" xfId="0" applyFont="1" applyAlignment="1">
      <alignment horizontal="center"/>
    </xf>
    <xf numFmtId="10" fontId="0" fillId="0" borderId="0" xfId="2" applyNumberFormat="1" applyFont="1"/>
    <xf numFmtId="166" fontId="0" fillId="0" borderId="0" xfId="2" applyNumberFormat="1" applyFont="1"/>
    <xf numFmtId="0" fontId="11" fillId="0" borderId="0" xfId="0" applyFont="1"/>
    <xf numFmtId="0" fontId="0" fillId="4" borderId="0" xfId="0" applyFill="1"/>
    <xf numFmtId="0" fontId="0" fillId="4" borderId="15" xfId="0" applyFill="1" applyBorder="1"/>
    <xf numFmtId="0" fontId="0" fillId="4" borderId="16" xfId="0" applyFill="1" applyBorder="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21" xfId="0" applyFill="1" applyBorder="1"/>
    <xf numFmtId="0" fontId="0" fillId="4" borderId="22" xfId="0" applyFill="1" applyBorder="1"/>
    <xf numFmtId="0" fontId="0" fillId="0" borderId="0" xfId="0" applyAlignment="1">
      <alignment horizontal="left" wrapText="1"/>
    </xf>
    <xf numFmtId="0" fontId="0" fillId="3" borderId="0" xfId="0"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3" borderId="0" xfId="0" applyFill="1" applyAlignment="1">
      <alignment horizontal="center" vertical="center"/>
    </xf>
    <xf numFmtId="0" fontId="3" fillId="4" borderId="15" xfId="0" applyFont="1" applyFill="1" applyBorder="1" applyAlignment="1">
      <alignment horizontal="center"/>
    </xf>
    <xf numFmtId="0" fontId="3" fillId="4" borderId="17" xfId="0" applyFont="1" applyFill="1" applyBorder="1" applyAlignment="1">
      <alignment horizontal="center"/>
    </xf>
    <xf numFmtId="0" fontId="3" fillId="4" borderId="1" xfId="0" applyFont="1" applyFill="1" applyBorder="1" applyAlignment="1">
      <alignment horizontal="center"/>
    </xf>
    <xf numFmtId="0" fontId="3" fillId="4" borderId="23" xfId="0" applyFont="1" applyFill="1" applyBorder="1" applyAlignment="1">
      <alignment horizontal="center"/>
    </xf>
    <xf numFmtId="0" fontId="3" fillId="4" borderId="2" xfId="0" applyFont="1" applyFill="1" applyBorder="1" applyAlignment="1">
      <alignment horizontal="center"/>
    </xf>
    <xf numFmtId="0" fontId="0" fillId="4" borderId="4" xfId="0" applyFill="1" applyBorder="1"/>
    <xf numFmtId="0" fontId="0" fillId="4" borderId="5" xfId="0" applyFill="1" applyBorder="1"/>
    <xf numFmtId="0" fontId="0" fillId="4" borderId="6" xfId="0" applyFill="1" applyBorder="1"/>
    <xf numFmtId="0" fontId="0" fillId="4" borderId="7" xfId="0" applyFill="1" applyBorder="1"/>
    <xf numFmtId="0" fontId="0" fillId="4" borderId="0" xfId="0" applyFill="1" applyBorder="1"/>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0" fillId="4" borderId="4" xfId="0" applyFill="1" applyBorder="1" applyAlignment="1">
      <alignment wrapText="1"/>
    </xf>
    <xf numFmtId="0" fontId="0" fillId="4" borderId="5" xfId="0" applyFill="1" applyBorder="1" applyAlignment="1">
      <alignment horizontal="center"/>
    </xf>
    <xf numFmtId="0" fontId="0" fillId="4" borderId="6" xfId="0" applyFill="1" applyBorder="1" applyAlignment="1">
      <alignment horizontal="center"/>
    </xf>
    <xf numFmtId="0" fontId="0" fillId="4" borderId="3" xfId="0" applyFill="1" applyBorder="1"/>
    <xf numFmtId="10" fontId="0" fillId="4" borderId="0" xfId="0" applyNumberFormat="1" applyFill="1"/>
    <xf numFmtId="0" fontId="0" fillId="4" borderId="7" xfId="0" applyFill="1" applyBorder="1" applyAlignment="1">
      <alignment wrapText="1"/>
    </xf>
    <xf numFmtId="4" fontId="0" fillId="4" borderId="0" xfId="0" applyNumberFormat="1" applyFill="1"/>
    <xf numFmtId="0" fontId="0" fillId="4" borderId="12" xfId="0" applyFill="1" applyBorder="1"/>
    <xf numFmtId="10" fontId="0" fillId="4" borderId="3" xfId="0" applyNumberFormat="1" applyFill="1" applyBorder="1"/>
    <xf numFmtId="0" fontId="0" fillId="4" borderId="0" xfId="0" applyFill="1" applyAlignment="1">
      <alignment horizontal="center"/>
    </xf>
    <xf numFmtId="4" fontId="0" fillId="4" borderId="10" xfId="0" applyNumberFormat="1" applyFill="1" applyBorder="1"/>
    <xf numFmtId="166" fontId="0" fillId="4" borderId="3" xfId="0" applyNumberFormat="1" applyFill="1" applyBorder="1"/>
    <xf numFmtId="167" fontId="0" fillId="4" borderId="3" xfId="0" applyNumberFormat="1" applyFill="1" applyBorder="1"/>
    <xf numFmtId="0" fontId="0" fillId="4" borderId="8" xfId="0" applyFill="1" applyBorder="1" applyAlignment="1">
      <alignment horizontal="center"/>
    </xf>
    <xf numFmtId="1" fontId="0" fillId="4" borderId="3" xfId="0" applyNumberFormat="1" applyFill="1" applyBorder="1"/>
    <xf numFmtId="167" fontId="0" fillId="4" borderId="3" xfId="2" applyNumberFormat="1" applyFont="1" applyFill="1" applyBorder="1"/>
    <xf numFmtId="0" fontId="3" fillId="4" borderId="0" xfId="0" applyFont="1" applyFill="1" applyAlignment="1">
      <alignment horizontal="center"/>
    </xf>
    <xf numFmtId="0" fontId="0" fillId="4" borderId="3" xfId="0" applyFill="1" applyBorder="1" applyAlignment="1">
      <alignment horizontal="center"/>
    </xf>
    <xf numFmtId="9" fontId="0" fillId="4" borderId="3" xfId="0" applyNumberFormat="1" applyFill="1" applyBorder="1" applyAlignment="1">
      <alignment horizontal="center"/>
    </xf>
    <xf numFmtId="0" fontId="0" fillId="4" borderId="4" xfId="0" applyFill="1" applyBorder="1" applyAlignment="1"/>
    <xf numFmtId="165" fontId="0" fillId="4" borderId="10" xfId="0" applyNumberFormat="1" applyFill="1" applyBorder="1"/>
    <xf numFmtId="165" fontId="0" fillId="4" borderId="0" xfId="0" applyNumberFormat="1" applyFill="1"/>
    <xf numFmtId="2" fontId="0" fillId="4" borderId="10" xfId="0" applyNumberFormat="1" applyFill="1" applyBorder="1"/>
    <xf numFmtId="0" fontId="10" fillId="5" borderId="0" xfId="0" applyFont="1" applyFill="1"/>
    <xf numFmtId="4" fontId="0" fillId="6" borderId="10" xfId="0" applyNumberFormat="1" applyFill="1" applyBorder="1"/>
    <xf numFmtId="0" fontId="0" fillId="6" borderId="11" xfId="0" applyFill="1" applyBorder="1"/>
    <xf numFmtId="0" fontId="0" fillId="6" borderId="5" xfId="0" applyFill="1" applyBorder="1"/>
    <xf numFmtId="0" fontId="0" fillId="6" borderId="6" xfId="0" applyFill="1" applyBorder="1"/>
    <xf numFmtId="0" fontId="10" fillId="6" borderId="4" xfId="0" applyFont="1" applyFill="1" applyBorder="1"/>
    <xf numFmtId="0" fontId="0" fillId="6" borderId="9" xfId="0" applyFill="1" applyBorder="1"/>
    <xf numFmtId="0" fontId="3" fillId="4" borderId="3" xfId="0" applyFont="1" applyFill="1" applyBorder="1"/>
    <xf numFmtId="9" fontId="0" fillId="4" borderId="3" xfId="0" applyNumberFormat="1" applyFill="1" applyBorder="1"/>
    <xf numFmtId="167" fontId="0" fillId="4" borderId="0" xfId="2" applyNumberFormat="1" applyFont="1" applyFill="1"/>
    <xf numFmtId="9" fontId="0" fillId="4" borderId="0" xfId="0" applyNumberFormat="1" applyFill="1"/>
    <xf numFmtId="0" fontId="0" fillId="4" borderId="3" xfId="0" applyFill="1" applyBorder="1" applyAlignment="1">
      <alignment horizontal="center" vertical="center"/>
    </xf>
    <xf numFmtId="0" fontId="3" fillId="4" borderId="12" xfId="0" applyFont="1" applyFill="1" applyBorder="1" applyAlignment="1">
      <alignment horizontal="center"/>
    </xf>
    <xf numFmtId="0" fontId="3" fillId="4" borderId="14" xfId="0" applyFont="1" applyFill="1" applyBorder="1" applyAlignment="1">
      <alignment horizontal="center"/>
    </xf>
    <xf numFmtId="0" fontId="0" fillId="5" borderId="3" xfId="0" applyFill="1" applyBorder="1" applyAlignment="1">
      <alignment horizontal="center" vertical="center"/>
    </xf>
    <xf numFmtId="0" fontId="0" fillId="5" borderId="3" xfId="0" applyFill="1" applyBorder="1" applyAlignment="1">
      <alignment horizontal="center"/>
    </xf>
    <xf numFmtId="167" fontId="0" fillId="5" borderId="3" xfId="2" applyNumberFormat="1" applyFont="1" applyFill="1" applyBorder="1" applyAlignment="1">
      <alignment horizontal="center" vertical="center"/>
    </xf>
    <xf numFmtId="0" fontId="3" fillId="7" borderId="15"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1" xfId="0" applyFont="1" applyFill="1" applyBorder="1" applyAlignment="1">
      <alignment horizontal="center" vertical="center" wrapText="1"/>
    </xf>
    <xf numFmtId="0" fontId="3" fillId="7" borderId="22" xfId="0" applyFont="1" applyFill="1" applyBorder="1" applyAlignment="1">
      <alignment horizontal="center" vertical="center" wrapText="1"/>
    </xf>
    <xf numFmtId="176" fontId="0" fillId="4" borderId="10" xfId="0" applyNumberFormat="1" applyFill="1" applyBorder="1"/>
    <xf numFmtId="0" fontId="0" fillId="4" borderId="0" xfId="0" applyFill="1" applyAlignment="1">
      <alignment horizontal="center"/>
    </xf>
  </cellXfs>
  <cellStyles count="3">
    <cellStyle name="Moneda [0]" xfId="1" builtinId="7"/>
    <cellStyle name="Normal" xfId="0" builtinId="0"/>
    <cellStyle name="Porcentaje" xfId="2" builtinId="5"/>
  </cellStyles>
  <dxfs count="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D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68792</xdr:colOff>
      <xdr:row>17</xdr:row>
      <xdr:rowOff>162630</xdr:rowOff>
    </xdr:from>
    <xdr:ext cx="5811463" cy="376706"/>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C30FDAEB-6E17-F784-E0FA-6C94E922A704}"/>
                </a:ext>
              </a:extLst>
            </xdr:cNvPr>
            <xdr:cNvSpPr txBox="1"/>
          </xdr:nvSpPr>
          <xdr:spPr>
            <a:xfrm>
              <a:off x="5120570" y="3281186"/>
              <a:ext cx="5811463" cy="376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𝑀𝑎𝑟𝑔𝑒𝑛</m:t>
                    </m:r>
                    <m:r>
                      <a:rPr lang="es-CL" sz="1100" b="0" i="1">
                        <a:latin typeface="Cambria Math" panose="02040503050406030204" pitchFamily="18" charset="0"/>
                      </a:rPr>
                      <m:t> </m:t>
                    </m:r>
                    <m:d>
                      <m:dPr>
                        <m:begChr m:val="["/>
                        <m:endChr m:val="]"/>
                        <m:ctrlPr>
                          <a:rPr lang="es-CL" sz="1100" b="0" i="1">
                            <a:latin typeface="Cambria Math" panose="02040503050406030204" pitchFamily="18" charset="0"/>
                          </a:rPr>
                        </m:ctrlPr>
                      </m:dPr>
                      <m:e>
                        <m:f>
                          <m:fPr>
                            <m:ctrlPr>
                              <a:rPr lang="es-CL" sz="1100" b="0" i="1">
                                <a:latin typeface="Cambria Math" panose="02040503050406030204" pitchFamily="18" charset="0"/>
                              </a:rPr>
                            </m:ctrlPr>
                          </m:fPr>
                          <m:num>
                            <m:r>
                              <a:rPr lang="es-CL" sz="1100" b="0" i="1">
                                <a:latin typeface="Cambria Math" panose="02040503050406030204" pitchFamily="18" charset="0"/>
                              </a:rPr>
                              <m:t>𝑈𝑆</m:t>
                            </m:r>
                            <m:r>
                              <a:rPr lang="es-CL" sz="1100" b="0" i="1">
                                <a:latin typeface="Cambria Math" panose="02040503050406030204" pitchFamily="18" charset="0"/>
                              </a:rPr>
                              <m:t>$</m:t>
                            </m:r>
                          </m:num>
                          <m:den>
                            <m:r>
                              <a:rPr lang="es-CL" sz="1100" b="0" i="1">
                                <a:latin typeface="Cambria Math" panose="02040503050406030204" pitchFamily="18" charset="0"/>
                              </a:rPr>
                              <m:t>𝑇𝑀𝑆</m:t>
                            </m:r>
                          </m:den>
                        </m:f>
                      </m:e>
                    </m:d>
                    <m:r>
                      <a:rPr lang="es-CL" sz="1100" b="0" i="1">
                        <a:latin typeface="Cambria Math" panose="02040503050406030204" pitchFamily="18" charset="0"/>
                      </a:rPr>
                      <m:t>=</m:t>
                    </m:r>
                    <m:d>
                      <m:dPr>
                        <m:ctrlPr>
                          <a:rPr lang="es-CL" sz="1100" b="0" i="1">
                            <a:latin typeface="Cambria Math" panose="02040503050406030204" pitchFamily="18" charset="0"/>
                          </a:rPr>
                        </m:ctrlPr>
                      </m:dPr>
                      <m:e>
                        <m:r>
                          <a:rPr lang="es-CL" sz="1100" b="0" i="1">
                            <a:latin typeface="Cambria Math" panose="02040503050406030204" pitchFamily="18" charset="0"/>
                          </a:rPr>
                          <m:t>𝑇𝑎𝑟𝑖𝑓𝑎</m:t>
                        </m:r>
                        <m:r>
                          <a:rPr lang="es-CL" sz="1100" b="0" i="1">
                            <a:latin typeface="Cambria Math" panose="02040503050406030204" pitchFamily="18" charset="0"/>
                          </a:rPr>
                          <m:t> </m:t>
                        </m:r>
                        <m:r>
                          <a:rPr lang="es-CL" sz="1100" b="0" i="1">
                            <a:latin typeface="Cambria Math" panose="02040503050406030204" pitchFamily="18" charset="0"/>
                          </a:rPr>
                          <m:t>𝑇𝐶</m:t>
                        </m:r>
                        <m:r>
                          <a:rPr lang="es-CL" sz="1100" b="0" i="1">
                            <a:latin typeface="Cambria Math" panose="02040503050406030204" pitchFamily="18" charset="0"/>
                          </a:rPr>
                          <m:t> −</m:t>
                        </m:r>
                        <m:r>
                          <a:rPr lang="es-CL" sz="1100" b="0" i="1">
                            <a:latin typeface="Cambria Math" panose="02040503050406030204" pitchFamily="18" charset="0"/>
                          </a:rPr>
                          <m:t>𝐶𝑜𝑠𝑡𝑜</m:t>
                        </m:r>
                        <m:r>
                          <a:rPr lang="es-CL" sz="1100" b="0" i="1">
                            <a:latin typeface="Cambria Math" panose="02040503050406030204" pitchFamily="18" charset="0"/>
                          </a:rPr>
                          <m:t> </m:t>
                        </m:r>
                        <m:r>
                          <a:rPr lang="es-CL" sz="1100" b="0" i="1">
                            <a:latin typeface="Cambria Math" panose="02040503050406030204" pitchFamily="18" charset="0"/>
                          </a:rPr>
                          <m:t>𝑓𝑢𝑛𝑑𝑖𝑟</m:t>
                        </m:r>
                      </m:e>
                    </m:d>
                    <m:d>
                      <m:dPr>
                        <m:begChr m:val="["/>
                        <m:endChr m:val="]"/>
                        <m:ctrlPr>
                          <a:rPr lang="es-CL" sz="1100" b="0" i="1">
                            <a:latin typeface="Cambria Math" panose="02040503050406030204" pitchFamily="18" charset="0"/>
                          </a:rPr>
                        </m:ctrlPr>
                      </m:dPr>
                      <m:e>
                        <m:f>
                          <m:fPr>
                            <m:ctrlPr>
                              <a:rPr lang="es-CL" sz="1100" b="0" i="1">
                                <a:latin typeface="Cambria Math" panose="02040503050406030204" pitchFamily="18" charset="0"/>
                              </a:rPr>
                            </m:ctrlPr>
                          </m:fPr>
                          <m:num>
                            <m:r>
                              <a:rPr lang="es-CL" sz="1100" b="0" i="1">
                                <a:latin typeface="Cambria Math" panose="02040503050406030204" pitchFamily="18" charset="0"/>
                              </a:rPr>
                              <m:t>𝑈𝑆</m:t>
                            </m:r>
                            <m:r>
                              <a:rPr lang="es-CL" sz="1100" b="0" i="1">
                                <a:latin typeface="Cambria Math" panose="02040503050406030204" pitchFamily="18" charset="0"/>
                              </a:rPr>
                              <m:t>$</m:t>
                            </m:r>
                          </m:num>
                          <m:den>
                            <m:r>
                              <a:rPr lang="es-CL" sz="1100" b="0" i="1">
                                <a:latin typeface="Cambria Math" panose="02040503050406030204" pitchFamily="18" charset="0"/>
                              </a:rPr>
                              <m:t>𝑇𝑀𝑆</m:t>
                            </m:r>
                          </m:den>
                        </m:f>
                      </m:e>
                    </m:d>
                    <m:r>
                      <a:rPr lang="es-CL" sz="1100" b="0" i="1">
                        <a:latin typeface="Cambria Math" panose="02040503050406030204" pitchFamily="18" charset="0"/>
                      </a:rPr>
                      <m:t>+</m:t>
                    </m:r>
                    <m:d>
                      <m:dPr>
                        <m:ctrlPr>
                          <a:rPr lang="es-CL" sz="1100" b="0" i="1">
                            <a:latin typeface="Cambria Math" panose="02040503050406030204" pitchFamily="18" charset="0"/>
                          </a:rPr>
                        </m:ctrlPr>
                      </m:dPr>
                      <m:e>
                        <m:r>
                          <a:rPr lang="es-CL" sz="1100" b="0" i="1">
                            <a:latin typeface="Cambria Math" panose="02040503050406030204" pitchFamily="18" charset="0"/>
                          </a:rPr>
                          <m:t>𝑇𝑎𝑟𝑖𝑓𝑎</m:t>
                        </m:r>
                        <m:r>
                          <a:rPr lang="es-CL" sz="1100" b="0" i="1">
                            <a:latin typeface="Cambria Math" panose="02040503050406030204" pitchFamily="18" charset="0"/>
                          </a:rPr>
                          <m:t> </m:t>
                        </m:r>
                        <m:r>
                          <a:rPr lang="es-CL" sz="1100" b="0" i="1">
                            <a:latin typeface="Cambria Math" panose="02040503050406030204" pitchFamily="18" charset="0"/>
                          </a:rPr>
                          <m:t>𝑅𝐶</m:t>
                        </m:r>
                        <m:r>
                          <a:rPr lang="es-CL" sz="1100" b="0" i="1">
                            <a:latin typeface="Cambria Math" panose="02040503050406030204" pitchFamily="18" charset="0"/>
                          </a:rPr>
                          <m:t> −</m:t>
                        </m:r>
                        <m:r>
                          <a:rPr lang="es-CL" sz="1100" b="0" i="1">
                            <a:latin typeface="Cambria Math" panose="02040503050406030204" pitchFamily="18" charset="0"/>
                          </a:rPr>
                          <m:t>𝐶𝑜𝑠𝑡𝑜</m:t>
                        </m:r>
                        <m:r>
                          <a:rPr lang="es-CL" sz="1100" b="0" i="1">
                            <a:latin typeface="Cambria Math" panose="02040503050406030204" pitchFamily="18" charset="0"/>
                          </a:rPr>
                          <m:t> </m:t>
                        </m:r>
                        <m:r>
                          <a:rPr lang="es-CL" sz="1100" b="0" i="1">
                            <a:latin typeface="Cambria Math" panose="02040503050406030204" pitchFamily="18" charset="0"/>
                          </a:rPr>
                          <m:t>𝑟𝑒𝑓𝑖𝑛𝑎𝑟</m:t>
                        </m:r>
                      </m:e>
                    </m:d>
                    <m:d>
                      <m:dPr>
                        <m:begChr m:val="["/>
                        <m:endChr m:val="]"/>
                        <m:ctrlPr>
                          <a:rPr lang="es-CL" sz="1100" b="0" i="1">
                            <a:latin typeface="Cambria Math" panose="02040503050406030204" pitchFamily="18" charset="0"/>
                          </a:rPr>
                        </m:ctrlPr>
                      </m:dPr>
                      <m:e>
                        <m:f>
                          <m:fPr>
                            <m:ctrlPr>
                              <a:rPr lang="es-CL" sz="1100" b="0" i="1">
                                <a:latin typeface="Cambria Math" panose="02040503050406030204" pitchFamily="18" charset="0"/>
                              </a:rPr>
                            </m:ctrlPr>
                          </m:fPr>
                          <m:num>
                            <m:r>
                              <a:rPr lang="es-CL" sz="1100" b="0" i="1">
                                <a:latin typeface="Cambria Math" panose="02040503050406030204" pitchFamily="18" charset="0"/>
                              </a:rPr>
                              <m:t>𝑈𝑆</m:t>
                            </m:r>
                            <m:r>
                              <a:rPr lang="es-CL" sz="1100" b="0" i="1">
                                <a:latin typeface="Cambria Math" panose="02040503050406030204" pitchFamily="18" charset="0"/>
                              </a:rPr>
                              <m:t>$</m:t>
                            </m:r>
                          </m:num>
                          <m:den>
                            <m:r>
                              <a:rPr lang="es-CL" sz="1100" b="0" i="1">
                                <a:latin typeface="Cambria Math" panose="02040503050406030204" pitchFamily="18" charset="0"/>
                              </a:rPr>
                              <m:t>𝑇𝑀𝑆</m:t>
                            </m:r>
                          </m:den>
                        </m:f>
                      </m:e>
                    </m:d>
                    <m:r>
                      <a:rPr lang="es-CL" sz="1100" b="0" i="1">
                        <a:latin typeface="Cambria Math" panose="02040503050406030204" pitchFamily="18" charset="0"/>
                      </a:rPr>
                      <m:t> </m:t>
                    </m:r>
                  </m:oMath>
                </m:oMathPara>
              </a14:m>
              <a:endParaRPr lang="es-CL" sz="1100"/>
            </a:p>
          </xdr:txBody>
        </xdr:sp>
      </mc:Choice>
      <mc:Fallback xmlns="">
        <xdr:sp macro="" textlink="">
          <xdr:nvSpPr>
            <xdr:cNvPr id="2" name="CuadroTexto 1">
              <a:extLst>
                <a:ext uri="{FF2B5EF4-FFF2-40B4-BE49-F238E27FC236}">
                  <a16:creationId xmlns:a16="http://schemas.microsoft.com/office/drawing/2014/main" id="{C30FDAEB-6E17-F784-E0FA-6C94E922A704}"/>
                </a:ext>
              </a:extLst>
            </xdr:cNvPr>
            <xdr:cNvSpPr txBox="1"/>
          </xdr:nvSpPr>
          <xdr:spPr>
            <a:xfrm>
              <a:off x="5120570" y="3281186"/>
              <a:ext cx="5811463" cy="376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latin typeface="Cambria Math" panose="02040503050406030204" pitchFamily="18" charset="0"/>
                </a:rPr>
                <a:t>𝑀𝑎𝑟𝑔𝑒𝑛 [𝑈𝑆$/𝑇𝑀𝑆]=(𝑇𝑎𝑟𝑖𝑓𝑎 𝑇𝐶 −𝐶𝑜𝑠𝑡𝑜 𝑓𝑢𝑛𝑑𝑖𝑟)[𝑈𝑆$/𝑇𝑀𝑆]+(𝑇𝑎𝑟𝑖𝑓𝑎 𝑅𝐶 −𝐶𝑜𝑠𝑡𝑜 𝑟𝑒𝑓𝑖𝑛𝑎𝑟)[𝑈𝑆$/𝑇𝑀𝑆]  </a:t>
              </a:r>
              <a:endParaRPr lang="es-CL" sz="1100"/>
            </a:p>
          </xdr:txBody>
        </xdr:sp>
      </mc:Fallback>
    </mc:AlternateContent>
    <xdr:clientData/>
  </xdr:oneCellAnchor>
  <xdr:oneCellAnchor>
    <xdr:from>
      <xdr:col>9</xdr:col>
      <xdr:colOff>15875</xdr:colOff>
      <xdr:row>30</xdr:row>
      <xdr:rowOff>35631</xdr:rowOff>
    </xdr:from>
    <xdr:ext cx="6487738" cy="376706"/>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4988E7C0-CA05-435F-BE3C-4A964E02083D}"/>
                </a:ext>
              </a:extLst>
            </xdr:cNvPr>
            <xdr:cNvSpPr txBox="1"/>
          </xdr:nvSpPr>
          <xdr:spPr>
            <a:xfrm>
              <a:off x="9385653" y="6103409"/>
              <a:ext cx="6487738" cy="376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𝑇𝑎𝑟𝑖𝑓𝑎</m:t>
                    </m:r>
                    <m:r>
                      <a:rPr lang="es-CL" sz="1100" b="0" i="1">
                        <a:latin typeface="Cambria Math" panose="02040503050406030204" pitchFamily="18" charset="0"/>
                      </a:rPr>
                      <m:t> </m:t>
                    </m:r>
                    <m:r>
                      <a:rPr lang="es-CL" sz="1100" b="0" i="1">
                        <a:latin typeface="Cambria Math" panose="02040503050406030204" pitchFamily="18" charset="0"/>
                      </a:rPr>
                      <m:t>𝑅𝐶</m:t>
                    </m:r>
                    <m:d>
                      <m:dPr>
                        <m:begChr m:val="["/>
                        <m:endChr m:val="]"/>
                        <m:ctrlPr>
                          <a:rPr lang="es-CL" sz="1100" b="0" i="1">
                            <a:latin typeface="Cambria Math" panose="02040503050406030204" pitchFamily="18" charset="0"/>
                          </a:rPr>
                        </m:ctrlPr>
                      </m:dPr>
                      <m:e>
                        <m:f>
                          <m:fPr>
                            <m:ctrlPr>
                              <a:rPr lang="es-CL" sz="1100" b="0" i="1">
                                <a:latin typeface="Cambria Math" panose="02040503050406030204" pitchFamily="18" charset="0"/>
                              </a:rPr>
                            </m:ctrlPr>
                          </m:fPr>
                          <m:num>
                            <m:r>
                              <a:rPr lang="es-CL" sz="1100" b="0" i="1">
                                <a:latin typeface="Cambria Math" panose="02040503050406030204" pitchFamily="18" charset="0"/>
                              </a:rPr>
                              <m:t>𝑈𝑆</m:t>
                            </m:r>
                            <m:r>
                              <a:rPr lang="es-CL" sz="1100" b="0" i="1">
                                <a:latin typeface="Cambria Math" panose="02040503050406030204" pitchFamily="18" charset="0"/>
                              </a:rPr>
                              <m:t>$</m:t>
                            </m:r>
                          </m:num>
                          <m:den>
                            <m:r>
                              <a:rPr lang="es-CL" sz="1100" b="0" i="1">
                                <a:latin typeface="Cambria Math" panose="02040503050406030204" pitchFamily="18" charset="0"/>
                              </a:rPr>
                              <m:t>𝑇𝑀𝑆</m:t>
                            </m:r>
                          </m:den>
                        </m:f>
                      </m:e>
                    </m:d>
                    <m:r>
                      <a:rPr lang="es-CL" sz="1100" b="0" i="1">
                        <a:latin typeface="Cambria Math" panose="02040503050406030204" pitchFamily="18" charset="0"/>
                      </a:rPr>
                      <m:t>=  10</m:t>
                    </m:r>
                    <m:d>
                      <m:dPr>
                        <m:begChr m:val="["/>
                        <m:endChr m:val="]"/>
                        <m:ctrlPr>
                          <a:rPr lang="es-CL" sz="1100" b="0" i="1">
                            <a:latin typeface="Cambria Math" panose="02040503050406030204" pitchFamily="18" charset="0"/>
                          </a:rPr>
                        </m:ctrlPr>
                      </m:dPr>
                      <m:e>
                        <m:f>
                          <m:fPr>
                            <m:ctrlPr>
                              <a:rPr lang="es-CL" sz="1100" b="0" i="1">
                                <a:latin typeface="Cambria Math" panose="02040503050406030204" pitchFamily="18" charset="0"/>
                              </a:rPr>
                            </m:ctrlPr>
                          </m:fPr>
                          <m:num>
                            <m:r>
                              <a:rPr lang="es-CL" sz="1100" b="0" i="1">
                                <a:latin typeface="Cambria Math" panose="02040503050406030204" pitchFamily="18" charset="0"/>
                              </a:rPr>
                              <m:t>𝑈𝑆</m:t>
                            </m:r>
                            <m:r>
                              <a:rPr lang="es-CL" sz="1100" b="0" i="1">
                                <a:latin typeface="Cambria Math" panose="02040503050406030204" pitchFamily="18" charset="0"/>
                              </a:rPr>
                              <m:t>$</m:t>
                            </m:r>
                            <m:r>
                              <a:rPr lang="es-CL" sz="1100" b="0" i="1">
                                <a:latin typeface="Cambria Math" panose="02040503050406030204" pitchFamily="18" charset="0"/>
                              </a:rPr>
                              <m:t>𝑐</m:t>
                            </m:r>
                          </m:num>
                          <m:den>
                            <m:r>
                              <a:rPr lang="es-CL" sz="1100" b="0" i="1">
                                <a:latin typeface="Cambria Math" panose="02040503050406030204" pitchFamily="18" charset="0"/>
                              </a:rPr>
                              <m:t>𝑙𝑏</m:t>
                            </m:r>
                            <m:r>
                              <a:rPr lang="es-CL" sz="1100" b="0" i="1">
                                <a:latin typeface="Cambria Math" panose="02040503050406030204" pitchFamily="18" charset="0"/>
                              </a:rPr>
                              <m:t> </m:t>
                            </m:r>
                            <m:r>
                              <a:rPr lang="es-CL" sz="1100" b="0" i="1">
                                <a:latin typeface="Cambria Math" panose="02040503050406030204" pitchFamily="18" charset="0"/>
                              </a:rPr>
                              <m:t>𝑑𝑒</m:t>
                            </m:r>
                            <m:r>
                              <a:rPr lang="es-CL" sz="1100" b="0" i="1">
                                <a:latin typeface="Cambria Math" panose="02040503050406030204" pitchFamily="18" charset="0"/>
                              </a:rPr>
                              <m:t> </m:t>
                            </m:r>
                            <m:r>
                              <a:rPr lang="es-CL" sz="1100" b="0" i="1">
                                <a:latin typeface="Cambria Math" panose="02040503050406030204" pitchFamily="18" charset="0"/>
                              </a:rPr>
                              <m:t>𝐶𝑢</m:t>
                            </m:r>
                          </m:den>
                        </m:f>
                      </m:e>
                    </m:d>
                    <m:r>
                      <a:rPr lang="es-CL" sz="1100" b="0" i="1">
                        <a:latin typeface="Cambria Math" panose="02040503050406030204" pitchFamily="18" charset="0"/>
                      </a:rPr>
                      <m:t>⋅</m:t>
                    </m:r>
                    <m:f>
                      <m:fPr>
                        <m:ctrlPr>
                          <a:rPr lang="es-CL" sz="1100" b="0" i="1">
                            <a:latin typeface="Cambria Math" panose="02040503050406030204" pitchFamily="18" charset="0"/>
                          </a:rPr>
                        </m:ctrlPr>
                      </m:fPr>
                      <m:num>
                        <m:r>
                          <a:rPr lang="es-CL" sz="1100" b="0" i="1">
                            <a:latin typeface="Cambria Math" panose="02040503050406030204" pitchFamily="18" charset="0"/>
                          </a:rPr>
                          <m:t>1</m:t>
                        </m:r>
                      </m:num>
                      <m:den>
                        <m:r>
                          <a:rPr lang="es-CL" sz="1100" b="0" i="1">
                            <a:latin typeface="Cambria Math" panose="02040503050406030204" pitchFamily="18" charset="0"/>
                          </a:rPr>
                          <m:t>100</m:t>
                        </m:r>
                      </m:den>
                    </m:f>
                    <m:r>
                      <a:rPr lang="es-CL" sz="1100" b="0" i="1">
                        <a:latin typeface="Cambria Math" panose="02040503050406030204" pitchFamily="18" charset="0"/>
                      </a:rPr>
                      <m:t> </m:t>
                    </m:r>
                    <m:d>
                      <m:dPr>
                        <m:begChr m:val="["/>
                        <m:endChr m:val="]"/>
                        <m:ctrlPr>
                          <a:rPr lang="es-CL" sz="1100" b="0" i="1">
                            <a:latin typeface="Cambria Math" panose="02040503050406030204" pitchFamily="18" charset="0"/>
                          </a:rPr>
                        </m:ctrlPr>
                      </m:dPr>
                      <m:e>
                        <m:f>
                          <m:fPr>
                            <m:ctrlPr>
                              <a:rPr lang="es-CL" sz="1100" b="0" i="1">
                                <a:latin typeface="Cambria Math" panose="02040503050406030204" pitchFamily="18" charset="0"/>
                              </a:rPr>
                            </m:ctrlPr>
                          </m:fPr>
                          <m:num>
                            <m:r>
                              <a:rPr lang="es-CL" sz="1100" b="0" i="1">
                                <a:latin typeface="Cambria Math" panose="02040503050406030204" pitchFamily="18" charset="0"/>
                              </a:rPr>
                              <m:t>𝑈𝑆</m:t>
                            </m:r>
                            <m:r>
                              <a:rPr lang="es-CL" sz="1100" b="0" i="1">
                                <a:latin typeface="Cambria Math" panose="02040503050406030204" pitchFamily="18" charset="0"/>
                              </a:rPr>
                              <m:t>$</m:t>
                            </m:r>
                          </m:num>
                          <m:den>
                            <m:r>
                              <a:rPr lang="es-CL" sz="1100" b="0" i="1">
                                <a:latin typeface="Cambria Math" panose="02040503050406030204" pitchFamily="18" charset="0"/>
                              </a:rPr>
                              <m:t>𝑈𝑆</m:t>
                            </m:r>
                            <m:r>
                              <a:rPr lang="es-CL" sz="1100" b="0" i="1">
                                <a:latin typeface="Cambria Math" panose="02040503050406030204" pitchFamily="18" charset="0"/>
                              </a:rPr>
                              <m:t>$</m:t>
                            </m:r>
                            <m:r>
                              <a:rPr lang="es-CL" sz="1100" b="0" i="1">
                                <a:latin typeface="Cambria Math" panose="02040503050406030204" pitchFamily="18" charset="0"/>
                              </a:rPr>
                              <m:t>𝑐</m:t>
                            </m:r>
                            <m:r>
                              <a:rPr lang="es-CL" sz="1100" b="0" i="1">
                                <a:latin typeface="Cambria Math" panose="02040503050406030204" pitchFamily="18" charset="0"/>
                              </a:rPr>
                              <m:t> </m:t>
                            </m:r>
                          </m:den>
                        </m:f>
                      </m:e>
                    </m:d>
                    <m:r>
                      <a:rPr lang="es-CL" sz="1100" b="0" i="1">
                        <a:latin typeface="Cambria Math" panose="02040503050406030204" pitchFamily="18" charset="0"/>
                      </a:rPr>
                      <m:t>⋅</m:t>
                    </m:r>
                    <m:f>
                      <m:fPr>
                        <m:ctrlPr>
                          <a:rPr lang="es-CL" sz="1100" b="0" i="1">
                            <a:latin typeface="Cambria Math" panose="02040503050406030204" pitchFamily="18" charset="0"/>
                          </a:rPr>
                        </m:ctrlPr>
                      </m:fPr>
                      <m:num>
                        <m:r>
                          <a:rPr lang="es-CL" sz="1100" b="0" i="1">
                            <a:latin typeface="Cambria Math" panose="02040503050406030204" pitchFamily="18" charset="0"/>
                          </a:rPr>
                          <m:t>2,204.62</m:t>
                        </m:r>
                      </m:num>
                      <m:den>
                        <m:r>
                          <a:rPr lang="es-CL" sz="1100" b="0" i="1">
                            <a:latin typeface="Cambria Math" panose="02040503050406030204" pitchFamily="18" charset="0"/>
                          </a:rPr>
                          <m:t>1</m:t>
                        </m:r>
                      </m:den>
                    </m:f>
                    <m:d>
                      <m:dPr>
                        <m:begChr m:val="["/>
                        <m:endChr m:val="]"/>
                        <m:ctrlPr>
                          <a:rPr lang="es-CL" sz="1100" b="0" i="1">
                            <a:latin typeface="Cambria Math" panose="02040503050406030204" pitchFamily="18" charset="0"/>
                          </a:rPr>
                        </m:ctrlPr>
                      </m:dPr>
                      <m:e>
                        <m:f>
                          <m:fPr>
                            <m:ctrlPr>
                              <a:rPr lang="es-CL" sz="1100" b="0" i="1">
                                <a:latin typeface="Cambria Math" panose="02040503050406030204" pitchFamily="18" charset="0"/>
                              </a:rPr>
                            </m:ctrlPr>
                          </m:fPr>
                          <m:num>
                            <m:r>
                              <a:rPr lang="es-CL" sz="1100" b="0" i="1">
                                <a:solidFill>
                                  <a:schemeClr val="tx1"/>
                                </a:solidFill>
                                <a:effectLst/>
                                <a:latin typeface="Cambria Math" panose="02040503050406030204" pitchFamily="18" charset="0"/>
                                <a:ea typeface="+mn-ea"/>
                                <a:cs typeface="+mn-cs"/>
                              </a:rPr>
                              <m:t>𝑙𝑏</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𝑑𝑒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𝐶𝑜𝑛</m:t>
                            </m:r>
                            <m:r>
                              <a:rPr lang="es-CL" sz="1100" b="0" i="1">
                                <a:solidFill>
                                  <a:schemeClr val="tx1"/>
                                </a:solidFill>
                                <a:effectLst/>
                                <a:latin typeface="Cambria Math" panose="02040503050406030204" pitchFamily="18" charset="0"/>
                                <a:ea typeface="+mn-ea"/>
                                <a:cs typeface="+mn-cs"/>
                              </a:rPr>
                              <m:t>.</m:t>
                            </m:r>
                          </m:num>
                          <m:den>
                            <m:r>
                              <a:rPr lang="es-CL" sz="1100" b="0" i="1">
                                <a:latin typeface="Cambria Math" panose="02040503050406030204" pitchFamily="18" charset="0"/>
                              </a:rPr>
                              <m:t>𝑇𝑀𝑆</m:t>
                            </m:r>
                          </m:den>
                        </m:f>
                      </m:e>
                    </m:d>
                    <m:r>
                      <a:rPr lang="es-CL" sz="1100" b="0" i="1">
                        <a:latin typeface="Cambria Math" panose="02040503050406030204" pitchFamily="18" charset="0"/>
                      </a:rPr>
                      <m:t>⋅34.64</m:t>
                    </m:r>
                    <m:d>
                      <m:dPr>
                        <m:begChr m:val="["/>
                        <m:endChr m:val="]"/>
                        <m:ctrlPr>
                          <a:rPr lang="es-CL" sz="1100" b="0" i="1">
                            <a:latin typeface="Cambria Math" panose="02040503050406030204" pitchFamily="18" charset="0"/>
                          </a:rPr>
                        </m:ctrlPr>
                      </m:dPr>
                      <m:e>
                        <m:r>
                          <a:rPr lang="es-CL" sz="1100" b="0" i="1">
                            <a:latin typeface="Cambria Math" panose="02040503050406030204" pitchFamily="18" charset="0"/>
                          </a:rPr>
                          <m:t>% </m:t>
                        </m:r>
                        <m:r>
                          <a:rPr lang="es-CL" sz="1100" b="0" i="1">
                            <a:latin typeface="Cambria Math" panose="02040503050406030204" pitchFamily="18" charset="0"/>
                          </a:rPr>
                          <m:t>𝑑𝑒</m:t>
                        </m:r>
                        <m:r>
                          <a:rPr lang="es-CL" sz="1100" b="0" i="1">
                            <a:latin typeface="Cambria Math" panose="02040503050406030204" pitchFamily="18" charset="0"/>
                          </a:rPr>
                          <m:t> </m:t>
                        </m:r>
                        <m:r>
                          <a:rPr lang="es-CL" sz="1100" b="0" i="1">
                            <a:latin typeface="Cambria Math" panose="02040503050406030204" pitchFamily="18" charset="0"/>
                          </a:rPr>
                          <m:t>𝐶𝑢</m:t>
                        </m:r>
                      </m:e>
                    </m:d>
                    <m:r>
                      <a:rPr lang="es-CL" sz="1100" b="0" i="1">
                        <a:latin typeface="Cambria Math" panose="02040503050406030204" pitchFamily="18" charset="0"/>
                      </a:rPr>
                      <m:t>⋅96.5 </m:t>
                    </m:r>
                    <m:d>
                      <m:dPr>
                        <m:begChr m:val="["/>
                        <m:endChr m:val="]"/>
                        <m:ctrlPr>
                          <a:rPr lang="es-CL" sz="1100" b="0" i="1">
                            <a:latin typeface="Cambria Math" panose="02040503050406030204" pitchFamily="18" charset="0"/>
                          </a:rPr>
                        </m:ctrlPr>
                      </m:dPr>
                      <m:e>
                        <m:r>
                          <a:rPr lang="es-CL" sz="1100" b="0" i="1">
                            <a:latin typeface="Cambria Math" panose="02040503050406030204" pitchFamily="18" charset="0"/>
                          </a:rPr>
                          <m:t>% </m:t>
                        </m:r>
                        <m:r>
                          <a:rPr lang="es-CL" sz="1100" b="0" i="1">
                            <a:latin typeface="Cambria Math" panose="02040503050406030204" pitchFamily="18" charset="0"/>
                          </a:rPr>
                          <m:t>𝑑𝑒</m:t>
                        </m:r>
                        <m:r>
                          <a:rPr lang="es-CL" sz="1100" b="0" i="1">
                            <a:latin typeface="Cambria Math" panose="02040503050406030204" pitchFamily="18" charset="0"/>
                          </a:rPr>
                          <m:t> </m:t>
                        </m:r>
                        <m:r>
                          <a:rPr lang="es-CL" sz="1100" b="0" i="1">
                            <a:latin typeface="Cambria Math" panose="02040503050406030204" pitchFamily="18" charset="0"/>
                          </a:rPr>
                          <m:t>𝐶𝑢</m:t>
                        </m:r>
                      </m:e>
                    </m:d>
                  </m:oMath>
                </m:oMathPara>
              </a14:m>
              <a:endParaRPr lang="es-CL" sz="1100"/>
            </a:p>
          </xdr:txBody>
        </xdr:sp>
      </mc:Choice>
      <mc:Fallback xmlns="">
        <xdr:sp macro="" textlink="">
          <xdr:nvSpPr>
            <xdr:cNvPr id="4" name="CuadroTexto 3">
              <a:extLst>
                <a:ext uri="{FF2B5EF4-FFF2-40B4-BE49-F238E27FC236}">
                  <a16:creationId xmlns:a16="http://schemas.microsoft.com/office/drawing/2014/main" id="{4988E7C0-CA05-435F-BE3C-4A964E02083D}"/>
                </a:ext>
              </a:extLst>
            </xdr:cNvPr>
            <xdr:cNvSpPr txBox="1"/>
          </xdr:nvSpPr>
          <xdr:spPr>
            <a:xfrm>
              <a:off x="9385653" y="6103409"/>
              <a:ext cx="6487738" cy="376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latin typeface="Cambria Math" panose="02040503050406030204" pitchFamily="18" charset="0"/>
                </a:rPr>
                <a:t>𝑇𝑎𝑟𝑖𝑓𝑎 𝑅𝐶[𝑈𝑆$/𝑇𝑀𝑆]=  10[𝑈𝑆$𝑐/(𝑙𝑏 𝑑𝑒 𝐶𝑢)]⋅1/100  [𝑈𝑆$/(𝑈𝑆$𝑐 )]⋅2,204.62/1 [(</a:t>
              </a:r>
              <a:r>
                <a:rPr lang="es-CL" sz="1100" b="0" i="0">
                  <a:solidFill>
                    <a:schemeClr val="tx1"/>
                  </a:solidFill>
                  <a:effectLst/>
                  <a:latin typeface="+mn-lt"/>
                  <a:ea typeface="+mn-ea"/>
                  <a:cs typeface="+mn-cs"/>
                </a:rPr>
                <a:t>𝑙𝑏 𝑑𝑒 𝐶𝑜𝑛.</a:t>
              </a:r>
              <a:r>
                <a:rPr lang="es-CL" sz="1100" b="0" i="0">
                  <a:solidFill>
                    <a:schemeClr val="tx1"/>
                  </a:solidFill>
                  <a:effectLst/>
                  <a:latin typeface="Cambria Math" panose="02040503050406030204" pitchFamily="18" charset="0"/>
                  <a:ea typeface="+mn-ea"/>
                  <a:cs typeface="+mn-cs"/>
                </a:rPr>
                <a:t>)/</a:t>
              </a:r>
              <a:r>
                <a:rPr lang="es-CL" sz="1100" b="0" i="0">
                  <a:latin typeface="Cambria Math" panose="02040503050406030204" pitchFamily="18" charset="0"/>
                </a:rPr>
                <a:t>𝑇𝑀𝑆]⋅34.64[% 𝑑𝑒 𝐶𝑢]⋅96.5 [% 𝑑𝑒 𝐶𝑢]</a:t>
              </a:r>
              <a:endParaRPr lang="es-CL" sz="1100"/>
            </a:p>
          </xdr:txBody>
        </xdr:sp>
      </mc:Fallback>
    </mc:AlternateContent>
    <xdr:clientData/>
  </xdr:oneCellAnchor>
  <xdr:oneCellAnchor>
    <xdr:from>
      <xdr:col>9</xdr:col>
      <xdr:colOff>40217</xdr:colOff>
      <xdr:row>27</xdr:row>
      <xdr:rowOff>48684</xdr:rowOff>
    </xdr:from>
    <xdr:ext cx="10263259" cy="376706"/>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F8DB8B35-33BF-4177-BF2D-4EB1B785C2D2}"/>
                </a:ext>
              </a:extLst>
            </xdr:cNvPr>
            <xdr:cNvSpPr txBox="1"/>
          </xdr:nvSpPr>
          <xdr:spPr>
            <a:xfrm>
              <a:off x="10279592" y="5009622"/>
              <a:ext cx="10263259" cy="37670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𝑇𝑎𝑟𝑖𝑓𝑎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𝑅𝐶</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𝑇𝑎𝑟𝑖𝑓𝑎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𝑅𝐶</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𝑙𝑏</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𝐹</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𝑐𝑜𝑛𝑣𝑒𝑟</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𝑐𝑒𝑛𝑡𝑎𝑣𝑜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𝐷𝑜𝑙𝑎𝑟</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100</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𝐹</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𝑐𝑜𝑛𝑣</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𝑙𝑖𝑏𝑟𝑎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𝑙𝑏</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𝐶𝑜𝑛</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𝐿𝑒𝑦</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𝑷𝒂𝒈𝒂𝒃𝒍𝒆</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 </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𝒅𝒆</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 </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𝑪𝒖</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 </m:t>
                    </m:r>
                    <m:d>
                      <m:dPr>
                        <m:begChr m:val="["/>
                        <m:endChr m:val="]"/>
                        <m:ctrlP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ctrlPr>
                      </m:dPr>
                      <m:e>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 </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𝒅𝒆</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 </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𝑪𝒖</m:t>
                        </m:r>
                      </m:e>
                    </m:d>
                  </m:oMath>
                </m:oMathPara>
              </a14:m>
              <a:endParaRPr kumimoji="0" lang="es-CL"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7" name="CuadroTexto 6">
              <a:extLst>
                <a:ext uri="{FF2B5EF4-FFF2-40B4-BE49-F238E27FC236}">
                  <a16:creationId xmlns:a16="http://schemas.microsoft.com/office/drawing/2014/main" id="{F8DB8B35-33BF-4177-BF2D-4EB1B785C2D2}"/>
                </a:ext>
              </a:extLst>
            </xdr:cNvPr>
            <xdr:cNvSpPr txBox="1"/>
          </xdr:nvSpPr>
          <xdr:spPr>
            <a:xfrm>
              <a:off x="10279592" y="5009622"/>
              <a:ext cx="10263259" cy="37670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𝑇𝑎𝑟𝑖𝑓𝑎 𝑅𝐶[𝑈𝑆$/𝑇𝑀𝑆]=  𝑇𝑎𝑟𝑖𝑓𝑎 𝑅𝐶[𝑈𝑆$𝑐/(𝑙𝑏 𝑑𝑒 𝐶𝑢)]⋅𝐹. 𝑐𝑜𝑛𝑣𝑒𝑟. 𝑐𝑒𝑛𝑡𝑎𝑣𝑜 𝑎 𝐷𝑜𝑙𝑎𝑟 [𝑈𝑆$/(100𝑈𝑆$𝑐 )]⋅𝐹 𝑐𝑜𝑛𝑣. 𝑙𝑖𝑏𝑟𝑎 𝑎 𝑇𝑀𝑆[(</a:t>
              </a:r>
              <a:r>
                <a:rPr kumimoji="0" lang="es-CL" sz="1100" b="0" i="0" u="none" strike="noStrike" kern="0" cap="none" spc="0" normalizeH="0" baseline="0" noProof="0">
                  <a:ln>
                    <a:noFill/>
                  </a:ln>
                  <a:solidFill>
                    <a:sysClr val="windowText" lastClr="000000"/>
                  </a:solidFill>
                  <a:effectLst/>
                  <a:uLnTx/>
                  <a:uFillTx/>
                  <a:latin typeface="+mn-lt"/>
                  <a:ea typeface="+mn-ea"/>
                  <a:cs typeface="+mn-cs"/>
                </a:rPr>
                <a:t>𝑙𝑏 𝑑𝑒 𝐶𝑜𝑛.</a:t>
              </a: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)/𝑇𝑀𝑆]⋅𝐿𝑒𝑦 𝑑𝑒 𝐶𝑢[% 𝑑𝑒 𝐶𝑢]⋅</a:t>
              </a:r>
              <a:r>
                <a:rPr kumimoji="0" lang="es-CL" sz="1100" b="1" i="0" u="none" strike="noStrike" kern="0" cap="none" spc="0" normalizeH="0" baseline="0" noProof="0">
                  <a:ln>
                    <a:noFill/>
                  </a:ln>
                  <a:solidFill>
                    <a:schemeClr val="accent3"/>
                  </a:solidFill>
                  <a:effectLst/>
                  <a:uLnTx/>
                  <a:uFillTx/>
                  <a:latin typeface="Cambria Math" panose="02040503050406030204" pitchFamily="18" charset="0"/>
                  <a:ea typeface="+mn-ea"/>
                  <a:cs typeface="+mn-cs"/>
                </a:rPr>
                <a:t>𝑷𝒂𝒈𝒂𝒃𝒍𝒆 𝒅𝒆 𝑪𝒖 [% 𝒅𝒆 𝑪𝒖]</a:t>
              </a:r>
              <a:endParaRPr kumimoji="0" lang="es-CL"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8</xdr:col>
      <xdr:colOff>656167</xdr:colOff>
      <xdr:row>4</xdr:row>
      <xdr:rowOff>127000</xdr:rowOff>
    </xdr:from>
    <xdr:ext cx="3371692" cy="318036"/>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810AEF9E-F55F-4059-BF73-26818E722D27}"/>
                </a:ext>
              </a:extLst>
            </xdr:cNvPr>
            <xdr:cNvSpPr txBox="1"/>
          </xdr:nvSpPr>
          <xdr:spPr>
            <a:xfrm>
              <a:off x="9101667" y="860778"/>
              <a:ext cx="3371692" cy="31803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𝐿𝑒𝑦</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𝑒𝑛</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𝐶𝑜𝑛𝑐𝑒𝑛𝑡𝑟𝑎𝑑𝑜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𝐶𝑜𝑛𝑐𝑒𝑛𝑡𝑟𝑎𝑑𝑜</m:t>
                        </m:r>
                      </m:den>
                    </m:f>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9" name="CuadroTexto 8">
              <a:extLst>
                <a:ext uri="{FF2B5EF4-FFF2-40B4-BE49-F238E27FC236}">
                  <a16:creationId xmlns:a16="http://schemas.microsoft.com/office/drawing/2014/main" id="{810AEF9E-F55F-4059-BF73-26818E722D27}"/>
                </a:ext>
              </a:extLst>
            </xdr:cNvPr>
            <xdr:cNvSpPr txBox="1"/>
          </xdr:nvSpPr>
          <xdr:spPr>
            <a:xfrm>
              <a:off x="9101667" y="860778"/>
              <a:ext cx="3371692" cy="31803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𝐿𝑒𝑦 𝐶𝑢 𝑒𝑛 𝐶𝑜𝑛𝑐𝑒𝑛𝑡𝑟𝑎𝑑𝑜 [%]=(𝑀𝑎𝑠𝑎 𝐶𝑢 )/(𝑀𝑎𝑠𝑎 𝐶𝑜𝑛𝑐𝑒𝑛𝑡𝑟𝑎𝑑𝑜) [%]</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9</xdr:col>
      <xdr:colOff>28222</xdr:colOff>
      <xdr:row>33</xdr:row>
      <xdr:rowOff>77611</xdr:rowOff>
    </xdr:from>
    <xdr:ext cx="11133689" cy="376706"/>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F1811F19-5ABB-488E-B0A6-51356304AE56}"/>
                </a:ext>
              </a:extLst>
            </xdr:cNvPr>
            <xdr:cNvSpPr txBox="1"/>
          </xdr:nvSpPr>
          <xdr:spPr>
            <a:xfrm>
              <a:off x="10267597" y="6133924"/>
              <a:ext cx="11133689" cy="37670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𝐶𝑜𝑠𝑡𝑜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𝑟𝑒𝑓𝑖𝑛𝑎𝑟</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𝐶𝑜𝑠𝑡𝑜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𝑟𝑒𝑓𝑖𝑛𝑎𝑟</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𝑙𝑏</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𝐹</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𝑐𝑜𝑛𝑣𝑒𝑟</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𝑐𝑒𝑛𝑡𝑎𝑣𝑜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𝐷𝑜𝑙𝑎𝑟</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100</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𝐹</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𝑐𝑜𝑛𝑣</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𝑙𝑖𝑏𝑟𝑎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𝑙𝑏</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𝐶𝑜𝑛</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𝐿𝑒𝑦</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𝑹𝒆𝒄𝒖𝒑𝒆𝒓𝒂𝒄𝒊</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ó</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𝒏</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 </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𝒅𝒆</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 </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𝑪𝒖</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 </m:t>
                    </m:r>
                    <m:d>
                      <m:dPr>
                        <m:begChr m:val="["/>
                        <m:endChr m:val="]"/>
                        <m:ctrlP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ctrlPr>
                      </m:dPr>
                      <m:e>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 </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𝒅𝒆</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 </m:t>
                        </m:r>
                        <m:r>
                          <a:rPr kumimoji="0" lang="es-CL" sz="1100" b="1" i="1" u="none" strike="noStrike" kern="0" cap="none" spc="0" normalizeH="0" baseline="0" noProof="0" smtClean="0">
                            <a:ln>
                              <a:noFill/>
                            </a:ln>
                            <a:solidFill>
                              <a:schemeClr val="accent3"/>
                            </a:solidFill>
                            <a:effectLst/>
                            <a:uLnTx/>
                            <a:uFillTx/>
                            <a:latin typeface="Cambria Math" panose="02040503050406030204" pitchFamily="18" charset="0"/>
                            <a:ea typeface="+mn-ea"/>
                            <a:cs typeface="+mn-cs"/>
                          </a:rPr>
                          <m:t>𝑪𝒖</m:t>
                        </m:r>
                      </m:e>
                    </m:d>
                  </m:oMath>
                </m:oMathPara>
              </a14:m>
              <a:endParaRPr kumimoji="0" lang="es-CL"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1" name="CuadroTexto 10">
              <a:extLst>
                <a:ext uri="{FF2B5EF4-FFF2-40B4-BE49-F238E27FC236}">
                  <a16:creationId xmlns:a16="http://schemas.microsoft.com/office/drawing/2014/main" id="{F1811F19-5ABB-488E-B0A6-51356304AE56}"/>
                </a:ext>
              </a:extLst>
            </xdr:cNvPr>
            <xdr:cNvSpPr txBox="1"/>
          </xdr:nvSpPr>
          <xdr:spPr>
            <a:xfrm>
              <a:off x="10267597" y="6133924"/>
              <a:ext cx="11133689" cy="37670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𝐶𝑜𝑠𝑡𝑜 𝑟𝑒𝑓𝑖𝑛𝑎𝑟 [𝑈𝑆$/𝑇𝑀𝑆]=  𝐶𝑜𝑠𝑡𝑜 𝑟𝑒𝑓𝑖𝑛𝑎𝑟[𝑈𝑆$𝑐/(𝑙𝑏 𝑑𝑒 𝐶𝑢)]⋅𝐹. 𝑐𝑜𝑛𝑣𝑒𝑟. 𝑐𝑒𝑛𝑡𝑎𝑣𝑜 𝑎 𝐷𝑜𝑙𝑎𝑟 [𝑈𝑆$/(100𝑈𝑆$𝑐 )]⋅𝐹 𝑐𝑜𝑛𝑣. 𝑙𝑖𝑏𝑟𝑎 𝑎 𝑇𝑀𝑆[(</a:t>
              </a:r>
              <a:r>
                <a:rPr kumimoji="0" lang="es-CL" sz="1100" b="0" i="0" u="none" strike="noStrike" kern="0" cap="none" spc="0" normalizeH="0" baseline="0" noProof="0">
                  <a:ln>
                    <a:noFill/>
                  </a:ln>
                  <a:solidFill>
                    <a:sysClr val="windowText" lastClr="000000"/>
                  </a:solidFill>
                  <a:effectLst/>
                  <a:uLnTx/>
                  <a:uFillTx/>
                  <a:latin typeface="+mn-lt"/>
                  <a:ea typeface="+mn-ea"/>
                  <a:cs typeface="+mn-cs"/>
                </a:rPr>
                <a:t>𝑙𝑏 𝑑𝑒 𝐶𝑜𝑛.</a:t>
              </a: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)/𝑇𝑀𝑆]⋅𝐿𝑒𝑦 𝑑𝑒 𝐶𝑢[% 𝑑𝑒 𝐶𝑢]⋅</a:t>
              </a:r>
              <a:r>
                <a:rPr kumimoji="0" lang="es-CL" sz="1100" b="1" i="0" u="none" strike="noStrike" kern="0" cap="none" spc="0" normalizeH="0" baseline="0" noProof="0">
                  <a:ln>
                    <a:noFill/>
                  </a:ln>
                  <a:solidFill>
                    <a:schemeClr val="accent3"/>
                  </a:solidFill>
                  <a:effectLst/>
                  <a:uLnTx/>
                  <a:uFillTx/>
                  <a:latin typeface="Cambria Math" panose="02040503050406030204" pitchFamily="18" charset="0"/>
                  <a:ea typeface="+mn-ea"/>
                  <a:cs typeface="+mn-cs"/>
                </a:rPr>
                <a:t>𝑹𝒆𝒄𝒖𝒑𝒆𝒓𝒂𝒄𝒊ó𝒏 𝒅𝒆 𝑪𝒖 [% 𝒅𝒆 𝑪𝒖]</a:t>
              </a:r>
              <a:endParaRPr kumimoji="0" lang="es-CL"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8</xdr:col>
      <xdr:colOff>853723</xdr:colOff>
      <xdr:row>36</xdr:row>
      <xdr:rowOff>35277</xdr:rowOff>
    </xdr:from>
    <xdr:ext cx="6642716" cy="376706"/>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438B4695-79B3-4EDD-9B1B-FCA6DBFBB4B7}"/>
                </a:ext>
              </a:extLst>
            </xdr:cNvPr>
            <xdr:cNvSpPr txBox="1"/>
          </xdr:nvSpPr>
          <xdr:spPr>
            <a:xfrm>
              <a:off x="9299223" y="7203721"/>
              <a:ext cx="6642716" cy="37670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𝐶𝑜𝑠𝑡𝑜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𝑟𝑒𝑓𝑖𝑛𝑎𝑟</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6</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𝑙𝑏</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100</m:t>
                        </m:r>
                      </m:den>
                    </m:f>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2,204.62</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den>
                    </m:f>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𝑙𝑏</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𝐶𝑜𝑛</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⋅34.64</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⋅99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3" name="CuadroTexto 12">
              <a:extLst>
                <a:ext uri="{FF2B5EF4-FFF2-40B4-BE49-F238E27FC236}">
                  <a16:creationId xmlns:a16="http://schemas.microsoft.com/office/drawing/2014/main" id="{438B4695-79B3-4EDD-9B1B-FCA6DBFBB4B7}"/>
                </a:ext>
              </a:extLst>
            </xdr:cNvPr>
            <xdr:cNvSpPr txBox="1"/>
          </xdr:nvSpPr>
          <xdr:spPr>
            <a:xfrm>
              <a:off x="9299223" y="7203721"/>
              <a:ext cx="6642716" cy="37670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𝐶𝑜𝑠𝑡𝑜 𝑟𝑒𝑓𝑖𝑛𝑎𝑟[𝑈𝑆$/𝑇𝑀𝑆]=  6[𝑈𝑆$𝑐/(𝑙𝑏 𝑑𝑒 𝐶𝑢)]⋅1/100  [𝑈𝑆$/(𝑈𝑆$𝑐 )]⋅2,204.62/1 [(</a:t>
              </a:r>
              <a:r>
                <a:rPr kumimoji="0" lang="es-CL" sz="1100" b="0" i="0" u="none" strike="noStrike" kern="0" cap="none" spc="0" normalizeH="0" baseline="0" noProof="0">
                  <a:ln>
                    <a:noFill/>
                  </a:ln>
                  <a:solidFill>
                    <a:sysClr val="windowText" lastClr="000000"/>
                  </a:solidFill>
                  <a:effectLst/>
                  <a:uLnTx/>
                  <a:uFillTx/>
                  <a:latin typeface="+mn-lt"/>
                  <a:ea typeface="+mn-ea"/>
                  <a:cs typeface="+mn-cs"/>
                </a:rPr>
                <a:t>𝑙𝑏 𝑑𝑒 𝐶𝑜𝑛.</a:t>
              </a: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)/𝑇𝑀𝑆]⋅34.64[% 𝑑𝑒 𝐶𝑢]⋅99 [% 𝑑𝑒 𝐶𝑢]</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5</xdr:col>
      <xdr:colOff>14111</xdr:colOff>
      <xdr:row>50</xdr:row>
      <xdr:rowOff>105834</xdr:rowOff>
    </xdr:from>
    <xdr:ext cx="5811463" cy="376706"/>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76E6A83E-3602-41AE-813F-CFD7F0C9E509}"/>
                </a:ext>
              </a:extLst>
            </xdr:cNvPr>
            <xdr:cNvSpPr txBox="1"/>
          </xdr:nvSpPr>
          <xdr:spPr>
            <a:xfrm>
              <a:off x="5065889" y="9292167"/>
              <a:ext cx="5811463" cy="376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𝑀𝑎𝑟𝑔𝑒𝑛</m:t>
                    </m:r>
                    <m:r>
                      <a:rPr lang="es-CL" sz="1100" b="0" i="1">
                        <a:latin typeface="Cambria Math" panose="02040503050406030204" pitchFamily="18" charset="0"/>
                      </a:rPr>
                      <m:t> </m:t>
                    </m:r>
                    <m:d>
                      <m:dPr>
                        <m:begChr m:val="["/>
                        <m:endChr m:val="]"/>
                        <m:ctrlPr>
                          <a:rPr lang="es-CL" sz="1100" b="0" i="1">
                            <a:latin typeface="Cambria Math" panose="02040503050406030204" pitchFamily="18" charset="0"/>
                          </a:rPr>
                        </m:ctrlPr>
                      </m:dPr>
                      <m:e>
                        <m:f>
                          <m:fPr>
                            <m:ctrlPr>
                              <a:rPr lang="es-CL" sz="1100" b="0" i="1">
                                <a:latin typeface="Cambria Math" panose="02040503050406030204" pitchFamily="18" charset="0"/>
                              </a:rPr>
                            </m:ctrlPr>
                          </m:fPr>
                          <m:num>
                            <m:r>
                              <a:rPr lang="es-CL" sz="1100" b="0" i="1">
                                <a:latin typeface="Cambria Math" panose="02040503050406030204" pitchFamily="18" charset="0"/>
                              </a:rPr>
                              <m:t>𝑈𝑆</m:t>
                            </m:r>
                            <m:r>
                              <a:rPr lang="es-CL" sz="1100" b="0" i="1">
                                <a:latin typeface="Cambria Math" panose="02040503050406030204" pitchFamily="18" charset="0"/>
                              </a:rPr>
                              <m:t>$</m:t>
                            </m:r>
                          </m:num>
                          <m:den>
                            <m:r>
                              <a:rPr lang="es-CL" sz="1100" b="0" i="1">
                                <a:latin typeface="Cambria Math" panose="02040503050406030204" pitchFamily="18" charset="0"/>
                              </a:rPr>
                              <m:t>𝑇𝑀𝑆</m:t>
                            </m:r>
                          </m:den>
                        </m:f>
                      </m:e>
                    </m:d>
                    <m:r>
                      <a:rPr lang="es-CL" sz="1100" b="0" i="1">
                        <a:latin typeface="Cambria Math" panose="02040503050406030204" pitchFamily="18" charset="0"/>
                      </a:rPr>
                      <m:t>=</m:t>
                    </m:r>
                    <m:d>
                      <m:dPr>
                        <m:ctrlPr>
                          <a:rPr lang="es-CL" sz="1100" b="0" i="1">
                            <a:latin typeface="Cambria Math" panose="02040503050406030204" pitchFamily="18" charset="0"/>
                          </a:rPr>
                        </m:ctrlPr>
                      </m:dPr>
                      <m:e>
                        <m:r>
                          <a:rPr lang="es-CL" sz="1100" b="0" i="1">
                            <a:latin typeface="Cambria Math" panose="02040503050406030204" pitchFamily="18" charset="0"/>
                          </a:rPr>
                          <m:t>𝑇𝑎𝑟𝑖𝑓𝑎</m:t>
                        </m:r>
                        <m:r>
                          <a:rPr lang="es-CL" sz="1100" b="0" i="1">
                            <a:latin typeface="Cambria Math" panose="02040503050406030204" pitchFamily="18" charset="0"/>
                          </a:rPr>
                          <m:t> </m:t>
                        </m:r>
                        <m:r>
                          <a:rPr lang="es-CL" sz="1100" b="0" i="1">
                            <a:latin typeface="Cambria Math" panose="02040503050406030204" pitchFamily="18" charset="0"/>
                          </a:rPr>
                          <m:t>𝑇𝐶</m:t>
                        </m:r>
                        <m:r>
                          <a:rPr lang="es-CL" sz="1100" b="0" i="1">
                            <a:latin typeface="Cambria Math" panose="02040503050406030204" pitchFamily="18" charset="0"/>
                          </a:rPr>
                          <m:t> −</m:t>
                        </m:r>
                        <m:r>
                          <a:rPr lang="es-CL" sz="1100" b="0" i="1">
                            <a:latin typeface="Cambria Math" panose="02040503050406030204" pitchFamily="18" charset="0"/>
                          </a:rPr>
                          <m:t>𝐶𝑜𝑠𝑡𝑜</m:t>
                        </m:r>
                        <m:r>
                          <a:rPr lang="es-CL" sz="1100" b="0" i="1">
                            <a:latin typeface="Cambria Math" panose="02040503050406030204" pitchFamily="18" charset="0"/>
                          </a:rPr>
                          <m:t> </m:t>
                        </m:r>
                        <m:r>
                          <a:rPr lang="es-CL" sz="1100" b="0" i="1">
                            <a:latin typeface="Cambria Math" panose="02040503050406030204" pitchFamily="18" charset="0"/>
                          </a:rPr>
                          <m:t>𝑓𝑢𝑛𝑑𝑖𝑟</m:t>
                        </m:r>
                      </m:e>
                    </m:d>
                    <m:d>
                      <m:dPr>
                        <m:begChr m:val="["/>
                        <m:endChr m:val="]"/>
                        <m:ctrlPr>
                          <a:rPr lang="es-CL" sz="1100" b="0" i="1">
                            <a:latin typeface="Cambria Math" panose="02040503050406030204" pitchFamily="18" charset="0"/>
                          </a:rPr>
                        </m:ctrlPr>
                      </m:dPr>
                      <m:e>
                        <m:f>
                          <m:fPr>
                            <m:ctrlPr>
                              <a:rPr lang="es-CL" sz="1100" b="0" i="1">
                                <a:latin typeface="Cambria Math" panose="02040503050406030204" pitchFamily="18" charset="0"/>
                              </a:rPr>
                            </m:ctrlPr>
                          </m:fPr>
                          <m:num>
                            <m:r>
                              <a:rPr lang="es-CL" sz="1100" b="0" i="1">
                                <a:latin typeface="Cambria Math" panose="02040503050406030204" pitchFamily="18" charset="0"/>
                              </a:rPr>
                              <m:t>𝑈𝑆</m:t>
                            </m:r>
                            <m:r>
                              <a:rPr lang="es-CL" sz="1100" b="0" i="1">
                                <a:latin typeface="Cambria Math" panose="02040503050406030204" pitchFamily="18" charset="0"/>
                              </a:rPr>
                              <m:t>$</m:t>
                            </m:r>
                          </m:num>
                          <m:den>
                            <m:r>
                              <a:rPr lang="es-CL" sz="1100" b="0" i="1">
                                <a:latin typeface="Cambria Math" panose="02040503050406030204" pitchFamily="18" charset="0"/>
                              </a:rPr>
                              <m:t>𝑇𝑀𝑆</m:t>
                            </m:r>
                          </m:den>
                        </m:f>
                      </m:e>
                    </m:d>
                    <m:r>
                      <a:rPr lang="es-CL" sz="1100" b="0" i="1">
                        <a:latin typeface="Cambria Math" panose="02040503050406030204" pitchFamily="18" charset="0"/>
                      </a:rPr>
                      <m:t>+</m:t>
                    </m:r>
                    <m:d>
                      <m:dPr>
                        <m:ctrlPr>
                          <a:rPr lang="es-CL" sz="1100" b="0" i="1">
                            <a:latin typeface="Cambria Math" panose="02040503050406030204" pitchFamily="18" charset="0"/>
                          </a:rPr>
                        </m:ctrlPr>
                      </m:dPr>
                      <m:e>
                        <m:r>
                          <a:rPr lang="es-CL" sz="1100" b="0" i="1">
                            <a:latin typeface="Cambria Math" panose="02040503050406030204" pitchFamily="18" charset="0"/>
                          </a:rPr>
                          <m:t>𝑇𝑎𝑟𝑖𝑓𝑎</m:t>
                        </m:r>
                        <m:r>
                          <a:rPr lang="es-CL" sz="1100" b="0" i="1">
                            <a:latin typeface="Cambria Math" panose="02040503050406030204" pitchFamily="18" charset="0"/>
                          </a:rPr>
                          <m:t> </m:t>
                        </m:r>
                        <m:r>
                          <a:rPr lang="es-CL" sz="1100" b="0" i="1">
                            <a:latin typeface="Cambria Math" panose="02040503050406030204" pitchFamily="18" charset="0"/>
                          </a:rPr>
                          <m:t>𝑅𝐶</m:t>
                        </m:r>
                        <m:r>
                          <a:rPr lang="es-CL" sz="1100" b="0" i="1">
                            <a:latin typeface="Cambria Math" panose="02040503050406030204" pitchFamily="18" charset="0"/>
                          </a:rPr>
                          <m:t> −</m:t>
                        </m:r>
                        <m:r>
                          <a:rPr lang="es-CL" sz="1100" b="0" i="1">
                            <a:latin typeface="Cambria Math" panose="02040503050406030204" pitchFamily="18" charset="0"/>
                          </a:rPr>
                          <m:t>𝐶𝑜𝑠𝑡𝑜</m:t>
                        </m:r>
                        <m:r>
                          <a:rPr lang="es-CL" sz="1100" b="0" i="1">
                            <a:latin typeface="Cambria Math" panose="02040503050406030204" pitchFamily="18" charset="0"/>
                          </a:rPr>
                          <m:t> </m:t>
                        </m:r>
                        <m:r>
                          <a:rPr lang="es-CL" sz="1100" b="0" i="1">
                            <a:latin typeface="Cambria Math" panose="02040503050406030204" pitchFamily="18" charset="0"/>
                          </a:rPr>
                          <m:t>𝑟𝑒𝑓𝑖𝑛𝑎𝑟</m:t>
                        </m:r>
                      </m:e>
                    </m:d>
                    <m:d>
                      <m:dPr>
                        <m:begChr m:val="["/>
                        <m:endChr m:val="]"/>
                        <m:ctrlPr>
                          <a:rPr lang="es-CL" sz="1100" b="0" i="1">
                            <a:latin typeface="Cambria Math" panose="02040503050406030204" pitchFamily="18" charset="0"/>
                          </a:rPr>
                        </m:ctrlPr>
                      </m:dPr>
                      <m:e>
                        <m:f>
                          <m:fPr>
                            <m:ctrlPr>
                              <a:rPr lang="es-CL" sz="1100" b="0" i="1">
                                <a:latin typeface="Cambria Math" panose="02040503050406030204" pitchFamily="18" charset="0"/>
                              </a:rPr>
                            </m:ctrlPr>
                          </m:fPr>
                          <m:num>
                            <m:r>
                              <a:rPr lang="es-CL" sz="1100" b="0" i="1">
                                <a:latin typeface="Cambria Math" panose="02040503050406030204" pitchFamily="18" charset="0"/>
                              </a:rPr>
                              <m:t>𝑈𝑆</m:t>
                            </m:r>
                            <m:r>
                              <a:rPr lang="es-CL" sz="1100" b="0" i="1">
                                <a:latin typeface="Cambria Math" panose="02040503050406030204" pitchFamily="18" charset="0"/>
                              </a:rPr>
                              <m:t>$</m:t>
                            </m:r>
                          </m:num>
                          <m:den>
                            <m:r>
                              <a:rPr lang="es-CL" sz="1100" b="0" i="1">
                                <a:latin typeface="Cambria Math" panose="02040503050406030204" pitchFamily="18" charset="0"/>
                              </a:rPr>
                              <m:t>𝑇𝑀𝑆</m:t>
                            </m:r>
                          </m:den>
                        </m:f>
                      </m:e>
                    </m:d>
                    <m:r>
                      <a:rPr lang="es-CL" sz="1100" b="0" i="1">
                        <a:latin typeface="Cambria Math" panose="02040503050406030204" pitchFamily="18" charset="0"/>
                      </a:rPr>
                      <m:t> </m:t>
                    </m:r>
                  </m:oMath>
                </m:oMathPara>
              </a14:m>
              <a:endParaRPr lang="es-CL" sz="1100"/>
            </a:p>
          </xdr:txBody>
        </xdr:sp>
      </mc:Choice>
      <mc:Fallback xmlns="">
        <xdr:sp macro="" textlink="">
          <xdr:nvSpPr>
            <xdr:cNvPr id="14" name="CuadroTexto 13">
              <a:extLst>
                <a:ext uri="{FF2B5EF4-FFF2-40B4-BE49-F238E27FC236}">
                  <a16:creationId xmlns:a16="http://schemas.microsoft.com/office/drawing/2014/main" id="{76E6A83E-3602-41AE-813F-CFD7F0C9E509}"/>
                </a:ext>
              </a:extLst>
            </xdr:cNvPr>
            <xdr:cNvSpPr txBox="1"/>
          </xdr:nvSpPr>
          <xdr:spPr>
            <a:xfrm>
              <a:off x="5065889" y="9292167"/>
              <a:ext cx="5811463" cy="376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latin typeface="Cambria Math" panose="02040503050406030204" pitchFamily="18" charset="0"/>
                </a:rPr>
                <a:t>𝑀𝑎𝑟𝑔𝑒𝑛 [𝑈𝑆$/𝑇𝑀𝑆]=(𝑇𝑎𝑟𝑖𝑓𝑎 𝑇𝐶 −𝐶𝑜𝑠𝑡𝑜 𝑓𝑢𝑛𝑑𝑖𝑟)[𝑈𝑆$/𝑇𝑀𝑆]+(𝑇𝑎𝑟𝑖𝑓𝑎 𝑅𝐶 −𝐶𝑜𝑠𝑡𝑜 𝑟𝑒𝑓𝑖𝑛𝑎𝑟)[𝑈𝑆$/𝑇𝑀𝑆]  </a:t>
              </a:r>
              <a:endParaRPr lang="es-CL" sz="1100"/>
            </a:p>
          </xdr:txBody>
        </xdr:sp>
      </mc:Fallback>
    </mc:AlternateContent>
    <xdr:clientData/>
  </xdr:oneCellAnchor>
  <xdr:oneCellAnchor>
    <xdr:from>
      <xdr:col>9</xdr:col>
      <xdr:colOff>774347</xdr:colOff>
      <xdr:row>65</xdr:row>
      <xdr:rowOff>89076</xdr:rowOff>
    </xdr:from>
    <xdr:ext cx="3429016" cy="172227"/>
    <mc:AlternateContent xmlns:mc="http://schemas.openxmlformats.org/markup-compatibility/2006" xmlns:a14="http://schemas.microsoft.com/office/drawing/2010/main">
      <mc:Choice Requires="a14">
        <xdr:sp macro="" textlink="">
          <xdr:nvSpPr>
            <xdr:cNvPr id="15" name="CuadroTexto 14">
              <a:extLst>
                <a:ext uri="{FF2B5EF4-FFF2-40B4-BE49-F238E27FC236}">
                  <a16:creationId xmlns:a16="http://schemas.microsoft.com/office/drawing/2014/main" id="{FFF7D28A-7397-47A9-9E11-BE6D008EA7A8}"/>
                </a:ext>
              </a:extLst>
            </xdr:cNvPr>
            <xdr:cNvSpPr txBox="1"/>
          </xdr:nvSpPr>
          <xdr:spPr>
            <a:xfrm>
              <a:off x="11013722" y="12003264"/>
              <a:ext cx="3429016" cy="172227"/>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𝐷𝑒𝑙𝑡𝑎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𝑅𝑒𝑐𝑢𝑝𝑒𝑟𝑎𝑐𝑖</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ó</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𝑛</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𝑃𝑎𝑔𝑎𝑏𝑙𝑒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5" name="CuadroTexto 14">
              <a:extLst>
                <a:ext uri="{FF2B5EF4-FFF2-40B4-BE49-F238E27FC236}">
                  <a16:creationId xmlns:a16="http://schemas.microsoft.com/office/drawing/2014/main" id="{FFF7D28A-7397-47A9-9E11-BE6D008EA7A8}"/>
                </a:ext>
              </a:extLst>
            </xdr:cNvPr>
            <xdr:cNvSpPr txBox="1"/>
          </xdr:nvSpPr>
          <xdr:spPr>
            <a:xfrm>
              <a:off x="11013722" y="12003264"/>
              <a:ext cx="3429016" cy="172227"/>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𝐷𝑒𝑙𝑡𝑎 𝐶𝑢[%]=𝑅𝑒𝑐𝑢𝑝𝑒𝑟𝑎𝑐𝑖ó𝑛 𝐶𝑢[%]−𝑃𝑎𝑔𝑎𝑏𝑙𝑒 𝐶𝑢[%]  </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5</xdr:col>
      <xdr:colOff>321733</xdr:colOff>
      <xdr:row>72</xdr:row>
      <xdr:rowOff>5997</xdr:rowOff>
    </xdr:from>
    <xdr:ext cx="6013506" cy="548933"/>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E39988CF-2BAF-4D6B-AA56-9F108F18121D}"/>
                </a:ext>
              </a:extLst>
            </xdr:cNvPr>
            <xdr:cNvSpPr txBox="1"/>
          </xdr:nvSpPr>
          <xdr:spPr>
            <a:xfrm>
              <a:off x="5481108" y="13198122"/>
              <a:ext cx="6013506"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𝐵𝑒𝑛𝑒𝑓𝑖𝑐𝑖𝑜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𝑃𝑟𝑒𝑐𝑖𝑜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𝑙𝑏</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100</m:t>
                        </m:r>
                      </m:den>
                    </m:f>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⋅2204.62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𝑙𝑖𝑏</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𝐿𝑒𝑦</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𝐷𝑒𝑙𝑡</m:t>
                    </m:r>
                    <m:sSub>
                      <m:sSub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sSub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𝑎</m:t>
                        </m:r>
                      </m:e>
                      <m: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sub>
                    </m:sSub>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6" name="CuadroTexto 15">
              <a:extLst>
                <a:ext uri="{FF2B5EF4-FFF2-40B4-BE49-F238E27FC236}">
                  <a16:creationId xmlns:a16="http://schemas.microsoft.com/office/drawing/2014/main" id="{E39988CF-2BAF-4D6B-AA56-9F108F18121D}"/>
                </a:ext>
              </a:extLst>
            </xdr:cNvPr>
            <xdr:cNvSpPr txBox="1"/>
          </xdr:nvSpPr>
          <xdr:spPr>
            <a:xfrm>
              <a:off x="5481108" y="13198122"/>
              <a:ext cx="6013506"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𝐵𝑒𝑛𝑒𝑓𝑖𝑐𝑖𝑜 𝐶𝑢 [𝑈𝑆$/𝑇𝑀𝑆]=𝑃𝑟𝑒𝑐𝑖𝑜 𝐶𝑢 [𝑈𝑆$𝑐/𝑙𝑏]⋅1/100 [𝑈𝑆$/𝑈𝑆$𝑐]⋅2204.62 [𝑙𝑖𝑏/𝑇𝑀𝑆]⋅𝐿𝑒𝑦 𝐶𝑢 [%]⋅𝐷𝑒𝑙𝑡𝑎_𝐶𝑢 [%]</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4</xdr:col>
      <xdr:colOff>861660</xdr:colOff>
      <xdr:row>87</xdr:row>
      <xdr:rowOff>17637</xdr:rowOff>
    </xdr:from>
    <xdr:ext cx="6902659" cy="172227"/>
    <mc:AlternateContent xmlns:mc="http://schemas.openxmlformats.org/markup-compatibility/2006" xmlns:a14="http://schemas.microsoft.com/office/drawing/2010/main">
      <mc:Choice Requires="a14">
        <xdr:sp macro="" textlink="">
          <xdr:nvSpPr>
            <xdr:cNvPr id="17" name="CuadroTexto 16">
              <a:extLst>
                <a:ext uri="{FF2B5EF4-FFF2-40B4-BE49-F238E27FC236}">
                  <a16:creationId xmlns:a16="http://schemas.microsoft.com/office/drawing/2014/main" id="{FBAC7293-F085-41F5-9EF9-243C7E415EC1}"/>
                </a:ext>
              </a:extLst>
            </xdr:cNvPr>
            <xdr:cNvSpPr txBox="1"/>
          </xdr:nvSpPr>
          <xdr:spPr>
            <a:xfrm>
              <a:off x="5155848" y="15765637"/>
              <a:ext cx="6902659" cy="172227"/>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𝐷𝑒𝑙𝑡𝑎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𝐴𝑢</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𝑆𝐼</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𝐶𝑜𝑛𝑒𝑛𝑡𝑖𝑑𝑜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𝑂𝑟𝑜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&gt;1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𝑔𝑟</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𝑅𝑒𝑐𝑢𝑝𝑒𝑟𝑎𝑐𝑖</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ó</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𝑛</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𝐴𝑢</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𝑃𝑎𝑔𝑎𝑏𝑙𝑒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𝐴𝑢</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𝑅𝑒𝑐𝑢𝑝𝑒𝑟𝑎𝑐𝑖</m:t>
                    </m:r>
                    <m:r>
                      <a:rPr lang="es-CL" sz="1100" b="0" i="1" baseline="0">
                        <a:effectLst/>
                        <a:latin typeface="Cambria Math" panose="02040503050406030204" pitchFamily="18" charset="0"/>
                        <a:ea typeface="+mn-ea"/>
                        <a:cs typeface="+mn-cs"/>
                      </a:rPr>
                      <m:t>ó</m:t>
                    </m:r>
                    <m:r>
                      <a:rPr lang="es-CL" sz="1100" b="0" i="1" baseline="0">
                        <a:effectLst/>
                        <a:latin typeface="Cambria Math" panose="02040503050406030204" pitchFamily="18" charset="0"/>
                        <a:ea typeface="+mn-ea"/>
                        <a:cs typeface="+mn-cs"/>
                      </a:rPr>
                      <m:t>𝑛</m:t>
                    </m:r>
                    <m:r>
                      <a:rPr lang="es-CL" sz="1100" b="0" i="1" baseline="0">
                        <a:effectLst/>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𝐴𝑢</m:t>
                    </m:r>
                    <m:d>
                      <m:dPr>
                        <m:begChr m:val="["/>
                        <m:endChr m:val="]"/>
                        <m:ctrlPr>
                          <a:rPr lang="es-CL" sz="1100" b="0" i="1" baseline="0">
                            <a:effectLst/>
                            <a:latin typeface="Cambria Math" panose="02040503050406030204" pitchFamily="18" charset="0"/>
                            <a:ea typeface="+mn-ea"/>
                            <a:cs typeface="+mn-cs"/>
                          </a:rPr>
                        </m:ctrlPr>
                      </m:dPr>
                      <m:e>
                        <m:r>
                          <a:rPr lang="es-CL" sz="1100" b="0" i="1" baseline="0">
                            <a:effectLst/>
                            <a:latin typeface="Cambria Math" panose="02040503050406030204" pitchFamily="18" charset="0"/>
                            <a:ea typeface="+mn-ea"/>
                            <a:cs typeface="+mn-cs"/>
                          </a:rPr>
                          <m:t>%</m:t>
                        </m:r>
                      </m:e>
                    </m:d>
                    <m:r>
                      <a:rPr lang="es-CL" sz="1100" b="0" i="1" baseline="0">
                        <a:effectLst/>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7" name="CuadroTexto 16">
              <a:extLst>
                <a:ext uri="{FF2B5EF4-FFF2-40B4-BE49-F238E27FC236}">
                  <a16:creationId xmlns:a16="http://schemas.microsoft.com/office/drawing/2014/main" id="{FBAC7293-F085-41F5-9EF9-243C7E415EC1}"/>
                </a:ext>
              </a:extLst>
            </xdr:cNvPr>
            <xdr:cNvSpPr txBox="1"/>
          </xdr:nvSpPr>
          <xdr:spPr>
            <a:xfrm>
              <a:off x="5155848" y="15765637"/>
              <a:ext cx="6902659" cy="172227"/>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𝐷𝑒𝑙𝑡𝑎 𝐴𝑢[%]=𝑆𝐼 (𝐶𝑜𝑛𝑒𝑛𝑡𝑖𝑑𝑜 𝑑𝑒 𝑂𝑟𝑜&gt;1 𝑔𝑟. ; 𝑅𝑒𝑐𝑢𝑝𝑒𝑟𝑎𝑐𝑖ó𝑛 𝐴𝑢[%]−𝑃𝑎𝑔𝑎𝑏𝑙𝑒 𝐴𝑢[%]; </a:t>
              </a:r>
              <a:r>
                <a:rPr lang="es-CL" sz="1100" b="0" i="0" baseline="0">
                  <a:effectLst/>
                  <a:latin typeface="+mn-lt"/>
                  <a:ea typeface="+mn-ea"/>
                  <a:cs typeface="+mn-cs"/>
                </a:rPr>
                <a:t>𝑅𝑒𝑐𝑢𝑝𝑒𝑟𝑎𝑐𝑖ó𝑛 𝐴𝑢[%]</a:t>
              </a:r>
              <a:r>
                <a:rPr lang="es-CL" sz="1100" b="0" i="0" baseline="0">
                  <a:effectLst/>
                  <a:latin typeface="Cambria Math" panose="02040503050406030204" pitchFamily="18" charset="0"/>
                  <a:ea typeface="+mn-ea"/>
                  <a:cs typeface="+mn-cs"/>
                </a:rPr>
                <a:t>)</a:t>
              </a: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5</xdr:col>
      <xdr:colOff>297921</xdr:colOff>
      <xdr:row>89</xdr:row>
      <xdr:rowOff>109185</xdr:rowOff>
    </xdr:from>
    <xdr:ext cx="6306791" cy="548933"/>
    <mc:AlternateContent xmlns:mc="http://schemas.openxmlformats.org/markup-compatibility/2006" xmlns:a14="http://schemas.microsoft.com/office/drawing/2010/main">
      <mc:Choice Requires="a14">
        <xdr:sp macro="" textlink="">
          <xdr:nvSpPr>
            <xdr:cNvPr id="18" name="CuadroTexto 17">
              <a:extLst>
                <a:ext uri="{FF2B5EF4-FFF2-40B4-BE49-F238E27FC236}">
                  <a16:creationId xmlns:a16="http://schemas.microsoft.com/office/drawing/2014/main" id="{C244E981-5FBA-4FBD-96AF-475B357FBDE4}"/>
                </a:ext>
              </a:extLst>
            </xdr:cNvPr>
            <xdr:cNvSpPr txBox="1"/>
          </xdr:nvSpPr>
          <xdr:spPr>
            <a:xfrm>
              <a:off x="5457296" y="16222310"/>
              <a:ext cx="6306791"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𝐵𝑒𝑛𝑒𝑓𝑖𝑐𝑖𝑜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𝐴𝑢</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𝑃𝑟𝑒𝑐𝑖𝑜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𝐴𝑢</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𝑜𝑛𝑧</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𝑇𝑟𝑜𝑦</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31.103</m:t>
                        </m:r>
                      </m:den>
                    </m:f>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𝑜𝑛𝑧</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𝑡𝑟𝑜𝑦</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𝑔</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𝐶𝑜𝑛𝑡𝑒𝑛𝑖𝑑𝑜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𝑂𝑟𝑜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𝑔</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𝐷𝑒𝑙𝑡</m:t>
                    </m:r>
                    <m:sSub>
                      <m:sSub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sSub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𝑎</m:t>
                        </m:r>
                      </m:e>
                      <m: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𝐴𝑢</m:t>
                        </m:r>
                      </m:sub>
                    </m:sSub>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8" name="CuadroTexto 17">
              <a:extLst>
                <a:ext uri="{FF2B5EF4-FFF2-40B4-BE49-F238E27FC236}">
                  <a16:creationId xmlns:a16="http://schemas.microsoft.com/office/drawing/2014/main" id="{C244E981-5FBA-4FBD-96AF-475B357FBDE4}"/>
                </a:ext>
              </a:extLst>
            </xdr:cNvPr>
            <xdr:cNvSpPr txBox="1"/>
          </xdr:nvSpPr>
          <xdr:spPr>
            <a:xfrm>
              <a:off x="5457296" y="16222310"/>
              <a:ext cx="6306791"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𝐵𝑒𝑛𝑒𝑓𝑖𝑐𝑖𝑜 𝐴𝑢 [𝑈𝑆$/𝑇𝑀𝑆]=𝑃𝑟𝑒𝑐𝑖𝑜 𝐴𝑢 [𝑈𝑆$/(𝑜𝑛𝑧 𝑇𝑟𝑜𝑦)]⋅1/31.103 [(𝑜𝑛𝑧. 𝑡𝑟𝑜𝑦)/𝑔]⋅𝐶𝑜𝑛𝑡𝑒𝑛𝑖𝑑𝑜 𝑑𝑒 𝑂𝑟𝑜 [𝑔/𝑇]⋅𝐷𝑒𝑙𝑡𝑎_𝐴𝑢 [%]</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5</xdr:col>
      <xdr:colOff>285750</xdr:colOff>
      <xdr:row>92</xdr:row>
      <xdr:rowOff>63499</xdr:rowOff>
    </xdr:from>
    <xdr:ext cx="4872103" cy="548933"/>
    <mc:AlternateContent xmlns:mc="http://schemas.openxmlformats.org/markup-compatibility/2006" xmlns:a14="http://schemas.microsoft.com/office/drawing/2010/main">
      <mc:Choice Requires="a14">
        <xdr:sp macro="" textlink="">
          <xdr:nvSpPr>
            <xdr:cNvPr id="19" name="CuadroTexto 18">
              <a:extLst>
                <a:ext uri="{FF2B5EF4-FFF2-40B4-BE49-F238E27FC236}">
                  <a16:creationId xmlns:a16="http://schemas.microsoft.com/office/drawing/2014/main" id="{761EDCB9-A618-43D9-8712-5BDEC6DB8D15}"/>
                </a:ext>
              </a:extLst>
            </xdr:cNvPr>
            <xdr:cNvSpPr txBox="1"/>
          </xdr:nvSpPr>
          <xdr:spPr>
            <a:xfrm>
              <a:off x="5445125" y="16724312"/>
              <a:ext cx="4872103"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𝐵𝑒𝑛𝑒𝑓𝑖𝑐𝑖𝑜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𝐴𝑢</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=2000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𝑜𝑛𝑧</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𝑇𝑟𝑜𝑦</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31.103</m:t>
                        </m:r>
                      </m:den>
                    </m:f>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𝑜𝑛𝑧</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𝑡𝑟𝑜𝑦</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𝑔</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⋅1.4</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𝑔</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⋅5</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9" name="CuadroTexto 18">
              <a:extLst>
                <a:ext uri="{FF2B5EF4-FFF2-40B4-BE49-F238E27FC236}">
                  <a16:creationId xmlns:a16="http://schemas.microsoft.com/office/drawing/2014/main" id="{761EDCB9-A618-43D9-8712-5BDEC6DB8D15}"/>
                </a:ext>
              </a:extLst>
            </xdr:cNvPr>
            <xdr:cNvSpPr txBox="1"/>
          </xdr:nvSpPr>
          <xdr:spPr>
            <a:xfrm>
              <a:off x="5445125" y="16724312"/>
              <a:ext cx="4872103"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𝐵𝑒𝑛𝑒𝑓𝑖𝑐𝑖𝑜 𝐴𝑢 [𝑈𝑆$/𝑇𝑀𝑆]=2000 [𝑈𝑆$/(𝑜𝑛𝑧 𝑇𝑟𝑜𝑦)]⋅1/31.103 [(𝑜𝑛𝑧. 𝑡𝑟𝑜𝑦)/𝑔]⋅1.4[𝑔/𝑇]⋅5[%]</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5</xdr:col>
      <xdr:colOff>158750</xdr:colOff>
      <xdr:row>74</xdr:row>
      <xdr:rowOff>142876</xdr:rowOff>
    </xdr:from>
    <xdr:ext cx="5529912" cy="548933"/>
    <mc:AlternateContent xmlns:mc="http://schemas.openxmlformats.org/markup-compatibility/2006" xmlns:a14="http://schemas.microsoft.com/office/drawing/2010/main">
      <mc:Choice Requires="a14">
        <xdr:sp macro="" textlink="">
          <xdr:nvSpPr>
            <xdr:cNvPr id="20" name="CuadroTexto 19">
              <a:extLst>
                <a:ext uri="{FF2B5EF4-FFF2-40B4-BE49-F238E27FC236}">
                  <a16:creationId xmlns:a16="http://schemas.microsoft.com/office/drawing/2014/main" id="{C6291920-6CF6-487F-BE72-C1777ABA43C8}"/>
                </a:ext>
              </a:extLst>
            </xdr:cNvPr>
            <xdr:cNvSpPr txBox="1"/>
          </xdr:nvSpPr>
          <xdr:spPr>
            <a:xfrm>
              <a:off x="5318125" y="13700126"/>
              <a:ext cx="5529912"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𝐵𝑒𝑛𝑒𝑓𝑖𝑐𝑖𝑜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=400</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𝑙𝑏</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100</m:t>
                        </m:r>
                      </m:den>
                    </m:f>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⋅2204.62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𝑙𝑖𝑏</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⋅34.64</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⋅2.5</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20" name="CuadroTexto 19">
              <a:extLst>
                <a:ext uri="{FF2B5EF4-FFF2-40B4-BE49-F238E27FC236}">
                  <a16:creationId xmlns:a16="http://schemas.microsoft.com/office/drawing/2014/main" id="{C6291920-6CF6-487F-BE72-C1777ABA43C8}"/>
                </a:ext>
              </a:extLst>
            </xdr:cNvPr>
            <xdr:cNvSpPr txBox="1"/>
          </xdr:nvSpPr>
          <xdr:spPr>
            <a:xfrm>
              <a:off x="5318125" y="13700126"/>
              <a:ext cx="5529912"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𝐵𝑒𝑛𝑒𝑓𝑖𝑐𝑖𝑜 𝐶𝑢 [𝑈𝑆$/𝑇𝑀𝑆]=400[𝑈𝑆$𝑐/𝑙𝑏]⋅1/100 [𝑈𝑆$/𝑈𝑆$𝑐]⋅2204.62 [𝑙𝑖𝑏/𝑇𝑀𝑆]⋅34.64[%]⋅2.5[%]</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8</xdr:col>
      <xdr:colOff>103187</xdr:colOff>
      <xdr:row>106</xdr:row>
      <xdr:rowOff>103188</xdr:rowOff>
    </xdr:from>
    <xdr:ext cx="3371692" cy="318036"/>
    <mc:AlternateContent xmlns:mc="http://schemas.openxmlformats.org/markup-compatibility/2006" xmlns:a14="http://schemas.microsoft.com/office/drawing/2010/main">
      <mc:Choice Requires="a14">
        <xdr:sp macro="" textlink="">
          <xdr:nvSpPr>
            <xdr:cNvPr id="22" name="CuadroTexto 21">
              <a:extLst>
                <a:ext uri="{FF2B5EF4-FFF2-40B4-BE49-F238E27FC236}">
                  <a16:creationId xmlns:a16="http://schemas.microsoft.com/office/drawing/2014/main" id="{EABFB7B3-3971-46A8-94ED-9CE90995A32C}"/>
                </a:ext>
              </a:extLst>
            </xdr:cNvPr>
            <xdr:cNvSpPr txBox="1"/>
          </xdr:nvSpPr>
          <xdr:spPr>
            <a:xfrm>
              <a:off x="9421812" y="19518313"/>
              <a:ext cx="3371692" cy="31803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𝐿𝑒𝑦</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𝑒𝑛</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𝐶𝑜𝑛𝑐𝑒𝑛𝑡𝑟𝑎𝑑𝑜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𝐶𝑜𝑛𝑐𝑒𝑛𝑡𝑟𝑎𝑑𝑜</m:t>
                        </m:r>
                      </m:den>
                    </m:f>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22" name="CuadroTexto 21">
              <a:extLst>
                <a:ext uri="{FF2B5EF4-FFF2-40B4-BE49-F238E27FC236}">
                  <a16:creationId xmlns:a16="http://schemas.microsoft.com/office/drawing/2014/main" id="{EABFB7B3-3971-46A8-94ED-9CE90995A32C}"/>
                </a:ext>
              </a:extLst>
            </xdr:cNvPr>
            <xdr:cNvSpPr txBox="1"/>
          </xdr:nvSpPr>
          <xdr:spPr>
            <a:xfrm>
              <a:off x="9421812" y="19518313"/>
              <a:ext cx="3371692" cy="31803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𝐿𝑒𝑦 𝑆 𝑒𝑛 𝐶𝑜𝑛𝑐𝑒𝑛𝑡𝑟𝑎𝑑𝑜 [%]=(𝑀𝑎𝑠𝑎 𝑆 )/(𝑀𝑎𝑠𝑎 𝐶𝑜𝑛𝑐𝑒𝑛𝑡𝑟𝑎𝑑𝑜) [%]</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8</xdr:col>
      <xdr:colOff>150812</xdr:colOff>
      <xdr:row>103</xdr:row>
      <xdr:rowOff>127000</xdr:rowOff>
    </xdr:from>
    <xdr:ext cx="4928464" cy="301236"/>
    <mc:AlternateContent xmlns:mc="http://schemas.openxmlformats.org/markup-compatibility/2006" xmlns:a14="http://schemas.microsoft.com/office/drawing/2010/main">
      <mc:Choice Requires="a14">
        <xdr:sp macro="" textlink="">
          <xdr:nvSpPr>
            <xdr:cNvPr id="24" name="CuadroTexto 23">
              <a:extLst>
                <a:ext uri="{FF2B5EF4-FFF2-40B4-BE49-F238E27FC236}">
                  <a16:creationId xmlns:a16="http://schemas.microsoft.com/office/drawing/2014/main" id="{967AFB9C-8C0C-4350-8252-1599CE7ACD64}"/>
                </a:ext>
              </a:extLst>
            </xdr:cNvPr>
            <xdr:cNvSpPr txBox="1"/>
          </xdr:nvSpPr>
          <xdr:spPr>
            <a:xfrm>
              <a:off x="9469437" y="18994438"/>
              <a:ext cx="4928464" cy="30123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𝑐𝑜𝑛𝑐𝑒𝑛𝑡𝑟𝑎𝑑𝑜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𝐶𝑢𝐹𝑒</m:t>
                    </m:r>
                    <m:sSub>
                      <m:sSub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sSub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e>
                      <m: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m:t>
                        </m:r>
                      </m:sub>
                    </m:s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𝑔</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𝑚𝑜𝑙</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d>
                      <m:d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𝐶𝑢</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𝐹𝑒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 </m:t>
                        </m:r>
                      </m:e>
                    </m:d>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𝑔</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𝑚𝑜𝑙</m:t>
                            </m:r>
                          </m:den>
                        </m:f>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24" name="CuadroTexto 23">
              <a:extLst>
                <a:ext uri="{FF2B5EF4-FFF2-40B4-BE49-F238E27FC236}">
                  <a16:creationId xmlns:a16="http://schemas.microsoft.com/office/drawing/2014/main" id="{967AFB9C-8C0C-4350-8252-1599CE7ACD64}"/>
                </a:ext>
              </a:extLst>
            </xdr:cNvPr>
            <xdr:cNvSpPr txBox="1"/>
          </xdr:nvSpPr>
          <xdr:spPr>
            <a:xfrm>
              <a:off x="9469437" y="18994438"/>
              <a:ext cx="4928464" cy="30123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𝑀𝑎𝑠𝑎 𝑐𝑜𝑛𝑐𝑒𝑛𝑡𝑟𝑎𝑑𝑜 (𝐶𝑢𝐹𝑒𝑆_2) [𝑔/𝑚𝑜𝑙]=(𝑀𝑎𝑠𝑎 𝐶𝑢+𝑀𝑎𝑠𝑎 𝐹𝑒+𝑀𝑎𝑠𝑎 𝑆⋅2 )[𝑔/𝑚𝑜𝑙]</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8</xdr:col>
      <xdr:colOff>166688</xdr:colOff>
      <xdr:row>109</xdr:row>
      <xdr:rowOff>111125</xdr:rowOff>
    </xdr:from>
    <xdr:ext cx="5152564" cy="301236"/>
    <mc:AlternateContent xmlns:mc="http://schemas.openxmlformats.org/markup-compatibility/2006" xmlns:a14="http://schemas.microsoft.com/office/drawing/2010/main">
      <mc:Choice Requires="a14">
        <xdr:sp macro="" textlink="">
          <xdr:nvSpPr>
            <xdr:cNvPr id="25" name="CuadroTexto 24">
              <a:extLst>
                <a:ext uri="{FF2B5EF4-FFF2-40B4-BE49-F238E27FC236}">
                  <a16:creationId xmlns:a16="http://schemas.microsoft.com/office/drawing/2014/main" id="{6F4EBAFD-9E77-497E-AFF0-BDD7492B7113}"/>
                </a:ext>
              </a:extLst>
            </xdr:cNvPr>
            <xdr:cNvSpPr txBox="1"/>
          </xdr:nvSpPr>
          <xdr:spPr>
            <a:xfrm>
              <a:off x="9485313" y="20073938"/>
              <a:ext cx="5152564" cy="30123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á</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𝑐𝑖𝑑𝑜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𝑠𝑢𝑙𝑓</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ú</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𝑟𝑖𝑐𝑜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sSub>
                      <m:sSub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sSub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𝐻</m:t>
                        </m:r>
                      </m:e>
                      <m: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m:t>
                        </m:r>
                      </m:sub>
                    </m:s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sSub>
                      <m:sSub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sSub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𝑂</m:t>
                        </m:r>
                      </m:e>
                      <m: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4</m:t>
                        </m:r>
                      </m:sub>
                    </m:s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𝑔</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𝑚𝑜𝑙</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d>
                      <m:d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𝐻</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𝑂</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⋅4 </m:t>
                        </m:r>
                      </m:e>
                    </m:d>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𝑔</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𝑚𝑜𝑙</m:t>
                            </m:r>
                          </m:den>
                        </m:f>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25" name="CuadroTexto 24">
              <a:extLst>
                <a:ext uri="{FF2B5EF4-FFF2-40B4-BE49-F238E27FC236}">
                  <a16:creationId xmlns:a16="http://schemas.microsoft.com/office/drawing/2014/main" id="{6F4EBAFD-9E77-497E-AFF0-BDD7492B7113}"/>
                </a:ext>
              </a:extLst>
            </xdr:cNvPr>
            <xdr:cNvSpPr txBox="1"/>
          </xdr:nvSpPr>
          <xdr:spPr>
            <a:xfrm>
              <a:off x="9485313" y="20073938"/>
              <a:ext cx="5152564" cy="30123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𝑀𝑎𝑠𝑎 á𝑐𝑖𝑑𝑜 𝑠𝑢𝑙𝑓ú𝑟𝑖𝑐𝑜 〖(𝐻〗_2 𝑆𝑂_4) [𝑔/𝑚𝑜𝑙]=(𝑀𝑎𝑠𝑎 𝐻⋅2 +𝑀𝑎𝑠𝑎 𝑆+𝑀𝑎𝑠𝑎 𝑂⋅4 )[𝑔/𝑚𝑜𝑙]</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8</xdr:col>
      <xdr:colOff>128586</xdr:colOff>
      <xdr:row>112</xdr:row>
      <xdr:rowOff>120650</xdr:rowOff>
    </xdr:from>
    <xdr:ext cx="3596369" cy="347659"/>
    <mc:AlternateContent xmlns:mc="http://schemas.openxmlformats.org/markup-compatibility/2006" xmlns:a14="http://schemas.microsoft.com/office/drawing/2010/main">
      <mc:Choice Requires="a14">
        <xdr:sp macro="" textlink="">
          <xdr:nvSpPr>
            <xdr:cNvPr id="26" name="CuadroTexto 25">
              <a:extLst>
                <a:ext uri="{FF2B5EF4-FFF2-40B4-BE49-F238E27FC236}">
                  <a16:creationId xmlns:a16="http://schemas.microsoft.com/office/drawing/2014/main" id="{B888DD22-F7C0-4945-BC6F-BBF15574F0CB}"/>
                </a:ext>
              </a:extLst>
            </xdr:cNvPr>
            <xdr:cNvSpPr txBox="1"/>
          </xdr:nvSpPr>
          <xdr:spPr>
            <a:xfrm>
              <a:off x="9447211" y="20631150"/>
              <a:ext cx="3596369" cy="347659"/>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𝐿𝑒𝑦</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𝑒𝑛</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á</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𝑐𝑖𝑑𝑜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𝑠𝑢𝑙𝑓</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ú</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𝑟𝑖𝑐𝑜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𝑀𝑎𝑠𝑎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𝑎𝑐𝑖𝑑𝑜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𝑠𝑢𝑙𝑓</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ú</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𝑟𝑖𝑐𝑜</m:t>
                        </m:r>
                      </m:den>
                    </m:f>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26" name="CuadroTexto 25">
              <a:extLst>
                <a:ext uri="{FF2B5EF4-FFF2-40B4-BE49-F238E27FC236}">
                  <a16:creationId xmlns:a16="http://schemas.microsoft.com/office/drawing/2014/main" id="{B888DD22-F7C0-4945-BC6F-BBF15574F0CB}"/>
                </a:ext>
              </a:extLst>
            </xdr:cNvPr>
            <xdr:cNvSpPr txBox="1"/>
          </xdr:nvSpPr>
          <xdr:spPr>
            <a:xfrm>
              <a:off x="9447211" y="20631150"/>
              <a:ext cx="3596369" cy="347659"/>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𝐿𝑒𝑦 𝑆 𝑒𝑛 á𝑐𝑖𝑑𝑜 𝑠𝑢𝑙𝑓ú𝑟𝑖𝑐𝑜 [%]=(𝑀𝑎𝑠𝑎 𝑆 )/(𝑀𝑎𝑠𝑎 𝑎𝑐𝑖𝑑𝑜 𝑠𝑢𝑙𝑓ú𝑟𝑖𝑐𝑜) [%]</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8</xdr:col>
      <xdr:colOff>168273</xdr:colOff>
      <xdr:row>115</xdr:row>
      <xdr:rowOff>136524</xdr:rowOff>
    </xdr:from>
    <xdr:ext cx="4802276" cy="353174"/>
    <mc:AlternateContent xmlns:mc="http://schemas.openxmlformats.org/markup-compatibility/2006" xmlns:a14="http://schemas.microsoft.com/office/drawing/2010/main">
      <mc:Choice Requires="a14">
        <xdr:sp macro="" textlink="">
          <xdr:nvSpPr>
            <xdr:cNvPr id="27" name="CuadroTexto 26">
              <a:extLst>
                <a:ext uri="{FF2B5EF4-FFF2-40B4-BE49-F238E27FC236}">
                  <a16:creationId xmlns:a16="http://schemas.microsoft.com/office/drawing/2014/main" id="{755AE45E-A57F-4433-8ECA-78FE3677C383}"/>
                </a:ext>
              </a:extLst>
            </xdr:cNvPr>
            <xdr:cNvSpPr txBox="1"/>
          </xdr:nvSpPr>
          <xdr:spPr>
            <a:xfrm>
              <a:off x="10161586" y="21194712"/>
              <a:ext cx="4802276" cy="353174"/>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s-CL" sz="1100" b="0" i="1" baseline="0">
                        <a:effectLst/>
                        <a:latin typeface="Cambria Math" panose="02040503050406030204" pitchFamily="18" charset="0"/>
                        <a:ea typeface="+mn-ea"/>
                        <a:cs typeface="+mn-cs"/>
                      </a:rPr>
                      <m:t>𝑀𝑎𝑠𝑎</m:t>
                    </m:r>
                    <m:r>
                      <a:rPr lang="es-CL" sz="1100" b="0" i="1" baseline="0">
                        <a:effectLst/>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𝑎𝑐𝑖𝑑𝑜</m:t>
                    </m:r>
                    <m:r>
                      <a:rPr lang="es-CL" sz="1100" b="0" i="1" baseline="0">
                        <a:effectLst/>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𝑠𝑢𝑙𝑓</m:t>
                    </m:r>
                    <m:r>
                      <a:rPr lang="es-CL" sz="1100" b="0" i="1" baseline="0">
                        <a:effectLst/>
                        <a:latin typeface="Cambria Math" panose="02040503050406030204" pitchFamily="18" charset="0"/>
                        <a:ea typeface="+mn-ea"/>
                        <a:cs typeface="+mn-cs"/>
                      </a:rPr>
                      <m:t>ú</m:t>
                    </m:r>
                    <m:r>
                      <a:rPr lang="es-CL" sz="1100" b="0" i="1" baseline="0">
                        <a:effectLst/>
                        <a:latin typeface="Cambria Math" panose="02040503050406030204" pitchFamily="18" charset="0"/>
                        <a:ea typeface="+mn-ea"/>
                        <a:cs typeface="+mn-cs"/>
                      </a:rPr>
                      <m:t>𝑟𝑖𝑜</m:t>
                    </m:r>
                    <m:d>
                      <m:dPr>
                        <m:begChr m:val="["/>
                        <m:endChr m:val="]"/>
                        <m:ctrlPr>
                          <a:rPr lang="es-CL" sz="1100" b="0" i="1" baseline="0">
                            <a:effectLst/>
                            <a:latin typeface="Cambria Math" panose="02040503050406030204" pitchFamily="18" charset="0"/>
                            <a:ea typeface="+mn-ea"/>
                            <a:cs typeface="+mn-cs"/>
                          </a:rPr>
                        </m:ctrlPr>
                      </m:dPr>
                      <m:e>
                        <m:r>
                          <a:rPr lang="es-CL" sz="1100" b="0" i="1" baseline="0">
                            <a:effectLst/>
                            <a:latin typeface="Cambria Math" panose="02040503050406030204" pitchFamily="18" charset="0"/>
                            <a:ea typeface="+mn-ea"/>
                            <a:cs typeface="+mn-cs"/>
                          </a:rPr>
                          <m:t>𝑡𝑜𝑛𝑒𝑙𝑎𝑑𝑎𝑠</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𝑇𝑜𝑛𝑒𝑙𝑎𝑑𝑎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𝑡𝑜𝑛𝑒𝑙𝑎𝑑𝑎</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lang="es-CL" sz="1100" b="0" i="1" baseline="0">
                            <a:effectLst/>
                            <a:latin typeface="Cambria Math" panose="02040503050406030204" pitchFamily="18" charset="0"/>
                            <a:ea typeface="+mn-ea"/>
                            <a:cs typeface="+mn-cs"/>
                          </a:rPr>
                          <m:t>𝐿𝑒𝑦</m:t>
                        </m:r>
                        <m:r>
                          <a:rPr lang="es-CL" sz="1100" b="0" i="1" baseline="0">
                            <a:effectLst/>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𝑆</m:t>
                        </m:r>
                        <m:r>
                          <a:rPr lang="es-CL" sz="1100" b="0" i="1" baseline="0">
                            <a:effectLst/>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𝑒𝑛</m:t>
                        </m:r>
                        <m:r>
                          <a:rPr lang="es-CL" sz="1100" b="0" i="1" baseline="0">
                            <a:effectLst/>
                            <a:latin typeface="Cambria Math" panose="02040503050406030204" pitchFamily="18" charset="0"/>
                            <a:ea typeface="+mn-ea"/>
                            <a:cs typeface="+mn-cs"/>
                          </a:rPr>
                          <m:t> á</m:t>
                        </m:r>
                        <m:r>
                          <a:rPr lang="es-CL" sz="1100" b="0" i="1" baseline="0">
                            <a:effectLst/>
                            <a:latin typeface="Cambria Math" panose="02040503050406030204" pitchFamily="18" charset="0"/>
                            <a:ea typeface="+mn-ea"/>
                            <a:cs typeface="+mn-cs"/>
                          </a:rPr>
                          <m:t>𝑐𝑖𝑑𝑜</m:t>
                        </m:r>
                        <m:r>
                          <a:rPr lang="es-CL" sz="1100" b="0" i="1" baseline="0">
                            <a:effectLst/>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𝑠𝑢𝑙𝑓</m:t>
                        </m:r>
                        <m:r>
                          <a:rPr lang="es-CL" sz="1100" b="0" i="1" baseline="0">
                            <a:effectLst/>
                            <a:latin typeface="Cambria Math" panose="02040503050406030204" pitchFamily="18" charset="0"/>
                            <a:ea typeface="+mn-ea"/>
                            <a:cs typeface="+mn-cs"/>
                          </a:rPr>
                          <m:t>ú</m:t>
                        </m:r>
                        <m:r>
                          <a:rPr lang="es-CL" sz="1100" b="0" i="1" baseline="0">
                            <a:effectLst/>
                            <a:latin typeface="Cambria Math" panose="02040503050406030204" pitchFamily="18" charset="0"/>
                            <a:ea typeface="+mn-ea"/>
                            <a:cs typeface="+mn-cs"/>
                          </a:rPr>
                          <m:t>𝑟𝑖𝑐𝑜</m:t>
                        </m:r>
                        <m:r>
                          <a:rPr lang="es-CL" sz="1100" b="0" i="1" baseline="0">
                            <a:effectLst/>
                            <a:latin typeface="Cambria Math" panose="02040503050406030204" pitchFamily="18" charset="0"/>
                            <a:ea typeface="+mn-ea"/>
                            <a:cs typeface="+mn-cs"/>
                          </a:rPr>
                          <m:t> [%] </m:t>
                        </m:r>
                      </m:den>
                    </m:f>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𝑡𝑜𝑛𝑒𝑙𝑎𝑑𝑎𝑠</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27" name="CuadroTexto 26">
              <a:extLst>
                <a:ext uri="{FF2B5EF4-FFF2-40B4-BE49-F238E27FC236}">
                  <a16:creationId xmlns:a16="http://schemas.microsoft.com/office/drawing/2014/main" id="{755AE45E-A57F-4433-8ECA-78FE3677C383}"/>
                </a:ext>
              </a:extLst>
            </xdr:cNvPr>
            <xdr:cNvSpPr txBox="1"/>
          </xdr:nvSpPr>
          <xdr:spPr>
            <a:xfrm>
              <a:off x="10161586" y="21194712"/>
              <a:ext cx="4802276" cy="353174"/>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L" sz="1100" b="0" i="0" baseline="0">
                  <a:effectLst/>
                  <a:latin typeface="+mn-lt"/>
                  <a:ea typeface="+mn-ea"/>
                  <a:cs typeface="+mn-cs"/>
                </a:rPr>
                <a:t>𝑀𝑎𝑠𝑎 𝑎𝑐𝑖𝑑𝑜 𝑠𝑢𝑙𝑓ú𝑟𝑖</a:t>
              </a:r>
              <a:r>
                <a:rPr lang="es-CL" sz="1100" b="0" i="0" baseline="0">
                  <a:effectLst/>
                  <a:latin typeface="Cambria Math" panose="02040503050406030204" pitchFamily="18" charset="0"/>
                  <a:ea typeface="+mn-ea"/>
                  <a:cs typeface="+mn-cs"/>
                </a:rPr>
                <a:t>𝑜[𝑡𝑜𝑛𝑒𝑙𝑎𝑑𝑎𝑠]</a:t>
              </a: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𝑇𝑜𝑛𝑒𝑙𝑎𝑑𝑎 𝑑𝑒  𝑆  [𝑡𝑜𝑛𝑒𝑙𝑎𝑑𝑎])/(</a:t>
              </a:r>
              <a:r>
                <a:rPr lang="es-CL" sz="1100" b="0" i="0" baseline="0">
                  <a:effectLst/>
                  <a:latin typeface="+mn-lt"/>
                  <a:ea typeface="+mn-ea"/>
                  <a:cs typeface="+mn-cs"/>
                </a:rPr>
                <a:t>𝐿𝑒𝑦 𝑆 𝑒𝑛 á𝑐𝑖𝑑𝑜 𝑠𝑢𝑙𝑓ú𝑟𝑖𝑐𝑜</a:t>
              </a:r>
              <a:r>
                <a:rPr lang="es-CL" sz="1100" b="0" i="0" baseline="0">
                  <a:effectLst/>
                  <a:latin typeface="Cambria Math" panose="02040503050406030204" pitchFamily="18" charset="0"/>
                  <a:ea typeface="+mn-ea"/>
                  <a:cs typeface="+mn-cs"/>
                </a:rPr>
                <a:t> [%]</a:t>
              </a:r>
              <a:r>
                <a:rPr lang="es-CL" sz="1100" b="0" i="0" baseline="0">
                  <a:effectLst/>
                  <a:latin typeface="+mn-lt"/>
                  <a:ea typeface="+mn-ea"/>
                  <a:cs typeface="+mn-cs"/>
                </a:rPr>
                <a:t> </a:t>
              </a: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)[𝑡𝑜𝑛𝑒𝑙𝑎𝑑𝑎𝑠]</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5</xdr:col>
      <xdr:colOff>349250</xdr:colOff>
      <xdr:row>123</xdr:row>
      <xdr:rowOff>23813</xdr:rowOff>
    </xdr:from>
    <xdr:ext cx="8517781" cy="548933"/>
    <mc:AlternateContent xmlns:mc="http://schemas.openxmlformats.org/markup-compatibility/2006" xmlns:a14="http://schemas.microsoft.com/office/drawing/2010/main">
      <mc:Choice Requires="a14">
        <xdr:sp macro="" textlink="">
          <xdr:nvSpPr>
            <xdr:cNvPr id="28" name="CuadroTexto 27">
              <a:extLst>
                <a:ext uri="{FF2B5EF4-FFF2-40B4-BE49-F238E27FC236}">
                  <a16:creationId xmlns:a16="http://schemas.microsoft.com/office/drawing/2014/main" id="{4B5D9E07-4EC3-42D6-B059-ECC1F1EBA1A5}"/>
                </a:ext>
              </a:extLst>
            </xdr:cNvPr>
            <xdr:cNvSpPr txBox="1"/>
          </xdr:nvSpPr>
          <xdr:spPr>
            <a:xfrm>
              <a:off x="5730875" y="22550438"/>
              <a:ext cx="8517781"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𝐵𝑒𝑛𝑒𝑓𝑖𝑐𝑖𝑜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sSub>
                      <m:sSub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sSub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𝐻</m:t>
                        </m:r>
                      </m:e>
                      <m: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m:t>
                        </m:r>
                      </m:sub>
                    </m:s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sSub>
                      <m:sSub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sSub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𝑂</m:t>
                        </m:r>
                      </m:e>
                      <m: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4</m:t>
                        </m:r>
                      </m:sub>
                    </m:s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𝑃𝑟𝑒𝑐𝑖𝑜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sSub>
                      <m:sSubPr>
                        <m:ctrlPr>
                          <a:rPr lang="es-CL" sz="1100" b="0" i="1" baseline="0">
                            <a:effectLst/>
                            <a:latin typeface="Cambria Math" panose="02040503050406030204" pitchFamily="18" charset="0"/>
                            <a:ea typeface="+mn-ea"/>
                            <a:cs typeface="+mn-cs"/>
                          </a:rPr>
                        </m:ctrlPr>
                      </m:sSubPr>
                      <m:e>
                        <m:r>
                          <a:rPr lang="es-CL" sz="1100" b="0" i="1" baseline="0">
                            <a:effectLst/>
                            <a:latin typeface="Cambria Math" panose="02040503050406030204" pitchFamily="18" charset="0"/>
                            <a:ea typeface="+mn-ea"/>
                            <a:cs typeface="+mn-cs"/>
                          </a:rPr>
                          <m:t>𝐻</m:t>
                        </m:r>
                      </m:e>
                      <m:sub>
                        <m:r>
                          <a:rPr lang="es-CL" sz="1100" b="0" i="1" baseline="0">
                            <a:effectLst/>
                            <a:latin typeface="Cambria Math" panose="02040503050406030204" pitchFamily="18" charset="0"/>
                            <a:ea typeface="+mn-ea"/>
                            <a:cs typeface="+mn-cs"/>
                          </a:rPr>
                          <m:t>2</m:t>
                        </m:r>
                      </m:sub>
                    </m:sSub>
                    <m:r>
                      <a:rPr lang="es-CL" sz="1100" b="0" i="1" baseline="0">
                        <a:effectLst/>
                        <a:latin typeface="Cambria Math" panose="02040503050406030204" pitchFamily="18" charset="0"/>
                        <a:ea typeface="+mn-ea"/>
                        <a:cs typeface="+mn-cs"/>
                      </a:rPr>
                      <m:t>𝑆</m:t>
                    </m:r>
                    <m:sSub>
                      <m:sSubPr>
                        <m:ctrlPr>
                          <a:rPr lang="es-CL" sz="1100" b="0" i="1" baseline="0">
                            <a:effectLst/>
                            <a:latin typeface="Cambria Math" panose="02040503050406030204" pitchFamily="18" charset="0"/>
                            <a:ea typeface="+mn-ea"/>
                            <a:cs typeface="+mn-cs"/>
                          </a:rPr>
                        </m:ctrlPr>
                      </m:sSubPr>
                      <m:e>
                        <m:r>
                          <a:rPr lang="es-CL" sz="1100" b="0" i="1" baseline="0">
                            <a:effectLst/>
                            <a:latin typeface="Cambria Math" panose="02040503050406030204" pitchFamily="18" charset="0"/>
                            <a:ea typeface="+mn-ea"/>
                            <a:cs typeface="+mn-cs"/>
                          </a:rPr>
                          <m:t>𝑂</m:t>
                        </m:r>
                      </m:e>
                      <m:sub>
                        <m:r>
                          <a:rPr lang="es-CL" sz="1100" b="0" i="1" baseline="0">
                            <a:effectLst/>
                            <a:latin typeface="Cambria Math" panose="02040503050406030204" pitchFamily="18" charset="0"/>
                            <a:ea typeface="+mn-ea"/>
                            <a:cs typeface="+mn-cs"/>
                          </a:rPr>
                          <m:t>4</m:t>
                        </m:r>
                      </m:sub>
                    </m:sSub>
                    <m:r>
                      <a:rPr lang="es-CL" sz="1100" b="0" i="1" baseline="0">
                        <a:effectLst/>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á</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𝑐𝑖𝑑𝑜</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3.06</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den>
                    </m:f>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á</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𝑐𝑖𝑑𝑜</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𝐿𝑒𝑦</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𝑒𝑛</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𝑐𝑜𝑛𝑐𝑒𝑛𝑡𝑟𝑎𝑑𝑜</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𝑅𝑒𝑐</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𝑒𝑛</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𝑐𝑜𝑛𝑐𝑒𝑛𝑡𝑟𝑎𝑑𝑜</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28" name="CuadroTexto 27">
              <a:extLst>
                <a:ext uri="{FF2B5EF4-FFF2-40B4-BE49-F238E27FC236}">
                  <a16:creationId xmlns:a16="http://schemas.microsoft.com/office/drawing/2014/main" id="{4B5D9E07-4EC3-42D6-B059-ECC1F1EBA1A5}"/>
                </a:ext>
              </a:extLst>
            </xdr:cNvPr>
            <xdr:cNvSpPr txBox="1"/>
          </xdr:nvSpPr>
          <xdr:spPr>
            <a:xfrm>
              <a:off x="5730875" y="22550438"/>
              <a:ext cx="8517781"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𝐵𝑒𝑛𝑒𝑓𝑖𝑐𝑖𝑜 𝐻_2 𝑆𝑂_4  [𝑈𝑆$/𝑇𝑀𝑆]=𝑃𝑟𝑒𝑐𝑖𝑜 </a:t>
              </a:r>
              <a:r>
                <a:rPr lang="es-CL" sz="1100" b="0" i="0" baseline="0">
                  <a:effectLst/>
                  <a:latin typeface="+mn-lt"/>
                  <a:ea typeface="+mn-ea"/>
                  <a:cs typeface="+mn-cs"/>
                </a:rPr>
                <a:t>𝐻_2 𝑆𝑂_4  </a:t>
              </a: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[𝑈𝑆$/(𝑇𝑀𝑆 𝑑𝑒 á𝑐𝑖𝑑𝑜)]⋅3.06/1 [(𝑇𝑀 𝑑𝑒 á𝑐𝑖𝑑𝑜)/(𝑇𝑀 𝑑𝑒 𝑆)]⋅𝐿𝑒𝑦 𝑑𝑒 𝑆 𝑒𝑛 𝑐𝑜𝑛𝑐𝑒𝑛𝑡𝑟𝑎𝑑𝑜[%]⋅𝑅𝑒𝑐. 𝑑𝑒 𝑆 𝑒𝑛 𝑐𝑜𝑛𝑐𝑒𝑛𝑡𝑟𝑎𝑑𝑜[%]</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5</xdr:col>
      <xdr:colOff>357188</xdr:colOff>
      <xdr:row>126</xdr:row>
      <xdr:rowOff>55562</xdr:rowOff>
    </xdr:from>
    <xdr:ext cx="5774594" cy="548933"/>
    <mc:AlternateContent xmlns:mc="http://schemas.openxmlformats.org/markup-compatibility/2006" xmlns:a14="http://schemas.microsoft.com/office/drawing/2010/main">
      <mc:Choice Requires="a14">
        <xdr:sp macro="" textlink="">
          <xdr:nvSpPr>
            <xdr:cNvPr id="29" name="CuadroTexto 28">
              <a:extLst>
                <a:ext uri="{FF2B5EF4-FFF2-40B4-BE49-F238E27FC236}">
                  <a16:creationId xmlns:a16="http://schemas.microsoft.com/office/drawing/2014/main" id="{70DB13AB-58E9-41F7-A23B-16E4EDBBEA21}"/>
                </a:ext>
              </a:extLst>
            </xdr:cNvPr>
            <xdr:cNvSpPr txBox="1"/>
          </xdr:nvSpPr>
          <xdr:spPr>
            <a:xfrm>
              <a:off x="5738813" y="23129875"/>
              <a:ext cx="5774594"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𝐵𝑒𝑛𝑒𝑓𝑖𝑐𝑖𝑜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sSub>
                      <m:sSub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sSub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𝐻</m:t>
                        </m:r>
                      </m:e>
                      <m: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m:t>
                        </m:r>
                      </m:sub>
                    </m:s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sSub>
                      <m:sSub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sSub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𝑂</m:t>
                        </m:r>
                      </m:e>
                      <m: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4</m:t>
                        </m:r>
                      </m:sub>
                    </m:s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=200</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á</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𝑐𝑖𝑑𝑜</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3.06</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1</m:t>
                        </m:r>
                      </m:den>
                    </m:f>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á</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𝑐𝑖𝑑𝑜</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𝑑𝑒</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⋅34.9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⋅95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e>
                    </m:d>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29" name="CuadroTexto 28">
              <a:extLst>
                <a:ext uri="{FF2B5EF4-FFF2-40B4-BE49-F238E27FC236}">
                  <a16:creationId xmlns:a16="http://schemas.microsoft.com/office/drawing/2014/main" id="{70DB13AB-58E9-41F7-A23B-16E4EDBBEA21}"/>
                </a:ext>
              </a:extLst>
            </xdr:cNvPr>
            <xdr:cNvSpPr txBox="1"/>
          </xdr:nvSpPr>
          <xdr:spPr>
            <a:xfrm>
              <a:off x="5738813" y="23129875"/>
              <a:ext cx="5774594" cy="548933"/>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𝐵𝑒𝑛𝑒𝑓𝑖𝑐𝑖𝑜 𝐻_2 𝑆𝑂_4  [𝑈𝑆$/𝑇𝑀𝑆]=200[𝑈𝑆$/(𝑇𝑀𝑆 𝑑𝑒 á𝑐𝑖𝑑𝑜)]⋅3.06/1 [(𝑇𝑀 𝑑𝑒 á𝑐𝑖𝑑𝑜)/(𝑇𝑀 𝑑𝑒 𝑆)]⋅34.9 [%]⋅95 [%]</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5</xdr:col>
      <xdr:colOff>198437</xdr:colOff>
      <xdr:row>140</xdr:row>
      <xdr:rowOff>111125</xdr:rowOff>
    </xdr:from>
    <xdr:ext cx="7885172" cy="535981"/>
    <mc:AlternateContent xmlns:mc="http://schemas.openxmlformats.org/markup-compatibility/2006" xmlns:a14="http://schemas.microsoft.com/office/drawing/2010/main">
      <mc:Choice Requires="a14">
        <xdr:sp macro="" textlink="">
          <xdr:nvSpPr>
            <xdr:cNvPr id="31" name="CuadroTexto 30">
              <a:extLst>
                <a:ext uri="{FF2B5EF4-FFF2-40B4-BE49-F238E27FC236}">
                  <a16:creationId xmlns:a16="http://schemas.microsoft.com/office/drawing/2014/main" id="{318DB859-D70F-4E1C-B96A-F446DC755EF5}"/>
                </a:ext>
              </a:extLst>
            </xdr:cNvPr>
            <xdr:cNvSpPr txBox="1"/>
          </xdr:nvSpPr>
          <xdr:spPr>
            <a:xfrm>
              <a:off x="5580062" y="25757188"/>
              <a:ext cx="7885172" cy="535981"/>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𝐵𝑒𝑛𝑒𝑓𝑖𝑐𝑖𝑜</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𝑇𝑜𝑡𝑎𝑙</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sSub>
                      <m:sSub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sSubPr>
                      <m:e>
                        <m:r>
                          <a:rPr lang="es-CL" sz="1100" b="0" i="1" baseline="0">
                            <a:effectLst/>
                            <a:latin typeface="Cambria Math" panose="02040503050406030204" pitchFamily="18" charset="0"/>
                            <a:ea typeface="+mn-ea"/>
                            <a:cs typeface="+mn-cs"/>
                          </a:rPr>
                          <m:t>𝑀𝑎𝑟𝑔𝑒𝑛</m:t>
                        </m:r>
                      </m:e>
                      <m:sub>
                        <m:r>
                          <a:rPr lang="es-CL" sz="1100" b="0" i="1" baseline="0">
                            <a:effectLst/>
                            <a:latin typeface="Cambria Math" panose="02040503050406030204" pitchFamily="18" charset="0"/>
                            <a:ea typeface="+mn-ea"/>
                            <a:cs typeface="+mn-cs"/>
                          </a:rPr>
                          <m:t>𝑇𝐶𝑅𝐶</m:t>
                        </m:r>
                        <m:r>
                          <a:rPr lang="es-CL" sz="1100" b="0" i="1" baseline="0">
                            <a:effectLst/>
                            <a:latin typeface="Cambria Math" panose="02040503050406030204" pitchFamily="18" charset="0"/>
                            <a:ea typeface="+mn-ea"/>
                            <a:cs typeface="+mn-cs"/>
                          </a:rPr>
                          <m:t>\</m:t>
                        </m:r>
                        <m:r>
                          <m:rPr>
                            <m:sty m:val="p"/>
                          </m:rPr>
                          <a:rPr lang="es-CL" sz="1100" b="0" i="1" baseline="0">
                            <a:effectLst/>
                            <a:latin typeface="Cambria Math" panose="02040503050406030204" pitchFamily="18" charset="0"/>
                            <a:ea typeface="+mn-ea"/>
                            <a:cs typeface="+mn-cs"/>
                          </a:rPr>
                          <m:t>Costos</m:t>
                        </m:r>
                      </m:sub>
                    </m:sSub>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d>
                      <m:dPr>
                        <m:begChr m:val="["/>
                        <m:endChr m:val="]"/>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dPr>
                      <m:e>
                        <m:f>
                          <m:fPr>
                            <m:ctrlP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ctrlPr>
                          </m:fPr>
                          <m:num>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𝑈𝑆</m:t>
                            </m:r>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m:t>
                            </m:r>
                          </m:num>
                          <m:den>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𝑇𝑀𝑆</m:t>
                            </m:r>
                          </m:den>
                        </m:f>
                      </m:e>
                    </m:d>
                    <m:r>
                      <a:rPr lang="es-CL" sz="1100" b="0" i="1" baseline="0">
                        <a:effectLst/>
                        <a:latin typeface="Cambria Math" panose="02040503050406030204" pitchFamily="18" charset="0"/>
                        <a:ea typeface="+mn-ea"/>
                        <a:cs typeface="+mn-cs"/>
                      </a:rPr>
                      <m:t>+</m:t>
                    </m:r>
                    <m:limLow>
                      <m:limLowPr>
                        <m:ctrlPr>
                          <a:rPr lang="es-CL" sz="1100" b="0" i="1" baseline="0">
                            <a:effectLst/>
                            <a:latin typeface="Cambria Math" panose="02040503050406030204" pitchFamily="18" charset="0"/>
                            <a:ea typeface="+mn-ea"/>
                            <a:cs typeface="+mn-cs"/>
                          </a:rPr>
                        </m:ctrlPr>
                      </m:limLowPr>
                      <m:e>
                        <m:groupChr>
                          <m:groupChrPr>
                            <m:chr m:val="⏟"/>
                            <m:ctrlPr>
                              <a:rPr lang="es-CL" sz="1100" b="0" i="1" baseline="0">
                                <a:effectLst/>
                                <a:latin typeface="Cambria Math" panose="02040503050406030204" pitchFamily="18" charset="0"/>
                                <a:ea typeface="+mn-ea"/>
                                <a:cs typeface="+mn-cs"/>
                              </a:rPr>
                            </m:ctrlPr>
                          </m:groupChrPr>
                          <m:e>
                            <m:r>
                              <a:rPr lang="es-CL" sz="1100" b="0" i="1" baseline="0">
                                <a:effectLst/>
                                <a:latin typeface="Cambria Math" panose="02040503050406030204" pitchFamily="18" charset="0"/>
                                <a:ea typeface="+mn-ea"/>
                                <a:cs typeface="+mn-cs"/>
                              </a:rPr>
                              <m:t>𝐵𝑒𝑛𝑒𝑓𝑖𝑐𝑖𝑜</m:t>
                            </m:r>
                            <m:r>
                              <a:rPr lang="es-CL" sz="1100" b="0" i="1" baseline="0">
                                <a:effectLst/>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𝐶𝑢</m:t>
                            </m:r>
                            <m:r>
                              <a:rPr lang="es-CL" sz="1100" b="0" i="1" baseline="0">
                                <a:effectLst/>
                                <a:latin typeface="Cambria Math" panose="02040503050406030204" pitchFamily="18" charset="0"/>
                                <a:ea typeface="+mn-ea"/>
                                <a:cs typeface="+mn-cs"/>
                              </a:rPr>
                              <m:t> </m:t>
                            </m:r>
                            <m:d>
                              <m:dPr>
                                <m:begChr m:val="["/>
                                <m:endChr m:val="]"/>
                                <m:ctrlPr>
                                  <a:rPr lang="es-CL" sz="1100" b="0" i="1" baseline="0">
                                    <a:effectLst/>
                                    <a:latin typeface="Cambria Math" panose="02040503050406030204" pitchFamily="18" charset="0"/>
                                    <a:ea typeface="+mn-ea"/>
                                    <a:cs typeface="+mn-cs"/>
                                  </a:rPr>
                                </m:ctrlPr>
                              </m:dPr>
                              <m:e>
                                <m:f>
                                  <m:fPr>
                                    <m:ctrlPr>
                                      <a:rPr lang="es-CL" sz="1100" b="0" i="1" baseline="0">
                                        <a:effectLst/>
                                        <a:latin typeface="Cambria Math" panose="02040503050406030204" pitchFamily="18" charset="0"/>
                                        <a:ea typeface="+mn-ea"/>
                                        <a:cs typeface="+mn-cs"/>
                                      </a:rPr>
                                    </m:ctrlPr>
                                  </m:fPr>
                                  <m:num>
                                    <m:r>
                                      <a:rPr lang="es-CL" sz="1100" b="0" i="1" baseline="0">
                                        <a:effectLst/>
                                        <a:latin typeface="Cambria Math" panose="02040503050406030204" pitchFamily="18" charset="0"/>
                                        <a:ea typeface="+mn-ea"/>
                                        <a:cs typeface="+mn-cs"/>
                                      </a:rPr>
                                      <m:t>𝑈𝑆</m:t>
                                    </m:r>
                                    <m:r>
                                      <a:rPr lang="es-CL" sz="1100" b="0" i="1" baseline="0">
                                        <a:effectLst/>
                                        <a:latin typeface="Cambria Math" panose="02040503050406030204" pitchFamily="18" charset="0"/>
                                        <a:ea typeface="+mn-ea"/>
                                        <a:cs typeface="+mn-cs"/>
                                      </a:rPr>
                                      <m:t>$</m:t>
                                    </m:r>
                                  </m:num>
                                  <m:den>
                                    <m:r>
                                      <a:rPr lang="es-CL" sz="1100" b="0" i="1" baseline="0">
                                        <a:effectLst/>
                                        <a:latin typeface="Cambria Math" panose="02040503050406030204" pitchFamily="18" charset="0"/>
                                        <a:ea typeface="+mn-ea"/>
                                        <a:cs typeface="+mn-cs"/>
                                      </a:rPr>
                                      <m:t>𝑇𝑀𝑆</m:t>
                                    </m:r>
                                  </m:den>
                                </m:f>
                              </m:e>
                            </m:d>
                            <m:r>
                              <a:rPr lang="es-CL" sz="1100" b="0" i="1" baseline="0">
                                <a:effectLst/>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𝐵𝑒𝑛𝑒𝑓𝑖𝑐𝑖𝑜</m:t>
                            </m:r>
                            <m:r>
                              <a:rPr lang="es-CL" sz="1100" b="0" i="1" baseline="0">
                                <a:effectLst/>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𝐴𝑢</m:t>
                            </m:r>
                            <m:r>
                              <a:rPr lang="es-CL" sz="1100" b="0" i="1" baseline="0">
                                <a:effectLst/>
                                <a:latin typeface="Cambria Math" panose="02040503050406030204" pitchFamily="18" charset="0"/>
                                <a:ea typeface="+mn-ea"/>
                                <a:cs typeface="+mn-cs"/>
                              </a:rPr>
                              <m:t> </m:t>
                            </m:r>
                            <m:d>
                              <m:dPr>
                                <m:begChr m:val="["/>
                                <m:endChr m:val="]"/>
                                <m:ctrlPr>
                                  <a:rPr lang="es-CL" sz="1100" b="0" i="1" baseline="0">
                                    <a:effectLst/>
                                    <a:latin typeface="Cambria Math" panose="02040503050406030204" pitchFamily="18" charset="0"/>
                                    <a:ea typeface="+mn-ea"/>
                                    <a:cs typeface="+mn-cs"/>
                                  </a:rPr>
                                </m:ctrlPr>
                              </m:dPr>
                              <m:e>
                                <m:f>
                                  <m:fPr>
                                    <m:ctrlPr>
                                      <a:rPr lang="es-CL" sz="1100" b="0" i="1" baseline="0">
                                        <a:effectLst/>
                                        <a:latin typeface="Cambria Math" panose="02040503050406030204" pitchFamily="18" charset="0"/>
                                        <a:ea typeface="+mn-ea"/>
                                        <a:cs typeface="+mn-cs"/>
                                      </a:rPr>
                                    </m:ctrlPr>
                                  </m:fPr>
                                  <m:num>
                                    <m:r>
                                      <a:rPr lang="es-CL" sz="1100" b="0" i="1" baseline="0">
                                        <a:effectLst/>
                                        <a:latin typeface="Cambria Math" panose="02040503050406030204" pitchFamily="18" charset="0"/>
                                        <a:ea typeface="+mn-ea"/>
                                        <a:cs typeface="+mn-cs"/>
                                      </a:rPr>
                                      <m:t>𝑈𝑆</m:t>
                                    </m:r>
                                    <m:r>
                                      <a:rPr lang="es-CL" sz="1100" b="0" i="1" baseline="0">
                                        <a:effectLst/>
                                        <a:latin typeface="Cambria Math" panose="02040503050406030204" pitchFamily="18" charset="0"/>
                                        <a:ea typeface="+mn-ea"/>
                                        <a:cs typeface="+mn-cs"/>
                                      </a:rPr>
                                      <m:t>$</m:t>
                                    </m:r>
                                  </m:num>
                                  <m:den>
                                    <m:r>
                                      <a:rPr lang="es-CL" sz="1100" b="0" i="1" baseline="0">
                                        <a:effectLst/>
                                        <a:latin typeface="Cambria Math" panose="02040503050406030204" pitchFamily="18" charset="0"/>
                                        <a:ea typeface="+mn-ea"/>
                                        <a:cs typeface="+mn-cs"/>
                                      </a:rPr>
                                      <m:t>𝑇𝑀𝑆</m:t>
                                    </m:r>
                                  </m:den>
                                </m:f>
                              </m:e>
                            </m:d>
                            <m:r>
                              <a:rPr lang="es-CL" sz="1100" b="0" i="1" baseline="0">
                                <a:effectLst/>
                                <a:latin typeface="Cambria Math" panose="02040503050406030204" pitchFamily="18" charset="0"/>
                                <a:ea typeface="+mn-ea"/>
                                <a:cs typeface="+mn-cs"/>
                              </a:rPr>
                              <m:t> </m:t>
                            </m:r>
                          </m:e>
                        </m:groupChr>
                      </m:e>
                      <m:lim>
                        <m:r>
                          <a:rPr lang="es-CL" sz="1100" b="0" i="1" baseline="0">
                            <a:effectLst/>
                            <a:latin typeface="Cambria Math" panose="02040503050406030204" pitchFamily="18" charset="0"/>
                            <a:ea typeface="+mn-ea"/>
                            <a:cs typeface="+mn-cs"/>
                          </a:rPr>
                          <m:t>𝐵𝑒𝑛𝑒𝑓𝑖𝑐𝑖𝑜</m:t>
                        </m:r>
                        <m:r>
                          <a:rPr lang="es-CL" sz="1100" b="0" i="1" baseline="0">
                            <a:effectLst/>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𝑚𝑒𝑡𝑎𝑙</m:t>
                        </m:r>
                        <m:r>
                          <a:rPr lang="es-CL" sz="1100" b="0" i="1" baseline="0">
                            <a:effectLst/>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𝑙𝑖𝑏𝑟𝑒</m:t>
                        </m:r>
                      </m:lim>
                    </m:limLow>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r>
                      <a:rPr lang="es-CL" sz="1100" b="0" i="1" baseline="0">
                        <a:effectLst/>
                        <a:latin typeface="Cambria Math" panose="02040503050406030204" pitchFamily="18" charset="0"/>
                        <a:ea typeface="+mn-ea"/>
                        <a:cs typeface="+mn-cs"/>
                      </a:rPr>
                      <m:t>𝐵𝑒𝑛𝑒𝑓𝑖𝑐𝑖𝑜</m:t>
                    </m:r>
                    <m:r>
                      <a:rPr lang="es-CL" sz="1100" b="0" i="1" baseline="0">
                        <a:effectLst/>
                        <a:latin typeface="Cambria Math" panose="02040503050406030204" pitchFamily="18" charset="0"/>
                        <a:ea typeface="+mn-ea"/>
                        <a:cs typeface="+mn-cs"/>
                      </a:rPr>
                      <m:t> </m:t>
                    </m:r>
                    <m:sSub>
                      <m:sSubPr>
                        <m:ctrlPr>
                          <a:rPr lang="es-CL" sz="1100" b="0" i="1" baseline="0">
                            <a:effectLst/>
                            <a:latin typeface="Cambria Math" panose="02040503050406030204" pitchFamily="18" charset="0"/>
                            <a:ea typeface="+mn-ea"/>
                            <a:cs typeface="+mn-cs"/>
                          </a:rPr>
                        </m:ctrlPr>
                      </m:sSubPr>
                      <m:e>
                        <m:r>
                          <a:rPr lang="es-CL" sz="1100" b="0" i="1" baseline="0">
                            <a:effectLst/>
                            <a:latin typeface="Cambria Math" panose="02040503050406030204" pitchFamily="18" charset="0"/>
                            <a:ea typeface="+mn-ea"/>
                            <a:cs typeface="+mn-cs"/>
                          </a:rPr>
                          <m:t>𝐻</m:t>
                        </m:r>
                      </m:e>
                      <m:sub>
                        <m:r>
                          <a:rPr lang="es-CL" sz="1100" b="0" i="1" baseline="0">
                            <a:effectLst/>
                            <a:latin typeface="Cambria Math" panose="02040503050406030204" pitchFamily="18" charset="0"/>
                            <a:ea typeface="+mn-ea"/>
                            <a:cs typeface="+mn-cs"/>
                          </a:rPr>
                          <m:t>2</m:t>
                        </m:r>
                      </m:sub>
                    </m:sSub>
                    <m:r>
                      <a:rPr lang="es-CL" sz="1100" b="0" i="1" baseline="0">
                        <a:effectLst/>
                        <a:latin typeface="Cambria Math" panose="02040503050406030204" pitchFamily="18" charset="0"/>
                        <a:ea typeface="+mn-ea"/>
                        <a:cs typeface="+mn-cs"/>
                      </a:rPr>
                      <m:t>𝑆</m:t>
                    </m:r>
                    <m:sSub>
                      <m:sSubPr>
                        <m:ctrlPr>
                          <a:rPr lang="es-CL" sz="1100" b="0" i="1" baseline="0">
                            <a:effectLst/>
                            <a:latin typeface="Cambria Math" panose="02040503050406030204" pitchFamily="18" charset="0"/>
                            <a:ea typeface="+mn-ea"/>
                            <a:cs typeface="+mn-cs"/>
                          </a:rPr>
                        </m:ctrlPr>
                      </m:sSubPr>
                      <m:e>
                        <m:r>
                          <a:rPr lang="es-CL" sz="1100" b="0" i="1" baseline="0">
                            <a:effectLst/>
                            <a:latin typeface="Cambria Math" panose="02040503050406030204" pitchFamily="18" charset="0"/>
                            <a:ea typeface="+mn-ea"/>
                            <a:cs typeface="+mn-cs"/>
                          </a:rPr>
                          <m:t>𝑂</m:t>
                        </m:r>
                      </m:e>
                      <m:sub>
                        <m:r>
                          <a:rPr lang="es-CL" sz="1100" b="0" i="1" baseline="0">
                            <a:effectLst/>
                            <a:latin typeface="Cambria Math" panose="02040503050406030204" pitchFamily="18" charset="0"/>
                            <a:ea typeface="+mn-ea"/>
                            <a:cs typeface="+mn-cs"/>
                          </a:rPr>
                          <m:t>4</m:t>
                        </m:r>
                      </m:sub>
                    </m:sSub>
                    <m:r>
                      <a:rPr lang="es-CL" sz="1100" b="0" i="1" baseline="0">
                        <a:effectLst/>
                        <a:latin typeface="Cambria Math" panose="02040503050406030204" pitchFamily="18" charset="0"/>
                        <a:ea typeface="+mn-ea"/>
                        <a:cs typeface="+mn-cs"/>
                      </a:rPr>
                      <m:t> </m:t>
                    </m:r>
                    <m:d>
                      <m:dPr>
                        <m:begChr m:val="["/>
                        <m:endChr m:val="]"/>
                        <m:ctrlPr>
                          <a:rPr lang="es-CL" sz="1100" b="0" i="1" baseline="0">
                            <a:effectLst/>
                            <a:latin typeface="Cambria Math" panose="02040503050406030204" pitchFamily="18" charset="0"/>
                            <a:ea typeface="+mn-ea"/>
                            <a:cs typeface="+mn-cs"/>
                          </a:rPr>
                        </m:ctrlPr>
                      </m:dPr>
                      <m:e>
                        <m:f>
                          <m:fPr>
                            <m:ctrlPr>
                              <a:rPr lang="es-CL" sz="1100" b="0" i="1" baseline="0">
                                <a:effectLst/>
                                <a:latin typeface="Cambria Math" panose="02040503050406030204" pitchFamily="18" charset="0"/>
                                <a:ea typeface="+mn-ea"/>
                                <a:cs typeface="+mn-cs"/>
                              </a:rPr>
                            </m:ctrlPr>
                          </m:fPr>
                          <m:num>
                            <m:r>
                              <a:rPr lang="es-CL" sz="1100" b="0" i="1" baseline="0">
                                <a:effectLst/>
                                <a:latin typeface="Cambria Math" panose="02040503050406030204" pitchFamily="18" charset="0"/>
                                <a:ea typeface="+mn-ea"/>
                                <a:cs typeface="+mn-cs"/>
                              </a:rPr>
                              <m:t>𝑈𝑆</m:t>
                            </m:r>
                            <m:r>
                              <a:rPr lang="es-CL" sz="1100" b="0" i="1" baseline="0">
                                <a:effectLst/>
                                <a:latin typeface="Cambria Math" panose="02040503050406030204" pitchFamily="18" charset="0"/>
                                <a:ea typeface="+mn-ea"/>
                                <a:cs typeface="+mn-cs"/>
                              </a:rPr>
                              <m:t>$</m:t>
                            </m:r>
                          </m:num>
                          <m:den>
                            <m:r>
                              <a:rPr lang="es-CL" sz="1100" b="0" i="1" baseline="0">
                                <a:effectLst/>
                                <a:latin typeface="Cambria Math" panose="02040503050406030204" pitchFamily="18" charset="0"/>
                                <a:ea typeface="+mn-ea"/>
                                <a:cs typeface="+mn-cs"/>
                              </a:rPr>
                              <m:t>𝑇𝑀𝑆</m:t>
                            </m:r>
                          </m:den>
                        </m:f>
                      </m:e>
                    </m:d>
                    <m:r>
                      <a:rPr kumimoji="0" lang="es-CL" sz="1100" b="0" i="1" u="none" strike="noStrike" kern="0" cap="none" spc="0" normalizeH="0" baseline="0" noProof="0" smtClean="0">
                        <a:ln>
                          <a:noFill/>
                        </a:ln>
                        <a:solidFill>
                          <a:sysClr val="windowText" lastClr="000000"/>
                        </a:solidFill>
                        <a:effectLst/>
                        <a:uLnTx/>
                        <a:uFillTx/>
                        <a:latin typeface="Cambria Math" panose="02040503050406030204" pitchFamily="18" charset="0"/>
                        <a:ea typeface="+mn-ea"/>
                        <a:cs typeface="+mn-cs"/>
                      </a:rPr>
                      <m:t> </m:t>
                    </m:r>
                  </m:oMath>
                </m:oMathPara>
              </a14:m>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31" name="CuadroTexto 30">
              <a:extLst>
                <a:ext uri="{FF2B5EF4-FFF2-40B4-BE49-F238E27FC236}">
                  <a16:creationId xmlns:a16="http://schemas.microsoft.com/office/drawing/2014/main" id="{318DB859-D70F-4E1C-B96A-F446DC755EF5}"/>
                </a:ext>
              </a:extLst>
            </xdr:cNvPr>
            <xdr:cNvSpPr txBox="1"/>
          </xdr:nvSpPr>
          <xdr:spPr>
            <a:xfrm>
              <a:off x="5580062" y="25757188"/>
              <a:ext cx="7885172" cy="535981"/>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𝐵𝑒𝑛𝑒𝑓𝑖𝑐𝑖𝑜 𝑇𝑜𝑡𝑎𝑙 [𝑈𝑆$/𝑇𝑀𝑆]=〖</a:t>
              </a:r>
              <a:r>
                <a:rPr lang="es-CL" sz="1100" b="0" i="0" baseline="0">
                  <a:effectLst/>
                  <a:latin typeface="+mn-lt"/>
                  <a:ea typeface="+mn-ea"/>
                  <a:cs typeface="+mn-cs"/>
                </a:rPr>
                <a:t>𝑀𝑎𝑟𝑔𝑒𝑛</a:t>
              </a: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lang="es-CL" sz="1100" b="0" i="0" baseline="0">
                  <a:effectLst/>
                  <a:latin typeface="+mn-lt"/>
                  <a:ea typeface="+mn-ea"/>
                  <a:cs typeface="+mn-cs"/>
                </a:rPr>
                <a:t>𝑇𝐶𝑅𝐶\Costos</a:t>
              </a: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[𝑈𝑆$/𝑇𝑀𝑆]</a:t>
              </a:r>
              <a:r>
                <a:rPr lang="es-CL" sz="1100" b="0" i="0" baseline="0">
                  <a:effectLst/>
                  <a:latin typeface="+mn-lt"/>
                  <a:ea typeface="+mn-ea"/>
                  <a:cs typeface="+mn-cs"/>
                </a:rPr>
                <a:t>+</a:t>
              </a:r>
              <a:r>
                <a:rPr lang="es-CL" sz="1100" b="0" i="0" baseline="0">
                  <a:effectLst/>
                  <a:latin typeface="Cambria Math" panose="02040503050406030204" pitchFamily="18" charset="0"/>
                  <a:ea typeface="+mn-ea"/>
                  <a:cs typeface="+mn-cs"/>
                </a:rPr>
                <a:t>⏟(</a:t>
              </a:r>
              <a:r>
                <a:rPr lang="es-CL" sz="1100" b="0" i="0" baseline="0">
                  <a:effectLst/>
                  <a:latin typeface="+mn-lt"/>
                  <a:ea typeface="+mn-ea"/>
                  <a:cs typeface="+mn-cs"/>
                </a:rPr>
                <a:t>𝐵𝑒𝑛𝑒𝑓𝑖𝑐𝑖𝑜 𝐶𝑢 [𝑈𝑆$/𝑇𝑀𝑆]+ 𝐵𝑒𝑛𝑒𝑓𝑖𝑐𝑖𝑜 𝐴𝑢 [𝑈𝑆$/𝑇𝑀𝑆]  </a:t>
              </a:r>
              <a:r>
                <a:rPr lang="es-CL" sz="1100" b="0" i="0" baseline="0">
                  <a:effectLst/>
                  <a:latin typeface="Cambria Math" panose="02040503050406030204" pitchFamily="18" charset="0"/>
                  <a:ea typeface="+mn-ea"/>
                  <a:cs typeface="+mn-cs"/>
                </a:rPr>
                <a:t>)_(𝐵𝑒𝑛𝑒𝑓𝑖𝑐𝑖𝑜 𝑚𝑒𝑡𝑎𝑙 𝑙𝑖𝑏𝑟𝑒)</a:t>
              </a: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a:t>
              </a:r>
              <a:r>
                <a:rPr lang="es-CL" sz="1100" b="0" i="0" baseline="0">
                  <a:effectLst/>
                  <a:latin typeface="+mn-lt"/>
                  <a:ea typeface="+mn-ea"/>
                  <a:cs typeface="+mn-cs"/>
                </a:rPr>
                <a:t>𝐵𝑒𝑛𝑒𝑓𝑖𝑐𝑖𝑜 𝐻_2 𝑆𝑂_4  [𝑈𝑆$/𝑇𝑀𝑆]</a:t>
              </a:r>
              <a:r>
                <a:rPr kumimoji="0" lang="es-CL"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a:t>
              </a:r>
              <a:endParaRPr kumimoji="0" lang="es-C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9</xdr:col>
      <xdr:colOff>482651</xdr:colOff>
      <xdr:row>52</xdr:row>
      <xdr:rowOff>36109</xdr:rowOff>
    </xdr:from>
    <xdr:ext cx="4031232" cy="253146"/>
    <mc:AlternateContent xmlns:mc="http://schemas.openxmlformats.org/markup-compatibility/2006">
      <mc:Choice xmlns:a14="http://schemas.microsoft.com/office/drawing/2010/main" Requires="a14">
        <xdr:sp macro="" textlink="">
          <xdr:nvSpPr>
            <xdr:cNvPr id="2" name="CuadroTexto 1">
              <a:extLst>
                <a:ext uri="{FF2B5EF4-FFF2-40B4-BE49-F238E27FC236}">
                  <a16:creationId xmlns:a16="http://schemas.microsoft.com/office/drawing/2014/main" id="{DDD19CD9-6BE9-400A-9A65-8EADD71950FC}"/>
                </a:ext>
              </a:extLst>
            </xdr:cNvPr>
            <xdr:cNvSpPr txBox="1"/>
          </xdr:nvSpPr>
          <xdr:spPr>
            <a:xfrm>
              <a:off x="13736008" y="9524823"/>
              <a:ext cx="4031232" cy="25314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es-MX" sz="1100" b="0" i="1">
                      <a:latin typeface="Cambria Math" panose="02040503050406030204" pitchFamily="18" charset="0"/>
                    </a:rPr>
                    <m:t>𝐶𝑎𝑠𝑡𝑖𝑔</m:t>
                  </m:r>
                  <m:sSub>
                    <m:sSubPr>
                      <m:ctrlPr>
                        <a:rPr lang="es-CL" sz="1100" b="0" i="1">
                          <a:latin typeface="Cambria Math" panose="02040503050406030204" pitchFamily="18" charset="0"/>
                        </a:rPr>
                      </m:ctrlPr>
                    </m:sSubPr>
                    <m:e>
                      <m:r>
                        <a:rPr lang="es-MX" sz="1100" b="0" i="1">
                          <a:latin typeface="Cambria Math" panose="02040503050406030204" pitchFamily="18" charset="0"/>
                        </a:rPr>
                        <m:t>𝑜</m:t>
                      </m:r>
                    </m:e>
                    <m:sub>
                      <m:r>
                        <a:rPr lang="es-CL" sz="1100" b="0" i="1">
                          <a:latin typeface="Cambria Math" panose="02040503050406030204" pitchFamily="18" charset="0"/>
                        </a:rPr>
                        <m:t>𝐴𝑠</m:t>
                      </m:r>
                    </m:sub>
                  </m:sSub>
                  <m:r>
                    <a:rPr lang="es-MX" sz="1100" b="0" i="1">
                      <a:latin typeface="Cambria Math" panose="02040503050406030204" pitchFamily="18" charset="0"/>
                    </a:rPr>
                    <m:t>=</m:t>
                  </m:r>
                  <m:d>
                    <m:dPr>
                      <m:ctrlPr>
                        <a:rPr lang="es-MX" sz="1100" b="0" i="1">
                          <a:latin typeface="Cambria Math" panose="02040503050406030204" pitchFamily="18" charset="0"/>
                        </a:rPr>
                      </m:ctrlPr>
                    </m:dPr>
                    <m:e>
                      <m:r>
                        <a:rPr lang="es-MX" sz="1100" b="0" i="1">
                          <a:latin typeface="Cambria Math" panose="02040503050406030204" pitchFamily="18" charset="0"/>
                        </a:rPr>
                        <m:t>1.4%−1%</m:t>
                      </m:r>
                    </m:e>
                  </m:d>
                  <m:r>
                    <a:rPr lang="es-MX" sz="1100" b="0" i="1">
                      <a:latin typeface="Cambria Math" panose="02040503050406030204" pitchFamily="18" charset="0"/>
                    </a:rPr>
                    <m:t>∗</m:t>
                  </m:r>
                  <m:f>
                    <m:fPr>
                      <m:ctrlPr>
                        <a:rPr lang="es-MX" sz="1100" b="0" i="1">
                          <a:latin typeface="Cambria Math" panose="02040503050406030204" pitchFamily="18" charset="0"/>
                        </a:rPr>
                      </m:ctrlPr>
                    </m:fPr>
                    <m:num>
                      <m:r>
                        <a:rPr lang="es-MX" sz="1100" b="0" i="0">
                          <a:latin typeface="Cambria Math" panose="02040503050406030204" pitchFamily="18" charset="0"/>
                        </a:rPr>
                        <m:t>5</m:t>
                      </m:r>
                    </m:num>
                    <m:den>
                      <m:r>
                        <a:rPr lang="es-MX" sz="1100" b="0" i="0">
                          <a:latin typeface="Cambria Math" panose="02040503050406030204" pitchFamily="18" charset="0"/>
                        </a:rPr>
                        <m:t>0.1%</m:t>
                      </m:r>
                    </m:den>
                  </m:f>
                  <m:d>
                    <m:dPr>
                      <m:begChr m:val="["/>
                      <m:endChr m:val="]"/>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m:rPr>
                              <m:sty m:val="p"/>
                            </m:rPr>
                            <a:rPr lang="es-MX" sz="1100" b="0" i="0">
                              <a:latin typeface="Cambria Math" panose="02040503050406030204" pitchFamily="18" charset="0"/>
                            </a:rPr>
                            <m:t>USD</m:t>
                          </m:r>
                        </m:num>
                        <m:den>
                          <m:r>
                            <m:rPr>
                              <m:sty m:val="p"/>
                            </m:rPr>
                            <a:rPr lang="es-MX" sz="1100" b="0" i="0">
                              <a:latin typeface="Cambria Math" panose="02040503050406030204" pitchFamily="18" charset="0"/>
                            </a:rPr>
                            <m:t>TMS</m:t>
                          </m:r>
                        </m:den>
                      </m:f>
                    </m:e>
                  </m:d>
                  <m:r>
                    <a:rPr lang="es-MX" sz="1100" b="0" i="0">
                      <a:latin typeface="Cambria Math" panose="02040503050406030204" pitchFamily="18" charset="0"/>
                    </a:rPr>
                    <m:t>+</m:t>
                  </m:r>
                  <m:d>
                    <m:dPr>
                      <m:ctrlPr>
                        <a:rPr lang="es-MX" sz="1100" b="0" i="1">
                          <a:latin typeface="Cambria Math" panose="02040503050406030204" pitchFamily="18" charset="0"/>
                        </a:rPr>
                      </m:ctrlPr>
                    </m:dPr>
                    <m:e>
                      <m:r>
                        <a:rPr lang="es-MX" sz="1100" b="0" i="0">
                          <a:latin typeface="Cambria Math" panose="02040503050406030204" pitchFamily="18" charset="0"/>
                        </a:rPr>
                        <m:t>1%−0.2%</m:t>
                      </m:r>
                    </m:e>
                  </m:d>
                  <m:r>
                    <a:rPr lang="es-MX" sz="1100" b="0" i="0">
                      <a:latin typeface="Cambria Math" panose="02040503050406030204" pitchFamily="18" charset="0"/>
                    </a:rPr>
                    <m:t>∗</m:t>
                  </m:r>
                  <m:f>
                    <m:fPr>
                      <m:ctrlPr>
                        <a:rPr lang="es-MX" sz="1100" b="0" i="1">
                          <a:latin typeface="Cambria Math" panose="02040503050406030204" pitchFamily="18" charset="0"/>
                        </a:rPr>
                      </m:ctrlPr>
                    </m:fPr>
                    <m:num>
                      <m:r>
                        <a:rPr lang="es-MX" sz="1100" b="0" i="0">
                          <a:latin typeface="Cambria Math" panose="02040503050406030204" pitchFamily="18" charset="0"/>
                        </a:rPr>
                        <m:t>1.5</m:t>
                      </m:r>
                    </m:num>
                    <m:den>
                      <m:r>
                        <a:rPr lang="es-MX" sz="1100" b="0" i="0">
                          <a:latin typeface="Cambria Math" panose="02040503050406030204" pitchFamily="18" charset="0"/>
                        </a:rPr>
                        <m:t>0.1%</m:t>
                      </m:r>
                    </m:den>
                  </m:f>
                  <m:d>
                    <m:dPr>
                      <m:begChr m:val="["/>
                      <m:endChr m:val="]"/>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m:rPr>
                              <m:sty m:val="p"/>
                            </m:rPr>
                            <a:rPr lang="es-MX" sz="1100" b="0" i="0">
                              <a:latin typeface="Cambria Math" panose="02040503050406030204" pitchFamily="18" charset="0"/>
                            </a:rPr>
                            <m:t>USD</m:t>
                          </m:r>
                        </m:num>
                        <m:den>
                          <m:r>
                            <m:rPr>
                              <m:sty m:val="p"/>
                            </m:rPr>
                            <a:rPr lang="es-MX" sz="1100" b="0" i="0">
                              <a:latin typeface="Cambria Math" panose="02040503050406030204" pitchFamily="18" charset="0"/>
                            </a:rPr>
                            <m:t>TMS</m:t>
                          </m:r>
                        </m:den>
                      </m:f>
                    </m:e>
                  </m:d>
                </m:oMath>
              </a14:m>
              <a:r>
                <a:rPr lang="es-CL" sz="1100"/>
                <a:t> </a:t>
              </a:r>
            </a:p>
          </xdr:txBody>
        </xdr:sp>
      </mc:Choice>
      <mc:Fallback>
        <xdr:sp macro="" textlink="">
          <xdr:nvSpPr>
            <xdr:cNvPr id="2" name="CuadroTexto 1">
              <a:extLst>
                <a:ext uri="{FF2B5EF4-FFF2-40B4-BE49-F238E27FC236}">
                  <a16:creationId xmlns:a16="http://schemas.microsoft.com/office/drawing/2014/main" id="{DDD19CD9-6BE9-400A-9A65-8EADD71950FC}"/>
                </a:ext>
              </a:extLst>
            </xdr:cNvPr>
            <xdr:cNvSpPr txBox="1"/>
          </xdr:nvSpPr>
          <xdr:spPr>
            <a:xfrm>
              <a:off x="13736008" y="9524823"/>
              <a:ext cx="4031232" cy="25314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MX" sz="1100" b="0" i="0">
                  <a:latin typeface="Cambria Math" panose="02040503050406030204" pitchFamily="18" charset="0"/>
                </a:rPr>
                <a:t>𝐶𝑎𝑠𝑡𝑖𝑔𝑜</a:t>
              </a:r>
              <a:r>
                <a:rPr lang="es-CL" sz="1100" b="0" i="0">
                  <a:latin typeface="Cambria Math" panose="02040503050406030204" pitchFamily="18" charset="0"/>
                </a:rPr>
                <a:t>_𝐴𝑠</a:t>
              </a:r>
              <a:r>
                <a:rPr lang="es-MX" sz="1100" b="0" i="0">
                  <a:latin typeface="Cambria Math" panose="02040503050406030204" pitchFamily="18" charset="0"/>
                </a:rPr>
                <a:t>=(1.4%−1%)∗5/(0.1%) [USD/TMS]+(1%−0.2%)∗1.5/(0.1%) [USD/TMS]</a:t>
              </a:r>
              <a:r>
                <a:rPr lang="es-CL" sz="1100"/>
                <a:t> </a:t>
              </a:r>
            </a:p>
          </xdr:txBody>
        </xdr:sp>
      </mc:Fallback>
    </mc:AlternateContent>
    <xdr:clientData/>
  </xdr:oneCellAnchor>
  <xdr:oneCellAnchor>
    <xdr:from>
      <xdr:col>9</xdr:col>
      <xdr:colOff>1117147</xdr:colOff>
      <xdr:row>56</xdr:row>
      <xdr:rowOff>84590</xdr:rowOff>
    </xdr:from>
    <xdr:ext cx="2665025" cy="253146"/>
    <mc:AlternateContent xmlns:mc="http://schemas.openxmlformats.org/markup-compatibility/2006">
      <mc:Choice xmlns:a14="http://schemas.microsoft.com/office/drawing/2010/main" Requires="a14">
        <xdr:sp macro="" textlink="">
          <xdr:nvSpPr>
            <xdr:cNvPr id="3" name="CuadroTexto 2">
              <a:extLst>
                <a:ext uri="{FF2B5EF4-FFF2-40B4-BE49-F238E27FC236}">
                  <a16:creationId xmlns:a16="http://schemas.microsoft.com/office/drawing/2014/main" id="{62351CF2-50BB-4D95-9961-0322448898EC}"/>
                </a:ext>
              </a:extLst>
            </xdr:cNvPr>
            <xdr:cNvSpPr txBox="1"/>
          </xdr:nvSpPr>
          <xdr:spPr>
            <a:xfrm>
              <a:off x="14370504" y="10299019"/>
              <a:ext cx="2665025" cy="25314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es-MX" sz="1100" b="0" i="1">
                      <a:latin typeface="Cambria Math" panose="02040503050406030204" pitchFamily="18" charset="0"/>
                    </a:rPr>
                    <m:t>𝐶𝑎𝑠𝑡𝑖𝑔</m:t>
                  </m:r>
                  <m:sSub>
                    <m:sSubPr>
                      <m:ctrlPr>
                        <a:rPr lang="es-CL" sz="1100" b="0" i="1">
                          <a:latin typeface="Cambria Math" panose="02040503050406030204" pitchFamily="18" charset="0"/>
                        </a:rPr>
                      </m:ctrlPr>
                    </m:sSubPr>
                    <m:e>
                      <m:r>
                        <a:rPr lang="es-MX" sz="1100" b="0" i="1">
                          <a:latin typeface="Cambria Math" panose="02040503050406030204" pitchFamily="18" charset="0"/>
                        </a:rPr>
                        <m:t>𝑜</m:t>
                      </m:r>
                    </m:e>
                    <m:sub>
                      <m:r>
                        <a:rPr lang="es-CL" sz="1100" b="0" i="1">
                          <a:latin typeface="Cambria Math" panose="02040503050406030204" pitchFamily="18" charset="0"/>
                        </a:rPr>
                        <m:t>𝑆𝑏</m:t>
                      </m:r>
                    </m:sub>
                  </m:sSub>
                  <m:r>
                    <a:rPr lang="es-MX" sz="1100" b="0" i="1">
                      <a:latin typeface="Cambria Math" panose="02040503050406030204" pitchFamily="18" charset="0"/>
                    </a:rPr>
                    <m:t>=</m:t>
                  </m:r>
                  <m:d>
                    <m:dPr>
                      <m:ctrlPr>
                        <a:rPr lang="es-MX" sz="1100" b="0" i="1">
                          <a:latin typeface="Cambria Math" panose="02040503050406030204" pitchFamily="18" charset="0"/>
                        </a:rPr>
                      </m:ctrlPr>
                    </m:dPr>
                    <m:e>
                      <m:r>
                        <a:rPr lang="es-MX" sz="1100" b="0" i="1">
                          <a:latin typeface="Cambria Math" panose="02040503050406030204" pitchFamily="18" charset="0"/>
                        </a:rPr>
                        <m:t>0.8%−0.05%</m:t>
                      </m:r>
                    </m:e>
                  </m:d>
                  <m:r>
                    <a:rPr lang="es-MX" sz="1100" b="0" i="1">
                      <a:latin typeface="Cambria Math" panose="02040503050406030204" pitchFamily="18" charset="0"/>
                    </a:rPr>
                    <m:t>∗</m:t>
                  </m:r>
                  <m:f>
                    <m:fPr>
                      <m:ctrlPr>
                        <a:rPr lang="es-MX" sz="1100" b="0" i="1">
                          <a:latin typeface="Cambria Math" panose="02040503050406030204" pitchFamily="18" charset="0"/>
                        </a:rPr>
                      </m:ctrlPr>
                    </m:fPr>
                    <m:num>
                      <m:r>
                        <a:rPr lang="es-MX" sz="1100" b="0" i="0">
                          <a:latin typeface="Cambria Math" panose="02040503050406030204" pitchFamily="18" charset="0"/>
                        </a:rPr>
                        <m:t>1.5</m:t>
                      </m:r>
                    </m:num>
                    <m:den>
                      <m:r>
                        <a:rPr lang="es-MX" sz="1100" b="0" i="0">
                          <a:latin typeface="Cambria Math" panose="02040503050406030204" pitchFamily="18" charset="0"/>
                        </a:rPr>
                        <m:t>0.01%</m:t>
                      </m:r>
                    </m:den>
                  </m:f>
                  <m:d>
                    <m:dPr>
                      <m:begChr m:val="["/>
                      <m:endChr m:val="]"/>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m:rPr>
                              <m:sty m:val="p"/>
                            </m:rPr>
                            <a:rPr lang="es-MX" sz="1100" b="0" i="0">
                              <a:latin typeface="Cambria Math" panose="02040503050406030204" pitchFamily="18" charset="0"/>
                            </a:rPr>
                            <m:t>USD</m:t>
                          </m:r>
                        </m:num>
                        <m:den>
                          <m:r>
                            <m:rPr>
                              <m:sty m:val="p"/>
                            </m:rPr>
                            <a:rPr lang="es-MX" sz="1100" b="0" i="0">
                              <a:latin typeface="Cambria Math" panose="02040503050406030204" pitchFamily="18" charset="0"/>
                            </a:rPr>
                            <m:t>TMS</m:t>
                          </m:r>
                        </m:den>
                      </m:f>
                    </m:e>
                  </m:d>
                </m:oMath>
              </a14:m>
              <a:r>
                <a:rPr lang="es-CL" sz="1100"/>
                <a:t> </a:t>
              </a:r>
            </a:p>
          </xdr:txBody>
        </xdr:sp>
      </mc:Choice>
      <mc:Fallback>
        <xdr:sp macro="" textlink="">
          <xdr:nvSpPr>
            <xdr:cNvPr id="3" name="CuadroTexto 2">
              <a:extLst>
                <a:ext uri="{FF2B5EF4-FFF2-40B4-BE49-F238E27FC236}">
                  <a16:creationId xmlns:a16="http://schemas.microsoft.com/office/drawing/2014/main" id="{62351CF2-50BB-4D95-9961-0322448898EC}"/>
                </a:ext>
              </a:extLst>
            </xdr:cNvPr>
            <xdr:cNvSpPr txBox="1"/>
          </xdr:nvSpPr>
          <xdr:spPr>
            <a:xfrm>
              <a:off x="14370504" y="10299019"/>
              <a:ext cx="2665025" cy="25314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MX" sz="1100" b="0" i="0">
                  <a:latin typeface="Cambria Math" panose="02040503050406030204" pitchFamily="18" charset="0"/>
                </a:rPr>
                <a:t>𝐶𝑎𝑠𝑡𝑖𝑔𝑜</a:t>
              </a:r>
              <a:r>
                <a:rPr lang="es-CL" sz="1100" b="0" i="0">
                  <a:latin typeface="Cambria Math" panose="02040503050406030204" pitchFamily="18" charset="0"/>
                </a:rPr>
                <a:t>_𝑆𝑏</a:t>
              </a:r>
              <a:r>
                <a:rPr lang="es-MX" sz="1100" b="0" i="0">
                  <a:latin typeface="Cambria Math" panose="02040503050406030204" pitchFamily="18" charset="0"/>
                </a:rPr>
                <a:t>=(0.8%−0.05%)∗1.5/(0.01%) [USD/TMS]</a:t>
              </a:r>
              <a:r>
                <a:rPr lang="es-CL" sz="1100"/>
                <a:t> </a:t>
              </a:r>
            </a:p>
          </xdr:txBody>
        </xdr:sp>
      </mc:Fallback>
    </mc:AlternateContent>
    <xdr:clientData/>
  </xdr:oneCellAnchor>
  <xdr:oneCellAnchor>
    <xdr:from>
      <xdr:col>9</xdr:col>
      <xdr:colOff>448582</xdr:colOff>
      <xdr:row>60</xdr:row>
      <xdr:rowOff>16554</xdr:rowOff>
    </xdr:from>
    <xdr:ext cx="4997330" cy="253146"/>
    <mc:AlternateContent xmlns:mc="http://schemas.openxmlformats.org/markup-compatibility/2006">
      <mc:Choice xmlns:a14="http://schemas.microsoft.com/office/drawing/2010/main" Requires="a14">
        <xdr:sp macro="" textlink="">
          <xdr:nvSpPr>
            <xdr:cNvPr id="4" name="CuadroTexto 3">
              <a:extLst>
                <a:ext uri="{FF2B5EF4-FFF2-40B4-BE49-F238E27FC236}">
                  <a16:creationId xmlns:a16="http://schemas.microsoft.com/office/drawing/2014/main" id="{B2E8F660-A763-4C12-B44F-5CF471BAE047}"/>
                </a:ext>
              </a:extLst>
            </xdr:cNvPr>
            <xdr:cNvSpPr txBox="1"/>
          </xdr:nvSpPr>
          <xdr:spPr>
            <a:xfrm>
              <a:off x="13701939" y="10956697"/>
              <a:ext cx="4997330" cy="25314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es-MX" sz="1100" b="0" i="1">
                      <a:latin typeface="Cambria Math" panose="02040503050406030204" pitchFamily="18" charset="0"/>
                    </a:rPr>
                    <m:t>𝐶𝑎𝑠𝑡𝑖𝑔</m:t>
                  </m:r>
                  <m:sSub>
                    <m:sSubPr>
                      <m:ctrlPr>
                        <a:rPr lang="es-CL" sz="1100" b="0" i="1">
                          <a:latin typeface="Cambria Math" panose="02040503050406030204" pitchFamily="18" charset="0"/>
                        </a:rPr>
                      </m:ctrlPr>
                    </m:sSubPr>
                    <m:e>
                      <m:r>
                        <a:rPr lang="es-MX" sz="1100" b="0" i="1">
                          <a:latin typeface="Cambria Math" panose="02040503050406030204" pitchFamily="18" charset="0"/>
                        </a:rPr>
                        <m:t>𝑜</m:t>
                      </m:r>
                    </m:e>
                    <m:sub>
                      <m:r>
                        <a:rPr lang="es-CL" sz="1100" b="0" i="1">
                          <a:latin typeface="Cambria Math" panose="02040503050406030204" pitchFamily="18" charset="0"/>
                        </a:rPr>
                        <m:t>𝐻𝑢𝑚𝑒𝑑𝑎𝑑</m:t>
                      </m:r>
                    </m:sub>
                  </m:sSub>
                  <m:r>
                    <a:rPr lang="es-MX" sz="1100" b="0" i="1">
                      <a:latin typeface="Cambria Math" panose="02040503050406030204" pitchFamily="18" charset="0"/>
                    </a:rPr>
                    <m:t>=</m:t>
                  </m:r>
                  <m:d>
                    <m:dPr>
                      <m:ctrlPr>
                        <a:rPr lang="es-MX" sz="1100" b="0" i="1">
                          <a:latin typeface="Cambria Math" panose="02040503050406030204" pitchFamily="18" charset="0"/>
                        </a:rPr>
                      </m:ctrlPr>
                    </m:dPr>
                    <m:e>
                      <m:r>
                        <a:rPr lang="es-MX" sz="1100" b="0" i="1">
                          <a:latin typeface="Cambria Math" panose="02040503050406030204" pitchFamily="18" charset="0"/>
                        </a:rPr>
                        <m:t>12%−9%</m:t>
                      </m:r>
                    </m:e>
                  </m:d>
                  <m:r>
                    <a:rPr lang="es-MX" sz="1100" b="0" i="1">
                      <a:latin typeface="Cambria Math" panose="02040503050406030204" pitchFamily="18" charset="0"/>
                    </a:rPr>
                    <m:t>∗</m:t>
                  </m:r>
                  <m:f>
                    <m:fPr>
                      <m:ctrlPr>
                        <a:rPr lang="es-MX" sz="1100" b="0" i="1">
                          <a:latin typeface="Cambria Math" panose="02040503050406030204" pitchFamily="18" charset="0"/>
                        </a:rPr>
                      </m:ctrlPr>
                    </m:fPr>
                    <m:num>
                      <m:r>
                        <a:rPr lang="es-MX" sz="1100" b="0" i="1">
                          <a:latin typeface="Cambria Math" panose="02040503050406030204" pitchFamily="18" charset="0"/>
                        </a:rPr>
                        <m:t>3</m:t>
                      </m:r>
                    </m:num>
                    <m:den>
                      <m:r>
                        <a:rPr lang="es-MX" sz="1100" b="0" i="0">
                          <a:latin typeface="Cambria Math" panose="02040503050406030204" pitchFamily="18" charset="0"/>
                        </a:rPr>
                        <m:t>1%</m:t>
                      </m:r>
                    </m:den>
                  </m:f>
                  <m:d>
                    <m:dPr>
                      <m:begChr m:val="["/>
                      <m:endChr m:val="]"/>
                      <m:ctrlPr>
                        <a:rPr lang="es-MX" sz="1100" b="0" i="1">
                          <a:latin typeface="Cambria Math" panose="02040503050406030204" pitchFamily="18" charset="0"/>
                        </a:rPr>
                      </m:ctrlPr>
                    </m:dPr>
                    <m:e>
                      <m:f>
                        <m:fPr>
                          <m:ctrlPr>
                            <a:rPr lang="es-MX" sz="1100" b="0" i="1">
                              <a:latin typeface="Cambria Math" panose="02040503050406030204" pitchFamily="18" charset="0"/>
                            </a:rPr>
                          </m:ctrlPr>
                        </m:fPr>
                        <m:num>
                          <m:r>
                            <m:rPr>
                              <m:sty m:val="p"/>
                            </m:rPr>
                            <a:rPr lang="es-MX" sz="1100" b="0" i="0">
                              <a:latin typeface="Cambria Math" panose="02040503050406030204" pitchFamily="18" charset="0"/>
                            </a:rPr>
                            <m:t>USD</m:t>
                          </m:r>
                        </m:num>
                        <m:den>
                          <m:r>
                            <m:rPr>
                              <m:sty m:val="p"/>
                            </m:rPr>
                            <a:rPr lang="es-MX" sz="1100" b="0" i="0">
                              <a:latin typeface="Cambria Math" panose="02040503050406030204" pitchFamily="18" charset="0"/>
                            </a:rPr>
                            <m:t>TM</m:t>
                          </m:r>
                          <m:r>
                            <a:rPr lang="es-CL" sz="1100" b="0" i="1">
                              <a:latin typeface="Cambria Math" panose="02040503050406030204" pitchFamily="18" charset="0"/>
                            </a:rPr>
                            <m:t>𝐻</m:t>
                          </m:r>
                        </m:den>
                      </m:f>
                    </m:e>
                  </m:d>
                  <m:r>
                    <a:rPr lang="es-CL" sz="1100" b="0" i="1">
                      <a:latin typeface="Cambria Math" panose="02040503050406030204" pitchFamily="18" charset="0"/>
                    </a:rPr>
                    <m:t> ∗</m:t>
                  </m:r>
                  <m:r>
                    <a:rPr lang="es-CL" sz="1100" b="0" i="1">
                      <a:latin typeface="Cambria Math" panose="02040503050406030204" pitchFamily="18" charset="0"/>
                    </a:rPr>
                    <m:t>𝑅𝑎𝑡𝑖𝑜</m:t>
                  </m:r>
                  <m:r>
                    <a:rPr lang="es-CL" sz="1100" b="0" i="1">
                      <a:latin typeface="Cambria Math" panose="02040503050406030204" pitchFamily="18" charset="0"/>
                    </a:rPr>
                    <m:t> </m:t>
                  </m:r>
                  <m:r>
                    <a:rPr lang="es-MX" sz="1100" b="0" i="1">
                      <a:latin typeface="Cambria Math" panose="02040503050406030204" pitchFamily="18" charset="0"/>
                    </a:rPr>
                    <m:t>𝑐𝑜𝑛𝑣𝑒𝑟𝑠𝑖</m:t>
                  </m:r>
                  <m:r>
                    <a:rPr lang="es-MX" sz="1100" b="0" i="1">
                      <a:latin typeface="Cambria Math" panose="02040503050406030204" pitchFamily="18" charset="0"/>
                    </a:rPr>
                    <m:t>ó</m:t>
                  </m:r>
                  <m:r>
                    <a:rPr lang="es-MX" sz="1100" b="0" i="1">
                      <a:latin typeface="Cambria Math" panose="02040503050406030204" pitchFamily="18" charset="0"/>
                    </a:rPr>
                    <m:t>𝑛</m:t>
                  </m:r>
                  <m:r>
                    <a:rPr lang="es-CL" sz="1100" b="0" i="1">
                      <a:latin typeface="Cambria Math" panose="02040503050406030204" pitchFamily="18" charset="0"/>
                    </a:rPr>
                    <m:t> </m:t>
                  </m:r>
                  <m:r>
                    <a:rPr lang="es-CL" sz="1100" b="0" i="1">
                      <a:latin typeface="Cambria Math" panose="02040503050406030204" pitchFamily="18" charset="0"/>
                    </a:rPr>
                    <m:t>𝑇𝑀𝐻</m:t>
                  </m:r>
                  <m:r>
                    <a:rPr lang="es-CL" sz="1100" b="0" i="1">
                      <a:latin typeface="Cambria Math" panose="02040503050406030204" pitchFamily="18" charset="0"/>
                    </a:rPr>
                    <m:t> </m:t>
                  </m:r>
                  <m:r>
                    <a:rPr lang="es-CL" sz="1100" b="0" i="1">
                      <a:latin typeface="Cambria Math" panose="02040503050406030204" pitchFamily="18" charset="0"/>
                    </a:rPr>
                    <m:t>𝑎</m:t>
                  </m:r>
                  <m:r>
                    <a:rPr lang="es-CL" sz="1100" b="0" i="1">
                      <a:latin typeface="Cambria Math" panose="02040503050406030204" pitchFamily="18" charset="0"/>
                    </a:rPr>
                    <m:t> </m:t>
                  </m:r>
                  <m:r>
                    <a:rPr lang="es-CL" sz="1100" b="0" i="1">
                      <a:latin typeface="Cambria Math" panose="02040503050406030204" pitchFamily="18" charset="0"/>
                    </a:rPr>
                    <m:t>𝑇𝑀𝑆</m:t>
                  </m:r>
                  <m:r>
                    <a:rPr lang="es-CL" sz="1100" b="0" i="1">
                      <a:latin typeface="Cambria Math" panose="02040503050406030204" pitchFamily="18" charset="0"/>
                    </a:rPr>
                    <m:t> [</m:t>
                  </m:r>
                  <m:f>
                    <m:fPr>
                      <m:ctrlPr>
                        <a:rPr lang="es-CL" sz="1100" b="0" i="1">
                          <a:latin typeface="Cambria Math" panose="02040503050406030204" pitchFamily="18" charset="0"/>
                        </a:rPr>
                      </m:ctrlPr>
                    </m:fPr>
                    <m:num>
                      <m:r>
                        <a:rPr lang="es-CL" sz="1100" b="0" i="1">
                          <a:latin typeface="Cambria Math" panose="02040503050406030204" pitchFamily="18" charset="0"/>
                        </a:rPr>
                        <m:t>𝑇𝑀𝐻</m:t>
                      </m:r>
                    </m:num>
                    <m:den>
                      <m:r>
                        <a:rPr lang="es-CL" sz="1100" b="0" i="1">
                          <a:latin typeface="Cambria Math" panose="02040503050406030204" pitchFamily="18" charset="0"/>
                        </a:rPr>
                        <m:t>𝑇𝑀𝑆</m:t>
                      </m:r>
                    </m:den>
                  </m:f>
                  <m:r>
                    <a:rPr lang="es-CL" sz="1100" b="0" i="1">
                      <a:latin typeface="Cambria Math" panose="02040503050406030204" pitchFamily="18" charset="0"/>
                    </a:rPr>
                    <m:t>]</m:t>
                  </m:r>
                </m:oMath>
              </a14:m>
              <a:r>
                <a:rPr lang="es-CL" sz="1100"/>
                <a:t> </a:t>
              </a:r>
            </a:p>
          </xdr:txBody>
        </xdr:sp>
      </mc:Choice>
      <mc:Fallback>
        <xdr:sp macro="" textlink="">
          <xdr:nvSpPr>
            <xdr:cNvPr id="4" name="CuadroTexto 3">
              <a:extLst>
                <a:ext uri="{FF2B5EF4-FFF2-40B4-BE49-F238E27FC236}">
                  <a16:creationId xmlns:a16="http://schemas.microsoft.com/office/drawing/2014/main" id="{B2E8F660-A763-4C12-B44F-5CF471BAE047}"/>
                </a:ext>
              </a:extLst>
            </xdr:cNvPr>
            <xdr:cNvSpPr txBox="1"/>
          </xdr:nvSpPr>
          <xdr:spPr>
            <a:xfrm>
              <a:off x="13701939" y="10956697"/>
              <a:ext cx="4997330" cy="25314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MX" sz="1100" b="0" i="0">
                  <a:latin typeface="Cambria Math" panose="02040503050406030204" pitchFamily="18" charset="0"/>
                </a:rPr>
                <a:t>𝐶𝑎𝑠𝑡𝑖𝑔𝑜</a:t>
              </a:r>
              <a:r>
                <a:rPr lang="es-CL" sz="1100" b="0" i="0">
                  <a:latin typeface="Cambria Math" panose="02040503050406030204" pitchFamily="18" charset="0"/>
                </a:rPr>
                <a:t>_𝐻𝑢𝑚𝑒𝑑𝑎𝑑</a:t>
              </a:r>
              <a:r>
                <a:rPr lang="es-MX" sz="1100" b="0" i="0">
                  <a:latin typeface="Cambria Math" panose="02040503050406030204" pitchFamily="18" charset="0"/>
                </a:rPr>
                <a:t>=(12%−9%)∗3/(1%) [USD/TM</a:t>
              </a:r>
              <a:r>
                <a:rPr lang="es-CL" sz="1100" b="0" i="0">
                  <a:latin typeface="Cambria Math" panose="02040503050406030204" pitchFamily="18" charset="0"/>
                </a:rPr>
                <a:t>𝐻</a:t>
              </a:r>
              <a:r>
                <a:rPr lang="es-MX" sz="1100" b="0" i="0">
                  <a:latin typeface="Cambria Math" panose="02040503050406030204" pitchFamily="18" charset="0"/>
                </a:rPr>
                <a:t>]</a:t>
              </a:r>
              <a:r>
                <a:rPr lang="es-CL" sz="1100" b="0" i="0">
                  <a:latin typeface="Cambria Math" panose="02040503050406030204" pitchFamily="18" charset="0"/>
                </a:rPr>
                <a:t>  ∗𝑅𝑎𝑡𝑖𝑜 </a:t>
              </a:r>
              <a:r>
                <a:rPr lang="es-MX" sz="1100" b="0" i="0">
                  <a:latin typeface="Cambria Math" panose="02040503050406030204" pitchFamily="18" charset="0"/>
                </a:rPr>
                <a:t>𝑐𝑜𝑛𝑣𝑒𝑟𝑠𝑖ó𝑛</a:t>
              </a:r>
              <a:r>
                <a:rPr lang="es-CL" sz="1100" b="0" i="0">
                  <a:latin typeface="Cambria Math" panose="02040503050406030204" pitchFamily="18" charset="0"/>
                </a:rPr>
                <a:t> 𝑇𝑀𝐻 𝑎 𝑇𝑀𝑆 [𝑇𝑀𝐻/𝑇𝑀𝑆]</a:t>
              </a:r>
              <a:r>
                <a:rPr lang="es-CL" sz="1100"/>
                <a:t> </a:t>
              </a:r>
            </a:p>
          </xdr:txBody>
        </xdr:sp>
      </mc:Fallback>
    </mc:AlternateContent>
    <xdr:clientData/>
  </xdr:oneCellAnchor>
  <xdr:oneCellAnchor>
    <xdr:from>
      <xdr:col>20</xdr:col>
      <xdr:colOff>421590</xdr:colOff>
      <xdr:row>30</xdr:row>
      <xdr:rowOff>32608</xdr:rowOff>
    </xdr:from>
    <xdr:ext cx="65" cy="172227"/>
    <xdr:sp macro="" textlink="">
      <xdr:nvSpPr>
        <xdr:cNvPr id="5" name="CuadroTexto 4">
          <a:extLst>
            <a:ext uri="{FF2B5EF4-FFF2-40B4-BE49-F238E27FC236}">
              <a16:creationId xmlns:a16="http://schemas.microsoft.com/office/drawing/2014/main" id="{73BA04B2-00DE-CB82-0671-C562C793BF03}"/>
            </a:ext>
          </a:extLst>
        </xdr:cNvPr>
        <xdr:cNvSpPr txBox="1"/>
      </xdr:nvSpPr>
      <xdr:spPr>
        <a:xfrm>
          <a:off x="19785170" y="581032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L" sz="1100" b="0"/>
        </a:p>
      </xdr:txBody>
    </xdr:sp>
    <xdr:clientData/>
  </xdr:oneCellAnchor>
  <xdr:oneCellAnchor>
    <xdr:from>
      <xdr:col>20</xdr:col>
      <xdr:colOff>533861</xdr:colOff>
      <xdr:row>24</xdr:row>
      <xdr:rowOff>30258</xdr:rowOff>
    </xdr:from>
    <xdr:ext cx="2595133" cy="321498"/>
    <mc:AlternateContent xmlns:mc="http://schemas.openxmlformats.org/markup-compatibility/2006">
      <mc:Choice xmlns:a14="http://schemas.microsoft.com/office/drawing/2010/main" Requires="a14">
        <xdr:sp macro="" textlink="">
          <xdr:nvSpPr>
            <xdr:cNvPr id="6" name="CuadroTexto 5">
              <a:extLst>
                <a:ext uri="{FF2B5EF4-FFF2-40B4-BE49-F238E27FC236}">
                  <a16:creationId xmlns:a16="http://schemas.microsoft.com/office/drawing/2014/main" id="{A8FF0469-F3F1-471C-97A3-3F43016D8C08}"/>
                </a:ext>
              </a:extLst>
            </xdr:cNvPr>
            <xdr:cNvSpPr txBox="1"/>
          </xdr:nvSpPr>
          <xdr:spPr>
            <a:xfrm>
              <a:off x="19897441" y="4726122"/>
              <a:ext cx="2595133" cy="321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𝐻𝑢𝑚𝑒𝑑𝑎</m:t>
                    </m:r>
                    <m:sSub>
                      <m:sSubPr>
                        <m:ctrlPr>
                          <a:rPr lang="es-CL" sz="1100" b="0" i="1">
                            <a:latin typeface="Cambria Math" panose="02040503050406030204" pitchFamily="18" charset="0"/>
                          </a:rPr>
                        </m:ctrlPr>
                      </m:sSubPr>
                      <m:e>
                        <m:r>
                          <a:rPr lang="es-CL" sz="1100" b="0" i="1">
                            <a:latin typeface="Cambria Math" panose="02040503050406030204" pitchFamily="18" charset="0"/>
                          </a:rPr>
                          <m:t>𝑑</m:t>
                        </m:r>
                      </m:e>
                      <m:sub>
                        <m:r>
                          <a:rPr lang="es-CL" sz="1100" b="0" i="1">
                            <a:latin typeface="Cambria Math" panose="02040503050406030204" pitchFamily="18" charset="0"/>
                          </a:rPr>
                          <m:t>𝐵𝑎𝑠𝑒</m:t>
                        </m:r>
                        <m:r>
                          <a:rPr lang="es-CL" sz="1100" b="0" i="1">
                            <a:latin typeface="Cambria Math" panose="02040503050406030204" pitchFamily="18" charset="0"/>
                          </a:rPr>
                          <m:t> </m:t>
                        </m:r>
                        <m:r>
                          <a:rPr lang="es-CL" sz="1100" b="0" i="1">
                            <a:latin typeface="Cambria Math" panose="02040503050406030204" pitchFamily="18" charset="0"/>
                          </a:rPr>
                          <m:t>𝑠𝑒𝑐𝑎</m:t>
                        </m:r>
                      </m:sub>
                    </m:sSub>
                    <m:r>
                      <a:rPr lang="es-CL" sz="1100" b="0" i="1">
                        <a:latin typeface="Cambria Math" panose="02040503050406030204" pitchFamily="18" charset="0"/>
                      </a:rPr>
                      <m:t>=</m:t>
                    </m:r>
                    <m:f>
                      <m:fPr>
                        <m:ctrlPr>
                          <a:rPr lang="es-CL" sz="1100" b="0" i="1">
                            <a:latin typeface="Cambria Math" panose="02040503050406030204" pitchFamily="18" charset="0"/>
                          </a:rPr>
                        </m:ctrlPr>
                      </m:fPr>
                      <m:num>
                        <m:r>
                          <a:rPr lang="es-CL" sz="1100" b="0" i="1">
                            <a:solidFill>
                              <a:schemeClr val="tx1"/>
                            </a:solidFill>
                            <a:effectLst/>
                            <a:latin typeface="Cambria Math" panose="02040503050406030204" pitchFamily="18" charset="0"/>
                            <a:ea typeface="+mn-ea"/>
                            <a:cs typeface="+mn-cs"/>
                          </a:rPr>
                          <m:t>𝐶𝑜𝑛𝑒𝑡𝑒𝑛𝑖𝑑𝑜</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𝑑𝑒</m:t>
                        </m:r>
                        <m:r>
                          <a:rPr lang="es-CL" sz="1100" b="0" i="1">
                            <a:solidFill>
                              <a:schemeClr val="tx1"/>
                            </a:solidFill>
                            <a:effectLst/>
                            <a:latin typeface="Cambria Math" panose="02040503050406030204" pitchFamily="18" charset="0"/>
                            <a:ea typeface="+mn-ea"/>
                            <a:cs typeface="+mn-cs"/>
                          </a:rPr>
                          <m:t> </m:t>
                        </m:r>
                        <m:r>
                          <a:rPr lang="es-CL" sz="1100" b="0" i="1">
                            <a:latin typeface="Cambria Math" panose="02040503050406030204" pitchFamily="18" charset="0"/>
                          </a:rPr>
                          <m:t>𝑎𝑔𝑢𝑎</m:t>
                        </m:r>
                      </m:num>
                      <m:den>
                        <m:r>
                          <a:rPr lang="es-CL" sz="1100" b="0" i="1">
                            <a:latin typeface="Cambria Math" panose="02040503050406030204" pitchFamily="18" charset="0"/>
                          </a:rPr>
                          <m:t>𝑇𝑀𝑆</m:t>
                        </m:r>
                      </m:den>
                    </m:f>
                  </m:oMath>
                </m:oMathPara>
              </a14:m>
              <a:endParaRPr lang="es-CL" sz="1100" b="0"/>
            </a:p>
          </xdr:txBody>
        </xdr:sp>
      </mc:Choice>
      <mc:Fallback>
        <xdr:sp macro="" textlink="">
          <xdr:nvSpPr>
            <xdr:cNvPr id="6" name="CuadroTexto 5">
              <a:extLst>
                <a:ext uri="{FF2B5EF4-FFF2-40B4-BE49-F238E27FC236}">
                  <a16:creationId xmlns:a16="http://schemas.microsoft.com/office/drawing/2014/main" id="{A8FF0469-F3F1-471C-97A3-3F43016D8C08}"/>
                </a:ext>
              </a:extLst>
            </xdr:cNvPr>
            <xdr:cNvSpPr txBox="1"/>
          </xdr:nvSpPr>
          <xdr:spPr>
            <a:xfrm>
              <a:off x="19897441" y="4726122"/>
              <a:ext cx="2595133" cy="321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latin typeface="Cambria Math" panose="02040503050406030204" pitchFamily="18" charset="0"/>
                </a:rPr>
                <a:t>𝐻𝑢𝑚𝑒𝑑𝑎𝑑_(𝐵𝑎𝑠𝑒 𝑠𝑒𝑐𝑎)=(</a:t>
              </a:r>
              <a:r>
                <a:rPr lang="es-CL" sz="1100" b="0" i="0">
                  <a:solidFill>
                    <a:schemeClr val="tx1"/>
                  </a:solidFill>
                  <a:effectLst/>
                  <a:latin typeface="Cambria Math" panose="02040503050406030204" pitchFamily="18" charset="0"/>
                  <a:ea typeface="+mn-ea"/>
                  <a:cs typeface="+mn-cs"/>
                </a:rPr>
                <a:t>𝐶𝑜𝑛𝑒𝑡𝑒𝑛𝑖𝑑𝑜 𝑑𝑒 </a:t>
              </a:r>
              <a:r>
                <a:rPr lang="es-CL" sz="1100" b="0" i="0">
                  <a:latin typeface="Cambria Math" panose="02040503050406030204" pitchFamily="18" charset="0"/>
                </a:rPr>
                <a:t>𝑎𝑔𝑢𝑎)/𝑇𝑀𝑆</a:t>
              </a:r>
              <a:endParaRPr lang="es-CL" sz="1100" b="0"/>
            </a:p>
          </xdr:txBody>
        </xdr:sp>
      </mc:Fallback>
    </mc:AlternateContent>
    <xdr:clientData/>
  </xdr:oneCellAnchor>
  <xdr:twoCellAnchor editAs="oneCell">
    <xdr:from>
      <xdr:col>0</xdr:col>
      <xdr:colOff>0</xdr:colOff>
      <xdr:row>0</xdr:row>
      <xdr:rowOff>0</xdr:rowOff>
    </xdr:from>
    <xdr:to>
      <xdr:col>5</xdr:col>
      <xdr:colOff>842423</xdr:colOff>
      <xdr:row>5</xdr:row>
      <xdr:rowOff>180394</xdr:rowOff>
    </xdr:to>
    <xdr:pic>
      <xdr:nvPicPr>
        <xdr:cNvPr id="7" name="Imagen 6">
          <a:extLst>
            <a:ext uri="{FF2B5EF4-FFF2-40B4-BE49-F238E27FC236}">
              <a16:creationId xmlns:a16="http://schemas.microsoft.com/office/drawing/2014/main" id="{33AAA912-69A4-3551-828E-6A4DED473B4A}"/>
            </a:ext>
          </a:extLst>
        </xdr:cNvPr>
        <xdr:cNvPicPr>
          <a:picLocks noChangeAspect="1"/>
        </xdr:cNvPicPr>
      </xdr:nvPicPr>
      <xdr:blipFill>
        <a:blip xmlns:r="http://schemas.openxmlformats.org/officeDocument/2006/relationships" r:embed="rId1"/>
        <a:stretch>
          <a:fillRect/>
        </a:stretch>
      </xdr:blipFill>
      <xdr:spPr>
        <a:xfrm>
          <a:off x="0" y="0"/>
          <a:ext cx="7363396" cy="1117278"/>
        </a:xfrm>
        <a:prstGeom prst="rect">
          <a:avLst/>
        </a:prstGeom>
      </xdr:spPr>
    </xdr:pic>
    <xdr:clientData/>
  </xdr:twoCellAnchor>
  <xdr:twoCellAnchor>
    <xdr:from>
      <xdr:col>4</xdr:col>
      <xdr:colOff>178745</xdr:colOff>
      <xdr:row>2</xdr:row>
      <xdr:rowOff>166787</xdr:rowOff>
    </xdr:from>
    <xdr:to>
      <xdr:col>5</xdr:col>
      <xdr:colOff>910200</xdr:colOff>
      <xdr:row>4</xdr:row>
      <xdr:rowOff>48528</xdr:rowOff>
    </xdr:to>
    <xdr:sp macro="" textlink="">
      <xdr:nvSpPr>
        <xdr:cNvPr id="8" name="Rectángulo 7">
          <a:extLst>
            <a:ext uri="{FF2B5EF4-FFF2-40B4-BE49-F238E27FC236}">
              <a16:creationId xmlns:a16="http://schemas.microsoft.com/office/drawing/2014/main" id="{792AFE3C-C5C1-66C0-4992-6A4A7A719121}"/>
            </a:ext>
          </a:extLst>
        </xdr:cNvPr>
        <xdr:cNvSpPr/>
      </xdr:nvSpPr>
      <xdr:spPr>
        <a:xfrm>
          <a:off x="5536558" y="539850"/>
          <a:ext cx="1890330" cy="246866"/>
        </a:xfrm>
        <a:prstGeom prst="rect">
          <a:avLst/>
        </a:prstGeom>
        <a:solidFill>
          <a:srgbClr val="FFFF00">
            <a:alpha val="5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4</xdr:col>
      <xdr:colOff>833562</xdr:colOff>
      <xdr:row>68</xdr:row>
      <xdr:rowOff>15811</xdr:rowOff>
    </xdr:from>
    <xdr:to>
      <xdr:col>7</xdr:col>
      <xdr:colOff>931885</xdr:colOff>
      <xdr:row>83</xdr:row>
      <xdr:rowOff>41610</xdr:rowOff>
    </xdr:to>
    <xdr:pic>
      <xdr:nvPicPr>
        <xdr:cNvPr id="9" name="Imagen 8">
          <a:extLst>
            <a:ext uri="{FF2B5EF4-FFF2-40B4-BE49-F238E27FC236}">
              <a16:creationId xmlns:a16="http://schemas.microsoft.com/office/drawing/2014/main" id="{12C725D5-3081-645E-145F-8937CE8E7D9D}"/>
            </a:ext>
          </a:extLst>
        </xdr:cNvPr>
        <xdr:cNvPicPr>
          <a:picLocks noChangeAspect="1"/>
        </xdr:cNvPicPr>
      </xdr:nvPicPr>
      <xdr:blipFill>
        <a:blip xmlns:r="http://schemas.openxmlformats.org/officeDocument/2006/relationships" r:embed="rId2"/>
        <a:stretch>
          <a:fillRect/>
        </a:stretch>
      </xdr:blipFill>
      <xdr:spPr>
        <a:xfrm>
          <a:off x="6203848" y="12407382"/>
          <a:ext cx="3291466" cy="2774442"/>
        </a:xfrm>
        <a:prstGeom prst="rect">
          <a:avLst/>
        </a:prstGeom>
      </xdr:spPr>
    </xdr:pic>
    <xdr:clientData/>
  </xdr:twoCellAnchor>
  <xdr:oneCellAnchor>
    <xdr:from>
      <xdr:col>20</xdr:col>
      <xdr:colOff>462531</xdr:colOff>
      <xdr:row>27</xdr:row>
      <xdr:rowOff>47038</xdr:rowOff>
    </xdr:from>
    <xdr:ext cx="2982420" cy="172227"/>
    <mc:AlternateContent xmlns:mc="http://schemas.openxmlformats.org/markup-compatibility/2006">
      <mc:Choice xmlns:a14="http://schemas.microsoft.com/office/drawing/2010/main" Requires="a14">
        <xdr:sp macro="" textlink="">
          <xdr:nvSpPr>
            <xdr:cNvPr id="10" name="CuadroTexto 9">
              <a:extLst>
                <a:ext uri="{FF2B5EF4-FFF2-40B4-BE49-F238E27FC236}">
                  <a16:creationId xmlns:a16="http://schemas.microsoft.com/office/drawing/2014/main" id="{8C50C692-2773-42BB-88EB-6A6A9399EF6A}"/>
                </a:ext>
              </a:extLst>
            </xdr:cNvPr>
            <xdr:cNvSpPr txBox="1"/>
          </xdr:nvSpPr>
          <xdr:spPr>
            <a:xfrm>
              <a:off x="19826111" y="5283828"/>
              <a:ext cx="298242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solidFill>
                          <a:schemeClr val="tx1"/>
                        </a:solidFill>
                        <a:effectLst/>
                        <a:latin typeface="Cambria Math" panose="02040503050406030204" pitchFamily="18" charset="0"/>
                        <a:ea typeface="+mn-ea"/>
                        <a:cs typeface="+mn-cs"/>
                      </a:rPr>
                      <m:t>𝐶𝑜𝑛𝑒𝑡𝑒𝑛𝑖𝑑𝑜</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𝑑𝑒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𝑎𝑔𝑢𝑎</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𝐻𝑢𝑚𝑒𝑑𝑎</m:t>
                    </m:r>
                    <m:sSub>
                      <m:sSubPr>
                        <m:ctrlPr>
                          <a:rPr lang="es-CL" sz="1100" b="0" i="1">
                            <a:solidFill>
                              <a:schemeClr val="tx1"/>
                            </a:solidFill>
                            <a:effectLst/>
                            <a:latin typeface="Cambria Math" panose="02040503050406030204" pitchFamily="18" charset="0"/>
                            <a:ea typeface="+mn-ea"/>
                            <a:cs typeface="+mn-cs"/>
                          </a:rPr>
                        </m:ctrlPr>
                      </m:sSubPr>
                      <m:e>
                        <m:r>
                          <a:rPr lang="es-CL" sz="1100" b="0" i="1">
                            <a:solidFill>
                              <a:schemeClr val="tx1"/>
                            </a:solidFill>
                            <a:effectLst/>
                            <a:latin typeface="Cambria Math" panose="02040503050406030204" pitchFamily="18" charset="0"/>
                            <a:ea typeface="+mn-ea"/>
                            <a:cs typeface="+mn-cs"/>
                          </a:rPr>
                          <m:t>𝑑</m:t>
                        </m:r>
                      </m:e>
                      <m:sub>
                        <m:r>
                          <a:rPr lang="es-CL" sz="1100" b="0" i="1">
                            <a:solidFill>
                              <a:schemeClr val="tx1"/>
                            </a:solidFill>
                            <a:effectLst/>
                            <a:latin typeface="Cambria Math" panose="02040503050406030204" pitchFamily="18" charset="0"/>
                            <a:ea typeface="+mn-ea"/>
                            <a:cs typeface="+mn-cs"/>
                          </a:rPr>
                          <m:t>𝐵𝑎𝑠𝑒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𝑠𝑒𝑐𝑎</m:t>
                        </m:r>
                      </m:sub>
                    </m:sSub>
                    <m:r>
                      <a:rPr lang="es-CL" sz="1100" b="0" i="1">
                        <a:solidFill>
                          <a:schemeClr val="tx1"/>
                        </a:solidFill>
                        <a:effectLst/>
                        <a:latin typeface="Cambria Math" panose="02040503050406030204" pitchFamily="18" charset="0"/>
                        <a:ea typeface="+mn-ea"/>
                        <a:cs typeface="+mn-cs"/>
                      </a:rPr>
                      <m:t>𝑥</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𝑇𝑀𝑆</m:t>
                    </m:r>
                  </m:oMath>
                </m:oMathPara>
              </a14:m>
              <a:endParaRPr lang="es-CL" sz="1100" b="0"/>
            </a:p>
          </xdr:txBody>
        </xdr:sp>
      </mc:Choice>
      <mc:Fallback>
        <xdr:sp macro="" textlink="">
          <xdr:nvSpPr>
            <xdr:cNvPr id="10" name="CuadroTexto 9">
              <a:extLst>
                <a:ext uri="{FF2B5EF4-FFF2-40B4-BE49-F238E27FC236}">
                  <a16:creationId xmlns:a16="http://schemas.microsoft.com/office/drawing/2014/main" id="{8C50C692-2773-42BB-88EB-6A6A9399EF6A}"/>
                </a:ext>
              </a:extLst>
            </xdr:cNvPr>
            <xdr:cNvSpPr txBox="1"/>
          </xdr:nvSpPr>
          <xdr:spPr>
            <a:xfrm>
              <a:off x="19826111" y="5283828"/>
              <a:ext cx="298242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solidFill>
                    <a:schemeClr val="tx1"/>
                  </a:solidFill>
                  <a:effectLst/>
                  <a:latin typeface="Cambria Math" panose="02040503050406030204" pitchFamily="18" charset="0"/>
                  <a:ea typeface="+mn-ea"/>
                  <a:cs typeface="+mn-cs"/>
                </a:rPr>
                <a:t>𝐶𝑜𝑛𝑒𝑡𝑒𝑛𝑖𝑑𝑜 𝑑𝑒 𝑎𝑔𝑢𝑎= 𝐻𝑢𝑚𝑒𝑑𝑎𝑑_(𝐵𝑎𝑠𝑒 𝑠𝑒𝑐𝑎) 𝑥 𝑇𝑀𝑆</a:t>
              </a:r>
              <a:endParaRPr lang="es-CL" sz="1100" b="0"/>
            </a:p>
          </xdr:txBody>
        </xdr:sp>
      </mc:Fallback>
    </mc:AlternateContent>
    <xdr:clientData/>
  </xdr:oneCellAnchor>
  <xdr:oneCellAnchor>
    <xdr:from>
      <xdr:col>20</xdr:col>
      <xdr:colOff>470370</xdr:colOff>
      <xdr:row>29</xdr:row>
      <xdr:rowOff>164631</xdr:rowOff>
    </xdr:from>
    <xdr:ext cx="2573782" cy="321498"/>
    <mc:AlternateContent xmlns:mc="http://schemas.openxmlformats.org/markup-compatibility/2006">
      <mc:Choice xmlns:a14="http://schemas.microsoft.com/office/drawing/2010/main" Requires="a14">
        <xdr:sp macro="" textlink="">
          <xdr:nvSpPr>
            <xdr:cNvPr id="11" name="CuadroTexto 10">
              <a:extLst>
                <a:ext uri="{FF2B5EF4-FFF2-40B4-BE49-F238E27FC236}">
                  <a16:creationId xmlns:a16="http://schemas.microsoft.com/office/drawing/2014/main" id="{0BE8FFE3-3390-4D8D-B513-CC03BF7131CB}"/>
                </a:ext>
              </a:extLst>
            </xdr:cNvPr>
            <xdr:cNvSpPr txBox="1"/>
          </xdr:nvSpPr>
          <xdr:spPr>
            <a:xfrm>
              <a:off x="19967222" y="5762038"/>
              <a:ext cx="2573782" cy="321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solidFill>
                          <a:schemeClr val="tx1"/>
                        </a:solidFill>
                        <a:effectLst/>
                        <a:latin typeface="Cambria Math" panose="02040503050406030204" pitchFamily="18" charset="0"/>
                        <a:ea typeface="+mn-ea"/>
                        <a:cs typeface="+mn-cs"/>
                      </a:rPr>
                      <m:t>𝑅𝑎𝑡𝑖𝑜</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𝑇𝑀𝐻</m:t>
                        </m:r>
                      </m:num>
                      <m:den>
                        <m:r>
                          <a:rPr lang="es-CL" sz="1100" b="0" i="1">
                            <a:solidFill>
                              <a:schemeClr val="tx1"/>
                            </a:solidFill>
                            <a:effectLst/>
                            <a:latin typeface="Cambria Math" panose="02040503050406030204" pitchFamily="18" charset="0"/>
                            <a:ea typeface="+mn-ea"/>
                            <a:cs typeface="+mn-cs"/>
                          </a:rPr>
                          <m:t>𝑇𝑀𝑆</m:t>
                        </m:r>
                      </m:den>
                    </m:f>
                    <m:r>
                      <a:rPr lang="es-CL" sz="1100" b="0" i="1">
                        <a:solidFill>
                          <a:schemeClr val="tx1"/>
                        </a:solidFill>
                        <a:effectLst/>
                        <a:latin typeface="Cambria Math" panose="02040503050406030204" pitchFamily="18" charset="0"/>
                        <a:ea typeface="+mn-ea"/>
                        <a:cs typeface="+mn-cs"/>
                      </a:rPr>
                      <m:t>=</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𝑇𝑀𝑆</m:t>
                        </m:r>
                        <m:r>
                          <a:rPr lang="es-CL" sz="1100" b="0" i="1">
                            <a:solidFill>
                              <a:schemeClr val="tx1"/>
                            </a:solidFill>
                            <a:effectLst/>
                            <a:latin typeface="Cambria Math" panose="02040503050406030204" pitchFamily="18" charset="0"/>
                            <a:ea typeface="+mn-ea"/>
                            <a:cs typeface="+mn-cs"/>
                          </a:rPr>
                          <m:t>+</m:t>
                        </m:r>
                        <m:r>
                          <a:rPr lang="es-CL" sz="1100" b="0" i="1">
                            <a:solidFill>
                              <a:schemeClr val="tx1"/>
                            </a:solidFill>
                            <a:effectLst/>
                            <a:latin typeface="Cambria Math" panose="02040503050406030204" pitchFamily="18" charset="0"/>
                            <a:ea typeface="+mn-ea"/>
                            <a:cs typeface="+mn-cs"/>
                          </a:rPr>
                          <m:t>𝐶𝑜𝑛𝑡𝑒𝑛𝑖𝑑𝑜</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𝑑𝑒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𝑎𝑔𝑢𝑎</m:t>
                        </m:r>
                        <m:r>
                          <a:rPr lang="es-CL" sz="1100" b="0" i="1">
                            <a:solidFill>
                              <a:schemeClr val="tx1"/>
                            </a:solidFill>
                            <a:effectLst/>
                            <a:latin typeface="Cambria Math" panose="02040503050406030204" pitchFamily="18" charset="0"/>
                            <a:ea typeface="+mn-ea"/>
                            <a:cs typeface="+mn-cs"/>
                          </a:rPr>
                          <m:t> </m:t>
                        </m:r>
                      </m:num>
                      <m:den>
                        <m:r>
                          <a:rPr lang="es-CL" sz="1100" b="0" i="1">
                            <a:solidFill>
                              <a:schemeClr val="tx1"/>
                            </a:solidFill>
                            <a:effectLst/>
                            <a:latin typeface="Cambria Math" panose="02040503050406030204" pitchFamily="18" charset="0"/>
                            <a:ea typeface="+mn-ea"/>
                            <a:cs typeface="+mn-cs"/>
                          </a:rPr>
                          <m:t>𝑇𝑀𝑆</m:t>
                        </m:r>
                      </m:den>
                    </m:f>
                  </m:oMath>
                </m:oMathPara>
              </a14:m>
              <a:endParaRPr lang="es-CL" sz="1100" b="0"/>
            </a:p>
          </xdr:txBody>
        </xdr:sp>
      </mc:Choice>
      <mc:Fallback>
        <xdr:sp macro="" textlink="">
          <xdr:nvSpPr>
            <xdr:cNvPr id="11" name="CuadroTexto 10">
              <a:extLst>
                <a:ext uri="{FF2B5EF4-FFF2-40B4-BE49-F238E27FC236}">
                  <a16:creationId xmlns:a16="http://schemas.microsoft.com/office/drawing/2014/main" id="{0BE8FFE3-3390-4D8D-B513-CC03BF7131CB}"/>
                </a:ext>
              </a:extLst>
            </xdr:cNvPr>
            <xdr:cNvSpPr txBox="1"/>
          </xdr:nvSpPr>
          <xdr:spPr>
            <a:xfrm>
              <a:off x="19967222" y="5762038"/>
              <a:ext cx="2573782" cy="321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solidFill>
                    <a:schemeClr val="tx1"/>
                  </a:solidFill>
                  <a:effectLst/>
                  <a:latin typeface="Cambria Math" panose="02040503050406030204" pitchFamily="18" charset="0"/>
                  <a:ea typeface="+mn-ea"/>
                  <a:cs typeface="+mn-cs"/>
                </a:rPr>
                <a:t>𝑅𝑎𝑡𝑖𝑜 𝑇𝑀𝐻/𝑇𝑀𝑆=(𝑇𝑀𝑆+𝐶𝑜𝑛𝑡𝑒𝑛𝑖𝑑𝑜 𝑑𝑒 𝑎𝑔𝑢𝑎 )/𝑇𝑀𝑆</a:t>
              </a:r>
              <a:endParaRPr lang="es-CL" sz="1100" b="0"/>
            </a:p>
          </xdr:txBody>
        </xdr:sp>
      </mc:Fallback>
    </mc:AlternateContent>
    <xdr:clientData/>
  </xdr:oneCellAnchor>
  <xdr:oneCellAnchor>
    <xdr:from>
      <xdr:col>25</xdr:col>
      <xdr:colOff>473911</xdr:colOff>
      <xdr:row>24</xdr:row>
      <xdr:rowOff>60510</xdr:rowOff>
    </xdr:from>
    <xdr:ext cx="2786276" cy="321498"/>
    <mc:AlternateContent xmlns:mc="http://schemas.openxmlformats.org/markup-compatibility/2006">
      <mc:Choice xmlns:a14="http://schemas.microsoft.com/office/drawing/2010/main" Requires="a14">
        <xdr:sp macro="" textlink="">
          <xdr:nvSpPr>
            <xdr:cNvPr id="12" name="CuadroTexto 11">
              <a:extLst>
                <a:ext uri="{FF2B5EF4-FFF2-40B4-BE49-F238E27FC236}">
                  <a16:creationId xmlns:a16="http://schemas.microsoft.com/office/drawing/2014/main" id="{68420E50-19F3-42C4-B602-596D94EF9751}"/>
                </a:ext>
              </a:extLst>
            </xdr:cNvPr>
            <xdr:cNvSpPr txBox="1"/>
          </xdr:nvSpPr>
          <xdr:spPr>
            <a:xfrm>
              <a:off x="25194087" y="4938804"/>
              <a:ext cx="2786276" cy="321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latin typeface="Cambria Math" panose="02040503050406030204" pitchFamily="18" charset="0"/>
                      </a:rPr>
                      <m:t>𝐻𝑢𝑚𝑒𝑑𝑎</m:t>
                    </m:r>
                    <m:sSub>
                      <m:sSubPr>
                        <m:ctrlPr>
                          <a:rPr lang="es-CL" sz="1100" b="0" i="1">
                            <a:latin typeface="Cambria Math" panose="02040503050406030204" pitchFamily="18" charset="0"/>
                          </a:rPr>
                        </m:ctrlPr>
                      </m:sSubPr>
                      <m:e>
                        <m:r>
                          <a:rPr lang="es-CL" sz="1100" b="0" i="1">
                            <a:latin typeface="Cambria Math" panose="02040503050406030204" pitchFamily="18" charset="0"/>
                          </a:rPr>
                          <m:t>𝑑</m:t>
                        </m:r>
                      </m:e>
                      <m:sub>
                        <m:r>
                          <a:rPr lang="es-CL" sz="1100" b="0" i="1">
                            <a:latin typeface="Cambria Math" panose="02040503050406030204" pitchFamily="18" charset="0"/>
                          </a:rPr>
                          <m:t>𝐵𝑎𝑠𝑒</m:t>
                        </m:r>
                        <m:r>
                          <a:rPr lang="es-CL" sz="1100" b="0" i="1">
                            <a:latin typeface="Cambria Math" panose="02040503050406030204" pitchFamily="18" charset="0"/>
                          </a:rPr>
                          <m:t> </m:t>
                        </m:r>
                        <m:r>
                          <a:rPr lang="es-CL" sz="1100" b="0" i="1">
                            <a:latin typeface="Cambria Math" panose="02040503050406030204" pitchFamily="18" charset="0"/>
                          </a:rPr>
                          <m:t>h𝑢𝑚𝑒𝑑𝑎</m:t>
                        </m:r>
                      </m:sub>
                    </m:sSub>
                    <m:r>
                      <a:rPr lang="es-CL" sz="1100" b="0" i="1">
                        <a:latin typeface="Cambria Math" panose="02040503050406030204" pitchFamily="18" charset="0"/>
                      </a:rPr>
                      <m:t>=</m:t>
                    </m:r>
                    <m:f>
                      <m:fPr>
                        <m:ctrlPr>
                          <a:rPr lang="es-CL" sz="1100" b="0" i="1">
                            <a:latin typeface="Cambria Math" panose="02040503050406030204" pitchFamily="18" charset="0"/>
                          </a:rPr>
                        </m:ctrlPr>
                      </m:fPr>
                      <m:num>
                        <m:r>
                          <a:rPr lang="es-CL" sz="1100" b="0" i="1">
                            <a:solidFill>
                              <a:schemeClr val="tx1"/>
                            </a:solidFill>
                            <a:effectLst/>
                            <a:latin typeface="Cambria Math" panose="02040503050406030204" pitchFamily="18" charset="0"/>
                            <a:ea typeface="+mn-ea"/>
                            <a:cs typeface="+mn-cs"/>
                          </a:rPr>
                          <m:t>𝐶𝑜𝑛𝑒𝑡𝑒𝑛𝑖𝑑𝑜</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𝑑𝑒</m:t>
                        </m:r>
                        <m:r>
                          <a:rPr lang="es-CL" sz="1100" b="0" i="1">
                            <a:solidFill>
                              <a:schemeClr val="tx1"/>
                            </a:solidFill>
                            <a:effectLst/>
                            <a:latin typeface="Cambria Math" panose="02040503050406030204" pitchFamily="18" charset="0"/>
                            <a:ea typeface="+mn-ea"/>
                            <a:cs typeface="+mn-cs"/>
                          </a:rPr>
                          <m:t> </m:t>
                        </m:r>
                        <m:r>
                          <a:rPr lang="es-CL" sz="1100" b="0" i="1">
                            <a:latin typeface="Cambria Math" panose="02040503050406030204" pitchFamily="18" charset="0"/>
                          </a:rPr>
                          <m:t>𝑎𝑔𝑢𝑎</m:t>
                        </m:r>
                      </m:num>
                      <m:den>
                        <m:r>
                          <a:rPr lang="es-CL" sz="1100" b="0" i="1">
                            <a:latin typeface="Cambria Math" panose="02040503050406030204" pitchFamily="18" charset="0"/>
                          </a:rPr>
                          <m:t>𝑇𝑀𝐻</m:t>
                        </m:r>
                      </m:den>
                    </m:f>
                  </m:oMath>
                </m:oMathPara>
              </a14:m>
              <a:endParaRPr lang="es-CL" sz="1100" b="0"/>
            </a:p>
          </xdr:txBody>
        </xdr:sp>
      </mc:Choice>
      <mc:Fallback>
        <xdr:sp macro="" textlink="">
          <xdr:nvSpPr>
            <xdr:cNvPr id="12" name="CuadroTexto 11">
              <a:extLst>
                <a:ext uri="{FF2B5EF4-FFF2-40B4-BE49-F238E27FC236}">
                  <a16:creationId xmlns:a16="http://schemas.microsoft.com/office/drawing/2014/main" id="{68420E50-19F3-42C4-B602-596D94EF9751}"/>
                </a:ext>
              </a:extLst>
            </xdr:cNvPr>
            <xdr:cNvSpPr txBox="1"/>
          </xdr:nvSpPr>
          <xdr:spPr>
            <a:xfrm>
              <a:off x="25194087" y="4938804"/>
              <a:ext cx="2786276" cy="321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latin typeface="Cambria Math" panose="02040503050406030204" pitchFamily="18" charset="0"/>
                </a:rPr>
                <a:t>𝐻𝑢𝑚𝑒𝑑𝑎𝑑_(𝐵𝑎𝑠𝑒 ℎ𝑢𝑚𝑒𝑑𝑎)=(</a:t>
              </a:r>
              <a:r>
                <a:rPr lang="es-CL" sz="1100" b="0" i="0">
                  <a:solidFill>
                    <a:schemeClr val="tx1"/>
                  </a:solidFill>
                  <a:effectLst/>
                  <a:latin typeface="Cambria Math" panose="02040503050406030204" pitchFamily="18" charset="0"/>
                  <a:ea typeface="+mn-ea"/>
                  <a:cs typeface="+mn-cs"/>
                </a:rPr>
                <a:t>𝐶𝑜𝑛𝑒𝑡𝑒𝑛𝑖𝑑𝑜 𝑑𝑒 </a:t>
              </a:r>
              <a:r>
                <a:rPr lang="es-CL" sz="1100" b="0" i="0">
                  <a:latin typeface="Cambria Math" panose="02040503050406030204" pitchFamily="18" charset="0"/>
                </a:rPr>
                <a:t>𝑎𝑔𝑢𝑎)/𝑇𝑀𝐻</a:t>
              </a:r>
              <a:endParaRPr lang="es-CL" sz="1100" b="0"/>
            </a:p>
          </xdr:txBody>
        </xdr:sp>
      </mc:Fallback>
    </mc:AlternateContent>
    <xdr:clientData/>
  </xdr:oneCellAnchor>
  <xdr:oneCellAnchor>
    <xdr:from>
      <xdr:col>25</xdr:col>
      <xdr:colOff>473136</xdr:colOff>
      <xdr:row>27</xdr:row>
      <xdr:rowOff>53771</xdr:rowOff>
    </xdr:from>
    <xdr:ext cx="3192092" cy="172227"/>
    <mc:AlternateContent xmlns:mc="http://schemas.openxmlformats.org/markup-compatibility/2006">
      <mc:Choice xmlns:a14="http://schemas.microsoft.com/office/drawing/2010/main" Requires="a14">
        <xdr:sp macro="" textlink="">
          <xdr:nvSpPr>
            <xdr:cNvPr id="13" name="CuadroTexto 12">
              <a:extLst>
                <a:ext uri="{FF2B5EF4-FFF2-40B4-BE49-F238E27FC236}">
                  <a16:creationId xmlns:a16="http://schemas.microsoft.com/office/drawing/2014/main" id="{8C375F37-9D61-4CDC-BEF1-414CB353B033}"/>
                </a:ext>
              </a:extLst>
            </xdr:cNvPr>
            <xdr:cNvSpPr txBox="1"/>
          </xdr:nvSpPr>
          <xdr:spPr>
            <a:xfrm>
              <a:off x="25193312" y="5492359"/>
              <a:ext cx="319209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solidFill>
                          <a:schemeClr val="tx1"/>
                        </a:solidFill>
                        <a:effectLst/>
                        <a:latin typeface="Cambria Math" panose="02040503050406030204" pitchFamily="18" charset="0"/>
                        <a:ea typeface="+mn-ea"/>
                        <a:cs typeface="+mn-cs"/>
                      </a:rPr>
                      <m:t>𝐶𝑜𝑛𝑒𝑡𝑒𝑛𝑖𝑑𝑜</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𝑑𝑒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𝑎𝑔𝑢𝑎</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𝐻𝑢𝑚𝑒𝑑𝑎</m:t>
                    </m:r>
                    <m:sSub>
                      <m:sSubPr>
                        <m:ctrlPr>
                          <a:rPr lang="es-CL" sz="1100" b="0" i="1">
                            <a:solidFill>
                              <a:schemeClr val="tx1"/>
                            </a:solidFill>
                            <a:effectLst/>
                            <a:latin typeface="Cambria Math" panose="02040503050406030204" pitchFamily="18" charset="0"/>
                            <a:ea typeface="+mn-ea"/>
                            <a:cs typeface="+mn-cs"/>
                          </a:rPr>
                        </m:ctrlPr>
                      </m:sSubPr>
                      <m:e>
                        <m:r>
                          <a:rPr lang="es-CL" sz="1100" b="0" i="1">
                            <a:solidFill>
                              <a:schemeClr val="tx1"/>
                            </a:solidFill>
                            <a:effectLst/>
                            <a:latin typeface="Cambria Math" panose="02040503050406030204" pitchFamily="18" charset="0"/>
                            <a:ea typeface="+mn-ea"/>
                            <a:cs typeface="+mn-cs"/>
                          </a:rPr>
                          <m:t>𝑑</m:t>
                        </m:r>
                      </m:e>
                      <m:sub>
                        <m:r>
                          <a:rPr lang="es-CL" sz="1100" b="0" i="1">
                            <a:solidFill>
                              <a:schemeClr val="tx1"/>
                            </a:solidFill>
                            <a:effectLst/>
                            <a:latin typeface="Cambria Math" panose="02040503050406030204" pitchFamily="18" charset="0"/>
                            <a:ea typeface="+mn-ea"/>
                            <a:cs typeface="+mn-cs"/>
                          </a:rPr>
                          <m:t>𝐵𝑎𝑠𝑒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h𝑢𝑚𝑒𝑑𝑎</m:t>
                        </m:r>
                      </m:sub>
                    </m:sSub>
                    <m:r>
                      <a:rPr lang="es-CL" sz="1100" b="0" i="1">
                        <a:solidFill>
                          <a:schemeClr val="tx1"/>
                        </a:solidFill>
                        <a:effectLst/>
                        <a:latin typeface="Cambria Math" panose="02040503050406030204" pitchFamily="18" charset="0"/>
                        <a:ea typeface="+mn-ea"/>
                        <a:cs typeface="+mn-cs"/>
                      </a:rPr>
                      <m:t>𝑥</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𝑇𝑀𝐻</m:t>
                    </m:r>
                  </m:oMath>
                </m:oMathPara>
              </a14:m>
              <a:endParaRPr lang="es-CL" sz="1100" b="0"/>
            </a:p>
          </xdr:txBody>
        </xdr:sp>
      </mc:Choice>
      <mc:Fallback>
        <xdr:sp macro="" textlink="">
          <xdr:nvSpPr>
            <xdr:cNvPr id="13" name="CuadroTexto 12">
              <a:extLst>
                <a:ext uri="{FF2B5EF4-FFF2-40B4-BE49-F238E27FC236}">
                  <a16:creationId xmlns:a16="http://schemas.microsoft.com/office/drawing/2014/main" id="{8C375F37-9D61-4CDC-BEF1-414CB353B033}"/>
                </a:ext>
              </a:extLst>
            </xdr:cNvPr>
            <xdr:cNvSpPr txBox="1"/>
          </xdr:nvSpPr>
          <xdr:spPr>
            <a:xfrm>
              <a:off x="25193312" y="5492359"/>
              <a:ext cx="319209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solidFill>
                    <a:schemeClr val="tx1"/>
                  </a:solidFill>
                  <a:effectLst/>
                  <a:latin typeface="Cambria Math" panose="02040503050406030204" pitchFamily="18" charset="0"/>
                  <a:ea typeface="+mn-ea"/>
                  <a:cs typeface="+mn-cs"/>
                </a:rPr>
                <a:t>𝐶𝑜𝑛𝑒𝑡𝑒𝑛𝑖𝑑𝑜 𝑑𝑒 𝑎𝑔𝑢𝑎= 𝐻𝑢𝑚𝑒𝑑𝑎𝑑_(𝐵𝑎𝑠𝑒 ℎ𝑢𝑚𝑒𝑑𝑎) 𝑥 𝑇𝑀𝐻</a:t>
              </a:r>
              <a:endParaRPr lang="es-CL" sz="1100" b="0"/>
            </a:p>
          </xdr:txBody>
        </xdr:sp>
      </mc:Fallback>
    </mc:AlternateContent>
    <xdr:clientData/>
  </xdr:oneCellAnchor>
  <xdr:oneCellAnchor>
    <xdr:from>
      <xdr:col>25</xdr:col>
      <xdr:colOff>460907</xdr:colOff>
      <xdr:row>29</xdr:row>
      <xdr:rowOff>80739</xdr:rowOff>
    </xdr:from>
    <xdr:ext cx="2603213" cy="346570"/>
    <mc:AlternateContent xmlns:mc="http://schemas.openxmlformats.org/markup-compatibility/2006">
      <mc:Choice xmlns:a14="http://schemas.microsoft.com/office/drawing/2010/main" Requires="a14">
        <xdr:sp macro="" textlink="">
          <xdr:nvSpPr>
            <xdr:cNvPr id="15" name="CuadroTexto 14">
              <a:extLst>
                <a:ext uri="{FF2B5EF4-FFF2-40B4-BE49-F238E27FC236}">
                  <a16:creationId xmlns:a16="http://schemas.microsoft.com/office/drawing/2014/main" id="{2803F006-77ED-4900-9950-B05FDEC422A3}"/>
                </a:ext>
              </a:extLst>
            </xdr:cNvPr>
            <xdr:cNvSpPr txBox="1"/>
          </xdr:nvSpPr>
          <xdr:spPr>
            <a:xfrm>
              <a:off x="25181083" y="5892857"/>
              <a:ext cx="2603213" cy="3465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solidFill>
                          <a:schemeClr val="tx1"/>
                        </a:solidFill>
                        <a:effectLst/>
                        <a:latin typeface="Cambria Math" panose="02040503050406030204" pitchFamily="18" charset="0"/>
                        <a:ea typeface="+mn-ea"/>
                        <a:cs typeface="+mn-cs"/>
                      </a:rPr>
                      <m:t>𝑅𝑎𝑡𝑖𝑜</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𝑇𝑀𝐻</m:t>
                        </m:r>
                      </m:num>
                      <m:den>
                        <m:r>
                          <a:rPr lang="es-CL" sz="1100" b="0" i="1">
                            <a:solidFill>
                              <a:schemeClr val="tx1"/>
                            </a:solidFill>
                            <a:effectLst/>
                            <a:latin typeface="Cambria Math" panose="02040503050406030204" pitchFamily="18" charset="0"/>
                            <a:ea typeface="+mn-ea"/>
                            <a:cs typeface="+mn-cs"/>
                          </a:rPr>
                          <m:t>𝑇𝑀𝑆</m:t>
                        </m:r>
                      </m:den>
                    </m:f>
                    <m:r>
                      <a:rPr lang="es-CL" sz="1100" b="0" i="1">
                        <a:solidFill>
                          <a:schemeClr val="tx1"/>
                        </a:solidFill>
                        <a:effectLst/>
                        <a:latin typeface="Cambria Math" panose="02040503050406030204" pitchFamily="18" charset="0"/>
                        <a:ea typeface="+mn-ea"/>
                        <a:cs typeface="+mn-cs"/>
                      </a:rPr>
                      <m:t>=</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𝑇𝑀𝐻</m:t>
                        </m:r>
                      </m:num>
                      <m:den>
                        <m:r>
                          <a:rPr lang="es-CL" sz="1100" b="0" i="1">
                            <a:solidFill>
                              <a:schemeClr val="tx1"/>
                            </a:solidFill>
                            <a:effectLst/>
                            <a:latin typeface="Cambria Math" panose="02040503050406030204" pitchFamily="18" charset="0"/>
                            <a:ea typeface="+mn-ea"/>
                            <a:cs typeface="+mn-cs"/>
                          </a:rPr>
                          <m:t>𝑇𝑀𝐻</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𝐶𝑜𝑛𝑡𝑒𝑛𝑖𝑑𝑜</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𝑑𝑒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𝑎𝑔𝑢𝑎</m:t>
                        </m:r>
                      </m:den>
                    </m:f>
                  </m:oMath>
                </m:oMathPara>
              </a14:m>
              <a:endParaRPr lang="es-CL" sz="1100" b="0"/>
            </a:p>
          </xdr:txBody>
        </xdr:sp>
      </mc:Choice>
      <mc:Fallback>
        <xdr:sp macro="" textlink="">
          <xdr:nvSpPr>
            <xdr:cNvPr id="15" name="CuadroTexto 14">
              <a:extLst>
                <a:ext uri="{FF2B5EF4-FFF2-40B4-BE49-F238E27FC236}">
                  <a16:creationId xmlns:a16="http://schemas.microsoft.com/office/drawing/2014/main" id="{2803F006-77ED-4900-9950-B05FDEC422A3}"/>
                </a:ext>
              </a:extLst>
            </xdr:cNvPr>
            <xdr:cNvSpPr txBox="1"/>
          </xdr:nvSpPr>
          <xdr:spPr>
            <a:xfrm>
              <a:off x="25181083" y="5892857"/>
              <a:ext cx="2603213" cy="3465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solidFill>
                    <a:schemeClr val="tx1"/>
                  </a:solidFill>
                  <a:effectLst/>
                  <a:latin typeface="Cambria Math" panose="02040503050406030204" pitchFamily="18" charset="0"/>
                  <a:ea typeface="+mn-ea"/>
                  <a:cs typeface="+mn-cs"/>
                </a:rPr>
                <a:t>𝑅𝑎𝑡𝑖𝑜 𝑇𝑀𝐻/𝑇𝑀𝑆=𝑇𝑀𝐻/(𝑇𝑀𝐻 −𝐶𝑜𝑛𝑡𝑒𝑛𝑖𝑑𝑜 𝑑𝑒 𝑎𝑔𝑢𝑎)</a:t>
              </a:r>
              <a:endParaRPr lang="es-CL" sz="1100" b="0"/>
            </a:p>
          </xdr:txBody>
        </xdr:sp>
      </mc:Fallback>
    </mc:AlternateContent>
    <xdr:clientData/>
  </xdr:oneCellAnchor>
  <xdr:oneCellAnchor>
    <xdr:from>
      <xdr:col>25</xdr:col>
      <xdr:colOff>440838</xdr:colOff>
      <xdr:row>32</xdr:row>
      <xdr:rowOff>68510</xdr:rowOff>
    </xdr:from>
    <xdr:ext cx="3163687" cy="345544"/>
    <mc:AlternateContent xmlns:mc="http://schemas.openxmlformats.org/markup-compatibility/2006">
      <mc:Choice xmlns:a14="http://schemas.microsoft.com/office/drawing/2010/main" Requires="a14">
        <xdr:sp macro="" textlink="">
          <xdr:nvSpPr>
            <xdr:cNvPr id="16" name="CuadroTexto 15">
              <a:extLst>
                <a:ext uri="{FF2B5EF4-FFF2-40B4-BE49-F238E27FC236}">
                  <a16:creationId xmlns:a16="http://schemas.microsoft.com/office/drawing/2014/main" id="{0C3F3F23-DD41-4C6C-8BE8-886B6BE338C8}"/>
                </a:ext>
              </a:extLst>
            </xdr:cNvPr>
            <xdr:cNvSpPr txBox="1"/>
          </xdr:nvSpPr>
          <xdr:spPr>
            <a:xfrm>
              <a:off x="25161014" y="6440922"/>
              <a:ext cx="3163687" cy="345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solidFill>
                          <a:schemeClr val="tx1"/>
                        </a:solidFill>
                        <a:effectLst/>
                        <a:latin typeface="Cambria Math" panose="02040503050406030204" pitchFamily="18" charset="0"/>
                        <a:ea typeface="+mn-ea"/>
                        <a:cs typeface="+mn-cs"/>
                      </a:rPr>
                      <m:t>𝑅𝑎𝑡𝑖𝑜</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𝑇𝑀𝐻</m:t>
                        </m:r>
                      </m:num>
                      <m:den>
                        <m:r>
                          <a:rPr lang="es-CL" sz="1100" b="0" i="1">
                            <a:solidFill>
                              <a:schemeClr val="tx1"/>
                            </a:solidFill>
                            <a:effectLst/>
                            <a:latin typeface="Cambria Math" panose="02040503050406030204" pitchFamily="18" charset="0"/>
                            <a:ea typeface="+mn-ea"/>
                            <a:cs typeface="+mn-cs"/>
                          </a:rPr>
                          <m:t>𝑇𝑀𝑆</m:t>
                        </m:r>
                      </m:den>
                    </m:f>
                    <m:r>
                      <a:rPr lang="es-CL" sz="1100" b="0" i="1">
                        <a:solidFill>
                          <a:schemeClr val="tx1"/>
                        </a:solidFill>
                        <a:effectLst/>
                        <a:latin typeface="Cambria Math" panose="02040503050406030204" pitchFamily="18" charset="0"/>
                        <a:ea typeface="+mn-ea"/>
                        <a:cs typeface="+mn-cs"/>
                      </a:rPr>
                      <m:t>=</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𝑇𝑀𝐻</m:t>
                        </m:r>
                      </m:num>
                      <m:den>
                        <m:r>
                          <a:rPr lang="es-CL" sz="1100" b="0" i="1">
                            <a:solidFill>
                              <a:schemeClr val="tx1"/>
                            </a:solidFill>
                            <a:effectLst/>
                            <a:latin typeface="Cambria Math" panose="02040503050406030204" pitchFamily="18" charset="0"/>
                            <a:ea typeface="+mn-ea"/>
                            <a:cs typeface="+mn-cs"/>
                          </a:rPr>
                          <m:t>𝑇𝑀𝐻</m:t>
                        </m:r>
                        <m:r>
                          <a:rPr lang="es-CL" sz="1100" b="0" i="1">
                            <a:solidFill>
                              <a:schemeClr val="tx1"/>
                            </a:solidFill>
                            <a:effectLst/>
                            <a:latin typeface="Cambria Math" panose="02040503050406030204" pitchFamily="18" charset="0"/>
                            <a:ea typeface="+mn-ea"/>
                            <a:cs typeface="+mn-cs"/>
                          </a:rPr>
                          <m:t> − </m:t>
                        </m:r>
                        <m:r>
                          <a:rPr lang="es-CL" sz="1100" b="0" i="1">
                            <a:solidFill>
                              <a:schemeClr val="tx1"/>
                            </a:solidFill>
                            <a:effectLst/>
                            <a:latin typeface="Cambria Math" panose="02040503050406030204" pitchFamily="18" charset="0"/>
                            <a:ea typeface="+mn-ea"/>
                            <a:cs typeface="+mn-cs"/>
                          </a:rPr>
                          <m:t>𝐻𝑢𝑚𝑒𝑑𝑎</m:t>
                        </m:r>
                        <m:sSub>
                          <m:sSubPr>
                            <m:ctrlPr>
                              <a:rPr lang="es-CL" sz="1100" b="0" i="1">
                                <a:solidFill>
                                  <a:schemeClr val="tx1"/>
                                </a:solidFill>
                                <a:effectLst/>
                                <a:latin typeface="Cambria Math" panose="02040503050406030204" pitchFamily="18" charset="0"/>
                                <a:ea typeface="+mn-ea"/>
                                <a:cs typeface="+mn-cs"/>
                              </a:rPr>
                            </m:ctrlPr>
                          </m:sSubPr>
                          <m:e>
                            <m:r>
                              <a:rPr lang="es-CL" sz="1100" b="0" i="1">
                                <a:solidFill>
                                  <a:schemeClr val="tx1"/>
                                </a:solidFill>
                                <a:effectLst/>
                                <a:latin typeface="Cambria Math" panose="02040503050406030204" pitchFamily="18" charset="0"/>
                                <a:ea typeface="+mn-ea"/>
                                <a:cs typeface="+mn-cs"/>
                              </a:rPr>
                              <m:t>𝑑</m:t>
                            </m:r>
                          </m:e>
                          <m:sub>
                            <m:r>
                              <a:rPr lang="es-CL" sz="1100" b="0" i="1">
                                <a:solidFill>
                                  <a:schemeClr val="tx1"/>
                                </a:solidFill>
                                <a:effectLst/>
                                <a:latin typeface="Cambria Math" panose="02040503050406030204" pitchFamily="18" charset="0"/>
                                <a:ea typeface="+mn-ea"/>
                                <a:cs typeface="+mn-cs"/>
                              </a:rPr>
                              <m:t>𝐵𝑎𝑠𝑒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h𝑢𝑚𝑒𝑑𝑎</m:t>
                            </m:r>
                          </m:sub>
                        </m:sSub>
                        <m:r>
                          <a:rPr lang="es-CL" sz="1100" b="0" i="1">
                            <a:solidFill>
                              <a:schemeClr val="tx1"/>
                            </a:solidFill>
                            <a:effectLst/>
                            <a:latin typeface="Cambria Math" panose="02040503050406030204" pitchFamily="18" charset="0"/>
                            <a:ea typeface="+mn-ea"/>
                            <a:cs typeface="+mn-cs"/>
                          </a:rPr>
                          <m:t>𝑥</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𝑇𝑀𝐻</m:t>
                        </m:r>
                      </m:den>
                    </m:f>
                  </m:oMath>
                </m:oMathPara>
              </a14:m>
              <a:endParaRPr lang="es-CL" sz="1100" b="0"/>
            </a:p>
          </xdr:txBody>
        </xdr:sp>
      </mc:Choice>
      <mc:Fallback>
        <xdr:sp macro="" textlink="">
          <xdr:nvSpPr>
            <xdr:cNvPr id="16" name="CuadroTexto 15">
              <a:extLst>
                <a:ext uri="{FF2B5EF4-FFF2-40B4-BE49-F238E27FC236}">
                  <a16:creationId xmlns:a16="http://schemas.microsoft.com/office/drawing/2014/main" id="{0C3F3F23-DD41-4C6C-8BE8-886B6BE338C8}"/>
                </a:ext>
              </a:extLst>
            </xdr:cNvPr>
            <xdr:cNvSpPr txBox="1"/>
          </xdr:nvSpPr>
          <xdr:spPr>
            <a:xfrm>
              <a:off x="25161014" y="6440922"/>
              <a:ext cx="3163687" cy="345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solidFill>
                    <a:schemeClr val="tx1"/>
                  </a:solidFill>
                  <a:effectLst/>
                  <a:latin typeface="Cambria Math" panose="02040503050406030204" pitchFamily="18" charset="0"/>
                  <a:ea typeface="+mn-ea"/>
                  <a:cs typeface="+mn-cs"/>
                </a:rPr>
                <a:t>𝑅𝑎𝑡𝑖𝑜 𝑇𝑀𝐻/𝑇𝑀𝑆=𝑇𝑀𝐻/(𝑇𝑀𝐻 − 𝐻𝑢𝑚𝑒𝑑𝑎𝑑_(𝐵𝑎𝑠𝑒 ℎ𝑢𝑚𝑒𝑑𝑎) 𝑥 𝑇𝑀𝐻)</a:t>
              </a:r>
              <a:endParaRPr lang="es-CL" sz="1100" b="0"/>
            </a:p>
          </xdr:txBody>
        </xdr:sp>
      </mc:Fallback>
    </mc:AlternateContent>
    <xdr:clientData/>
  </xdr:oneCellAnchor>
  <xdr:oneCellAnchor>
    <xdr:from>
      <xdr:col>20</xdr:col>
      <xdr:colOff>473820</xdr:colOff>
      <xdr:row>33</xdr:row>
      <xdr:rowOff>26969</xdr:rowOff>
    </xdr:from>
    <xdr:ext cx="2851614" cy="321498"/>
    <mc:AlternateContent xmlns:mc="http://schemas.openxmlformats.org/markup-compatibility/2006">
      <mc:Choice xmlns:a14="http://schemas.microsoft.com/office/drawing/2010/main" Requires="a14">
        <xdr:sp macro="" textlink="">
          <xdr:nvSpPr>
            <xdr:cNvPr id="17" name="CuadroTexto 16">
              <a:extLst>
                <a:ext uri="{FF2B5EF4-FFF2-40B4-BE49-F238E27FC236}">
                  <a16:creationId xmlns:a16="http://schemas.microsoft.com/office/drawing/2014/main" id="{6D47653E-7282-48F1-B7E6-7E4C19F3AE2A}"/>
                </a:ext>
              </a:extLst>
            </xdr:cNvPr>
            <xdr:cNvSpPr txBox="1"/>
          </xdr:nvSpPr>
          <xdr:spPr>
            <a:xfrm>
              <a:off x="19970672" y="6345611"/>
              <a:ext cx="2851614" cy="321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solidFill>
                          <a:schemeClr val="tx1"/>
                        </a:solidFill>
                        <a:effectLst/>
                        <a:latin typeface="Cambria Math" panose="02040503050406030204" pitchFamily="18" charset="0"/>
                        <a:ea typeface="+mn-ea"/>
                        <a:cs typeface="+mn-cs"/>
                      </a:rPr>
                      <m:t>𝑅𝑎𝑡𝑖𝑜</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𝑇𝑀𝐻</m:t>
                        </m:r>
                      </m:num>
                      <m:den>
                        <m:r>
                          <a:rPr lang="es-CL" sz="1100" b="0" i="1">
                            <a:solidFill>
                              <a:schemeClr val="tx1"/>
                            </a:solidFill>
                            <a:effectLst/>
                            <a:latin typeface="Cambria Math" panose="02040503050406030204" pitchFamily="18" charset="0"/>
                            <a:ea typeface="+mn-ea"/>
                            <a:cs typeface="+mn-cs"/>
                          </a:rPr>
                          <m:t>𝑇𝑀𝑆</m:t>
                        </m:r>
                      </m:den>
                    </m:f>
                    <m:r>
                      <a:rPr lang="es-CL" sz="1100" b="0" i="1">
                        <a:solidFill>
                          <a:schemeClr val="tx1"/>
                        </a:solidFill>
                        <a:effectLst/>
                        <a:latin typeface="Cambria Math" panose="02040503050406030204" pitchFamily="18" charset="0"/>
                        <a:ea typeface="+mn-ea"/>
                        <a:cs typeface="+mn-cs"/>
                      </a:rPr>
                      <m:t>=</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𝑇𝑀𝑆</m:t>
                        </m:r>
                        <m:r>
                          <a:rPr lang="es-CL" sz="1100" b="0" i="1">
                            <a:solidFill>
                              <a:schemeClr val="tx1"/>
                            </a:solidFill>
                            <a:effectLst/>
                            <a:latin typeface="Cambria Math" panose="02040503050406030204" pitchFamily="18" charset="0"/>
                            <a:ea typeface="+mn-ea"/>
                            <a:cs typeface="+mn-cs"/>
                          </a:rPr>
                          <m:t>+</m:t>
                        </m:r>
                        <m:r>
                          <a:rPr lang="es-CL" sz="1100" b="0" i="1">
                            <a:solidFill>
                              <a:schemeClr val="tx1"/>
                            </a:solidFill>
                            <a:effectLst/>
                            <a:latin typeface="Cambria Math" panose="02040503050406030204" pitchFamily="18" charset="0"/>
                            <a:ea typeface="+mn-ea"/>
                            <a:cs typeface="+mn-cs"/>
                          </a:rPr>
                          <m:t>𝐻𝑢𝑚𝑒𝑑𝑎</m:t>
                        </m:r>
                        <m:sSub>
                          <m:sSubPr>
                            <m:ctrlPr>
                              <a:rPr lang="es-CL" sz="1100" b="0" i="1">
                                <a:solidFill>
                                  <a:schemeClr val="tx1"/>
                                </a:solidFill>
                                <a:effectLst/>
                                <a:latin typeface="Cambria Math" panose="02040503050406030204" pitchFamily="18" charset="0"/>
                                <a:ea typeface="+mn-ea"/>
                                <a:cs typeface="+mn-cs"/>
                              </a:rPr>
                            </m:ctrlPr>
                          </m:sSubPr>
                          <m:e>
                            <m:r>
                              <a:rPr lang="es-CL" sz="1100" b="0" i="1">
                                <a:solidFill>
                                  <a:schemeClr val="tx1"/>
                                </a:solidFill>
                                <a:effectLst/>
                                <a:latin typeface="Cambria Math" panose="02040503050406030204" pitchFamily="18" charset="0"/>
                                <a:ea typeface="+mn-ea"/>
                                <a:cs typeface="+mn-cs"/>
                              </a:rPr>
                              <m:t>𝑑</m:t>
                            </m:r>
                          </m:e>
                          <m:sub>
                            <m:r>
                              <a:rPr lang="es-CL" sz="1100" b="0" i="1">
                                <a:solidFill>
                                  <a:schemeClr val="tx1"/>
                                </a:solidFill>
                                <a:effectLst/>
                                <a:latin typeface="Cambria Math" panose="02040503050406030204" pitchFamily="18" charset="0"/>
                                <a:ea typeface="+mn-ea"/>
                                <a:cs typeface="+mn-cs"/>
                              </a:rPr>
                              <m:t>𝐵𝑎𝑠𝑒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𝑠𝑒𝑐𝑎</m:t>
                            </m:r>
                          </m:sub>
                        </m:sSub>
                        <m:r>
                          <a:rPr lang="es-CL" sz="1100" b="0" i="1">
                            <a:solidFill>
                              <a:schemeClr val="tx1"/>
                            </a:solidFill>
                            <a:effectLst/>
                            <a:latin typeface="Cambria Math" panose="02040503050406030204" pitchFamily="18" charset="0"/>
                            <a:ea typeface="+mn-ea"/>
                            <a:cs typeface="+mn-cs"/>
                          </a:rPr>
                          <m:t>𝑥</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𝑇𝑀𝑆</m:t>
                        </m:r>
                      </m:num>
                      <m:den>
                        <m:r>
                          <a:rPr lang="es-CL" sz="1100" b="0" i="1">
                            <a:solidFill>
                              <a:schemeClr val="tx1"/>
                            </a:solidFill>
                            <a:effectLst/>
                            <a:latin typeface="Cambria Math" panose="02040503050406030204" pitchFamily="18" charset="0"/>
                            <a:ea typeface="+mn-ea"/>
                            <a:cs typeface="+mn-cs"/>
                          </a:rPr>
                          <m:t>𝑇𝑀𝑆</m:t>
                        </m:r>
                      </m:den>
                    </m:f>
                  </m:oMath>
                </m:oMathPara>
              </a14:m>
              <a:endParaRPr lang="es-CL" sz="1100" b="0"/>
            </a:p>
          </xdr:txBody>
        </xdr:sp>
      </mc:Choice>
      <mc:Fallback>
        <xdr:sp macro="" textlink="">
          <xdr:nvSpPr>
            <xdr:cNvPr id="17" name="CuadroTexto 16">
              <a:extLst>
                <a:ext uri="{FF2B5EF4-FFF2-40B4-BE49-F238E27FC236}">
                  <a16:creationId xmlns:a16="http://schemas.microsoft.com/office/drawing/2014/main" id="{6D47653E-7282-48F1-B7E6-7E4C19F3AE2A}"/>
                </a:ext>
              </a:extLst>
            </xdr:cNvPr>
            <xdr:cNvSpPr txBox="1"/>
          </xdr:nvSpPr>
          <xdr:spPr>
            <a:xfrm>
              <a:off x="19970672" y="6345611"/>
              <a:ext cx="2851614" cy="321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solidFill>
                    <a:schemeClr val="tx1"/>
                  </a:solidFill>
                  <a:effectLst/>
                  <a:latin typeface="Cambria Math" panose="02040503050406030204" pitchFamily="18" charset="0"/>
                  <a:ea typeface="+mn-ea"/>
                  <a:cs typeface="+mn-cs"/>
                </a:rPr>
                <a:t>𝑅𝑎𝑡𝑖𝑜 𝑇𝑀𝐻/𝑇𝑀𝑆=(𝑇𝑀𝑆+𝐻𝑢𝑚𝑒𝑑𝑎𝑑_(𝐵𝑎𝑠𝑒 𝑠𝑒𝑐𝑎) 𝑥 𝑇𝑀𝑆)/𝑇𝑀𝑆</a:t>
              </a:r>
              <a:endParaRPr lang="es-CL" sz="1100" b="0"/>
            </a:p>
          </xdr:txBody>
        </xdr:sp>
      </mc:Fallback>
    </mc:AlternateContent>
    <xdr:clientData/>
  </xdr:oneCellAnchor>
  <xdr:oneCellAnchor>
    <xdr:from>
      <xdr:col>20</xdr:col>
      <xdr:colOff>485109</xdr:colOff>
      <xdr:row>36</xdr:row>
      <xdr:rowOff>22579</xdr:rowOff>
    </xdr:from>
    <xdr:ext cx="2704266" cy="322524"/>
    <mc:AlternateContent xmlns:mc="http://schemas.openxmlformats.org/markup-compatibility/2006">
      <mc:Choice xmlns:a14="http://schemas.microsoft.com/office/drawing/2010/main" Requires="a14">
        <xdr:sp macro="" textlink="">
          <xdr:nvSpPr>
            <xdr:cNvPr id="18" name="CuadroTexto 17">
              <a:extLst>
                <a:ext uri="{FF2B5EF4-FFF2-40B4-BE49-F238E27FC236}">
                  <a16:creationId xmlns:a16="http://schemas.microsoft.com/office/drawing/2014/main" id="{E04647DF-E47E-4139-8733-70EE3DCF0481}"/>
                </a:ext>
              </a:extLst>
            </xdr:cNvPr>
            <xdr:cNvSpPr txBox="1"/>
          </xdr:nvSpPr>
          <xdr:spPr>
            <a:xfrm>
              <a:off x="19981961" y="6882147"/>
              <a:ext cx="2704266" cy="32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solidFill>
                          <a:schemeClr val="tx1"/>
                        </a:solidFill>
                        <a:effectLst/>
                        <a:latin typeface="Cambria Math" panose="02040503050406030204" pitchFamily="18" charset="0"/>
                        <a:ea typeface="+mn-ea"/>
                        <a:cs typeface="+mn-cs"/>
                      </a:rPr>
                      <m:t>𝑅𝑎𝑡𝑖𝑜</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𝑇𝑀𝐻</m:t>
                        </m:r>
                      </m:num>
                      <m:den>
                        <m:r>
                          <a:rPr lang="es-CL" sz="1100" b="0" i="1">
                            <a:solidFill>
                              <a:schemeClr val="tx1"/>
                            </a:solidFill>
                            <a:effectLst/>
                            <a:latin typeface="Cambria Math" panose="02040503050406030204" pitchFamily="18" charset="0"/>
                            <a:ea typeface="+mn-ea"/>
                            <a:cs typeface="+mn-cs"/>
                          </a:rPr>
                          <m:t>𝑇𝑀𝑆</m:t>
                        </m:r>
                      </m:den>
                    </m:f>
                    <m:r>
                      <a:rPr lang="es-CL" sz="1100" b="0" i="1">
                        <a:solidFill>
                          <a:schemeClr val="tx1"/>
                        </a:solidFill>
                        <a:effectLst/>
                        <a:latin typeface="Cambria Math" panose="02040503050406030204" pitchFamily="18" charset="0"/>
                        <a:ea typeface="+mn-ea"/>
                        <a:cs typeface="+mn-cs"/>
                      </a:rPr>
                      <m:t>=</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𝑇𝑀𝑆</m:t>
                        </m:r>
                        <m:r>
                          <a:rPr lang="es-CL" sz="1100" b="0" i="1">
                            <a:solidFill>
                              <a:schemeClr val="tx1"/>
                            </a:solidFill>
                            <a:effectLst/>
                            <a:latin typeface="Cambria Math" panose="02040503050406030204" pitchFamily="18" charset="0"/>
                            <a:ea typeface="+mn-ea"/>
                            <a:cs typeface="+mn-cs"/>
                          </a:rPr>
                          <m:t>( 1 +</m:t>
                        </m:r>
                        <m:r>
                          <a:rPr lang="es-CL" sz="1100" b="0" i="1">
                            <a:solidFill>
                              <a:schemeClr val="tx1"/>
                            </a:solidFill>
                            <a:effectLst/>
                            <a:latin typeface="Cambria Math" panose="02040503050406030204" pitchFamily="18" charset="0"/>
                            <a:ea typeface="+mn-ea"/>
                            <a:cs typeface="+mn-cs"/>
                          </a:rPr>
                          <m:t>𝐻𝑢𝑚𝑒𝑑𝑎</m:t>
                        </m:r>
                        <m:sSub>
                          <m:sSubPr>
                            <m:ctrlPr>
                              <a:rPr lang="es-CL" sz="1100" b="0" i="1">
                                <a:solidFill>
                                  <a:schemeClr val="tx1"/>
                                </a:solidFill>
                                <a:effectLst/>
                                <a:latin typeface="Cambria Math" panose="02040503050406030204" pitchFamily="18" charset="0"/>
                                <a:ea typeface="+mn-ea"/>
                                <a:cs typeface="+mn-cs"/>
                              </a:rPr>
                            </m:ctrlPr>
                          </m:sSubPr>
                          <m:e>
                            <m:r>
                              <a:rPr lang="es-CL" sz="1100" b="0" i="1">
                                <a:solidFill>
                                  <a:schemeClr val="tx1"/>
                                </a:solidFill>
                                <a:effectLst/>
                                <a:latin typeface="Cambria Math" panose="02040503050406030204" pitchFamily="18" charset="0"/>
                                <a:ea typeface="+mn-ea"/>
                                <a:cs typeface="+mn-cs"/>
                              </a:rPr>
                              <m:t>𝑑</m:t>
                            </m:r>
                          </m:e>
                          <m:sub>
                            <m:r>
                              <a:rPr lang="es-CL" sz="1100" b="0" i="1">
                                <a:solidFill>
                                  <a:schemeClr val="tx1"/>
                                </a:solidFill>
                                <a:effectLst/>
                                <a:latin typeface="Cambria Math" panose="02040503050406030204" pitchFamily="18" charset="0"/>
                                <a:ea typeface="+mn-ea"/>
                                <a:cs typeface="+mn-cs"/>
                              </a:rPr>
                              <m:t>𝐵𝑎𝑠𝑒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𝑠𝑒𝑐𝑎</m:t>
                            </m:r>
                            <m:r>
                              <a:rPr lang="es-CL" sz="1100" b="0" i="1">
                                <a:solidFill>
                                  <a:schemeClr val="tx1"/>
                                </a:solidFill>
                                <a:effectLst/>
                                <a:latin typeface="Cambria Math" panose="02040503050406030204" pitchFamily="18" charset="0"/>
                                <a:ea typeface="+mn-ea"/>
                                <a:cs typeface="+mn-cs"/>
                              </a:rPr>
                              <m:t> </m:t>
                            </m:r>
                          </m:sub>
                        </m:sSub>
                        <m:r>
                          <a:rPr lang="es-CL" sz="1100" b="0" i="1">
                            <a:solidFill>
                              <a:schemeClr val="tx1"/>
                            </a:solidFill>
                            <a:effectLst/>
                            <a:latin typeface="Cambria Math" panose="02040503050406030204" pitchFamily="18" charset="0"/>
                            <a:ea typeface="+mn-ea"/>
                            <a:cs typeface="+mn-cs"/>
                          </a:rPr>
                          <m:t>)</m:t>
                        </m:r>
                      </m:num>
                      <m:den>
                        <m:r>
                          <a:rPr lang="es-CL" sz="1100" b="0" i="1">
                            <a:solidFill>
                              <a:schemeClr val="tx1"/>
                            </a:solidFill>
                            <a:effectLst/>
                            <a:latin typeface="Cambria Math" panose="02040503050406030204" pitchFamily="18" charset="0"/>
                            <a:ea typeface="+mn-ea"/>
                            <a:cs typeface="+mn-cs"/>
                          </a:rPr>
                          <m:t>𝑇𝑀𝑆</m:t>
                        </m:r>
                      </m:den>
                    </m:f>
                  </m:oMath>
                </m:oMathPara>
              </a14:m>
              <a:endParaRPr lang="es-CL" sz="1100" b="0"/>
            </a:p>
          </xdr:txBody>
        </xdr:sp>
      </mc:Choice>
      <mc:Fallback>
        <xdr:sp macro="" textlink="">
          <xdr:nvSpPr>
            <xdr:cNvPr id="18" name="CuadroTexto 17">
              <a:extLst>
                <a:ext uri="{FF2B5EF4-FFF2-40B4-BE49-F238E27FC236}">
                  <a16:creationId xmlns:a16="http://schemas.microsoft.com/office/drawing/2014/main" id="{E04647DF-E47E-4139-8733-70EE3DCF0481}"/>
                </a:ext>
              </a:extLst>
            </xdr:cNvPr>
            <xdr:cNvSpPr txBox="1"/>
          </xdr:nvSpPr>
          <xdr:spPr>
            <a:xfrm>
              <a:off x="19981961" y="6882147"/>
              <a:ext cx="2704266" cy="322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solidFill>
                    <a:schemeClr val="tx1"/>
                  </a:solidFill>
                  <a:effectLst/>
                  <a:latin typeface="Cambria Math" panose="02040503050406030204" pitchFamily="18" charset="0"/>
                  <a:ea typeface="+mn-ea"/>
                  <a:cs typeface="+mn-cs"/>
                </a:rPr>
                <a:t>𝑅𝑎𝑡𝑖𝑜 𝑇𝑀𝐻/𝑇𝑀𝑆=(𝑇𝑀𝑆( 1 +𝐻𝑢𝑚𝑒𝑑𝑎𝑑_(𝐵𝑎𝑠𝑒 𝑠𝑒𝑐𝑎 )))/𝑇𝑀𝑆</a:t>
              </a:r>
              <a:endParaRPr lang="es-CL" sz="1100" b="0"/>
            </a:p>
          </xdr:txBody>
        </xdr:sp>
      </mc:Fallback>
    </mc:AlternateContent>
    <xdr:clientData/>
  </xdr:oneCellAnchor>
  <xdr:oneCellAnchor>
    <xdr:from>
      <xdr:col>25</xdr:col>
      <xdr:colOff>428608</xdr:colOff>
      <xdr:row>35</xdr:row>
      <xdr:rowOff>158194</xdr:rowOff>
    </xdr:from>
    <xdr:ext cx="2878224" cy="346954"/>
    <mc:AlternateContent xmlns:mc="http://schemas.openxmlformats.org/markup-compatibility/2006">
      <mc:Choice xmlns:a14="http://schemas.microsoft.com/office/drawing/2010/main" Requires="a14">
        <xdr:sp macro="" textlink="">
          <xdr:nvSpPr>
            <xdr:cNvPr id="19" name="CuadroTexto 18">
              <a:extLst>
                <a:ext uri="{FF2B5EF4-FFF2-40B4-BE49-F238E27FC236}">
                  <a16:creationId xmlns:a16="http://schemas.microsoft.com/office/drawing/2014/main" id="{550CC6F5-644A-4BAB-9F51-2F9D3E865193}"/>
                </a:ext>
              </a:extLst>
            </xdr:cNvPr>
            <xdr:cNvSpPr txBox="1"/>
          </xdr:nvSpPr>
          <xdr:spPr>
            <a:xfrm>
              <a:off x="25148784" y="7090900"/>
              <a:ext cx="2878224" cy="346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solidFill>
                          <a:schemeClr val="tx1"/>
                        </a:solidFill>
                        <a:effectLst/>
                        <a:latin typeface="Cambria Math" panose="02040503050406030204" pitchFamily="18" charset="0"/>
                        <a:ea typeface="+mn-ea"/>
                        <a:cs typeface="+mn-cs"/>
                      </a:rPr>
                      <m:t>𝑅𝑎𝑡𝑖𝑜</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𝑇𝑀𝐻</m:t>
                        </m:r>
                      </m:num>
                      <m:den>
                        <m:r>
                          <a:rPr lang="es-CL" sz="1100" b="0" i="1">
                            <a:solidFill>
                              <a:schemeClr val="tx1"/>
                            </a:solidFill>
                            <a:effectLst/>
                            <a:latin typeface="Cambria Math" panose="02040503050406030204" pitchFamily="18" charset="0"/>
                            <a:ea typeface="+mn-ea"/>
                            <a:cs typeface="+mn-cs"/>
                          </a:rPr>
                          <m:t>𝑇𝑀𝑆</m:t>
                        </m:r>
                      </m:den>
                    </m:f>
                    <m:r>
                      <a:rPr lang="es-CL" sz="1100" b="0" i="1">
                        <a:solidFill>
                          <a:schemeClr val="tx1"/>
                        </a:solidFill>
                        <a:effectLst/>
                        <a:latin typeface="Cambria Math" panose="02040503050406030204" pitchFamily="18" charset="0"/>
                        <a:ea typeface="+mn-ea"/>
                        <a:cs typeface="+mn-cs"/>
                      </a:rPr>
                      <m:t>=</m:t>
                    </m:r>
                    <m:f>
                      <m:fPr>
                        <m:ctrlPr>
                          <a:rPr lang="es-CL" sz="1100" b="0" i="1">
                            <a:solidFill>
                              <a:schemeClr val="tx1"/>
                            </a:solidFill>
                            <a:effectLst/>
                            <a:latin typeface="Cambria Math" panose="02040503050406030204" pitchFamily="18" charset="0"/>
                            <a:ea typeface="+mn-ea"/>
                            <a:cs typeface="+mn-cs"/>
                          </a:rPr>
                        </m:ctrlPr>
                      </m:fPr>
                      <m:num>
                        <m:r>
                          <a:rPr lang="es-CL" sz="1100" b="0" i="1">
                            <a:solidFill>
                              <a:schemeClr val="tx1"/>
                            </a:solidFill>
                            <a:effectLst/>
                            <a:latin typeface="Cambria Math" panose="02040503050406030204" pitchFamily="18" charset="0"/>
                            <a:ea typeface="+mn-ea"/>
                            <a:cs typeface="+mn-cs"/>
                          </a:rPr>
                          <m:t>𝑇𝑀𝐻</m:t>
                        </m:r>
                      </m:num>
                      <m:den>
                        <m:r>
                          <a:rPr lang="es-CL" sz="1100" b="0" i="1">
                            <a:solidFill>
                              <a:schemeClr val="tx1"/>
                            </a:solidFill>
                            <a:effectLst/>
                            <a:latin typeface="Cambria Math" panose="02040503050406030204" pitchFamily="18" charset="0"/>
                            <a:ea typeface="+mn-ea"/>
                            <a:cs typeface="+mn-cs"/>
                          </a:rPr>
                          <m:t>𝑇𝑀𝐻</m:t>
                        </m:r>
                        <m:r>
                          <a:rPr lang="es-CL" sz="1100" b="0" i="1">
                            <a:solidFill>
                              <a:schemeClr val="tx1"/>
                            </a:solidFill>
                            <a:effectLst/>
                            <a:latin typeface="Cambria Math" panose="02040503050406030204" pitchFamily="18" charset="0"/>
                            <a:ea typeface="+mn-ea"/>
                            <a:cs typeface="+mn-cs"/>
                          </a:rPr>
                          <m:t> (1− </m:t>
                        </m:r>
                        <m:r>
                          <a:rPr lang="es-CL" sz="1100" b="0" i="1">
                            <a:solidFill>
                              <a:schemeClr val="tx1"/>
                            </a:solidFill>
                            <a:effectLst/>
                            <a:latin typeface="Cambria Math" panose="02040503050406030204" pitchFamily="18" charset="0"/>
                            <a:ea typeface="+mn-ea"/>
                            <a:cs typeface="+mn-cs"/>
                          </a:rPr>
                          <m:t>𝐻𝑢𝑚𝑒𝑑𝑎</m:t>
                        </m:r>
                        <m:sSub>
                          <m:sSubPr>
                            <m:ctrlPr>
                              <a:rPr lang="es-CL" sz="1100" b="0" i="1">
                                <a:solidFill>
                                  <a:schemeClr val="tx1"/>
                                </a:solidFill>
                                <a:effectLst/>
                                <a:latin typeface="Cambria Math" panose="02040503050406030204" pitchFamily="18" charset="0"/>
                                <a:ea typeface="+mn-ea"/>
                                <a:cs typeface="+mn-cs"/>
                              </a:rPr>
                            </m:ctrlPr>
                          </m:sSubPr>
                          <m:e>
                            <m:r>
                              <a:rPr lang="es-CL" sz="1100" b="0" i="1">
                                <a:solidFill>
                                  <a:schemeClr val="tx1"/>
                                </a:solidFill>
                                <a:effectLst/>
                                <a:latin typeface="Cambria Math" panose="02040503050406030204" pitchFamily="18" charset="0"/>
                                <a:ea typeface="+mn-ea"/>
                                <a:cs typeface="+mn-cs"/>
                              </a:rPr>
                              <m:t>𝑑</m:t>
                            </m:r>
                          </m:e>
                          <m:sub>
                            <m:r>
                              <a:rPr lang="es-CL" sz="1100" b="0" i="1">
                                <a:solidFill>
                                  <a:schemeClr val="tx1"/>
                                </a:solidFill>
                                <a:effectLst/>
                                <a:latin typeface="Cambria Math" panose="02040503050406030204" pitchFamily="18" charset="0"/>
                                <a:ea typeface="+mn-ea"/>
                                <a:cs typeface="+mn-cs"/>
                              </a:rPr>
                              <m:t>𝐵𝑎𝑠𝑒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h𝑢𝑚𝑒𝑑𝑎</m:t>
                            </m:r>
                          </m:sub>
                        </m:sSub>
                        <m:r>
                          <a:rPr lang="es-CL" sz="1100" b="0" i="1">
                            <a:solidFill>
                              <a:schemeClr val="tx1"/>
                            </a:solidFill>
                            <a:effectLst/>
                            <a:latin typeface="Cambria Math" panose="02040503050406030204" pitchFamily="18" charset="0"/>
                            <a:ea typeface="+mn-ea"/>
                            <a:cs typeface="+mn-cs"/>
                          </a:rPr>
                          <m:t>)</m:t>
                        </m:r>
                      </m:den>
                    </m:f>
                  </m:oMath>
                </m:oMathPara>
              </a14:m>
              <a:endParaRPr lang="es-CL" sz="1100" b="0"/>
            </a:p>
          </xdr:txBody>
        </xdr:sp>
      </mc:Choice>
      <mc:Fallback>
        <xdr:sp macro="" textlink="">
          <xdr:nvSpPr>
            <xdr:cNvPr id="19" name="CuadroTexto 18">
              <a:extLst>
                <a:ext uri="{FF2B5EF4-FFF2-40B4-BE49-F238E27FC236}">
                  <a16:creationId xmlns:a16="http://schemas.microsoft.com/office/drawing/2014/main" id="{550CC6F5-644A-4BAB-9F51-2F9D3E865193}"/>
                </a:ext>
              </a:extLst>
            </xdr:cNvPr>
            <xdr:cNvSpPr txBox="1"/>
          </xdr:nvSpPr>
          <xdr:spPr>
            <a:xfrm>
              <a:off x="25148784" y="7090900"/>
              <a:ext cx="2878224" cy="346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solidFill>
                    <a:schemeClr val="tx1"/>
                  </a:solidFill>
                  <a:effectLst/>
                  <a:latin typeface="Cambria Math" panose="02040503050406030204" pitchFamily="18" charset="0"/>
                  <a:ea typeface="+mn-ea"/>
                  <a:cs typeface="+mn-cs"/>
                </a:rPr>
                <a:t>𝑅𝑎𝑡𝑖𝑜 𝑇𝑀𝐻/𝑇𝑀𝑆=𝑇𝑀𝐻/(𝑇𝑀𝐻 (1− 𝐻𝑢𝑚𝑒𝑑𝑎𝑑_(𝐵𝑎𝑠𝑒 ℎ𝑢𝑚𝑒𝑑𝑎)))</a:t>
              </a:r>
              <a:endParaRPr lang="es-CL" sz="1100" b="0"/>
            </a:p>
          </xdr:txBody>
        </xdr:sp>
      </mc:Fallback>
    </mc:AlternateContent>
    <xdr:clientData/>
  </xdr:oneCellAnchor>
  <xdr:oneCellAnchor>
    <xdr:from>
      <xdr:col>21</xdr:col>
      <xdr:colOff>53937</xdr:colOff>
      <xdr:row>39</xdr:row>
      <xdr:rowOff>46097</xdr:rowOff>
    </xdr:from>
    <xdr:ext cx="2364685" cy="172227"/>
    <mc:AlternateContent xmlns:mc="http://schemas.openxmlformats.org/markup-compatibility/2006">
      <mc:Choice xmlns:a14="http://schemas.microsoft.com/office/drawing/2010/main" Requires="a14">
        <xdr:sp macro="" textlink="">
          <xdr:nvSpPr>
            <xdr:cNvPr id="20" name="CuadroTexto 19">
              <a:extLst>
                <a:ext uri="{FF2B5EF4-FFF2-40B4-BE49-F238E27FC236}">
                  <a16:creationId xmlns:a16="http://schemas.microsoft.com/office/drawing/2014/main" id="{20AFDD41-D56C-4D90-9F2A-1E2BACD65374}"/>
                </a:ext>
              </a:extLst>
            </xdr:cNvPr>
            <xdr:cNvSpPr txBox="1"/>
          </xdr:nvSpPr>
          <xdr:spPr>
            <a:xfrm>
              <a:off x="20311221" y="7446591"/>
              <a:ext cx="236468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L" sz="1100" b="0" i="1">
                        <a:solidFill>
                          <a:schemeClr val="tx1"/>
                        </a:solidFill>
                        <a:effectLst/>
                        <a:latin typeface="Cambria Math" panose="02040503050406030204" pitchFamily="18" charset="0"/>
                        <a:ea typeface="+mn-ea"/>
                        <a:cs typeface="+mn-cs"/>
                      </a:rPr>
                      <m:t>𝑇𝑀𝐻</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𝑇𝑀𝑆</m:t>
                    </m:r>
                    <m:r>
                      <a:rPr lang="es-CL" sz="1100" b="0" i="1">
                        <a:solidFill>
                          <a:schemeClr val="tx1"/>
                        </a:solidFill>
                        <a:effectLst/>
                        <a:latin typeface="Cambria Math" panose="02040503050406030204" pitchFamily="18" charset="0"/>
                        <a:ea typeface="+mn-ea"/>
                        <a:cs typeface="+mn-cs"/>
                      </a:rPr>
                      <m:t>( 1 +</m:t>
                    </m:r>
                    <m:r>
                      <a:rPr lang="es-CL" sz="1100" b="0" i="1">
                        <a:solidFill>
                          <a:schemeClr val="tx1"/>
                        </a:solidFill>
                        <a:effectLst/>
                        <a:latin typeface="Cambria Math" panose="02040503050406030204" pitchFamily="18" charset="0"/>
                        <a:ea typeface="+mn-ea"/>
                        <a:cs typeface="+mn-cs"/>
                      </a:rPr>
                      <m:t>𝐻𝑢𝑚𝑒𝑑𝑎</m:t>
                    </m:r>
                    <m:sSub>
                      <m:sSubPr>
                        <m:ctrlPr>
                          <a:rPr lang="es-CL" sz="1100" b="0" i="1">
                            <a:solidFill>
                              <a:schemeClr val="tx1"/>
                            </a:solidFill>
                            <a:effectLst/>
                            <a:latin typeface="Cambria Math" panose="02040503050406030204" pitchFamily="18" charset="0"/>
                            <a:ea typeface="+mn-ea"/>
                            <a:cs typeface="+mn-cs"/>
                          </a:rPr>
                        </m:ctrlPr>
                      </m:sSubPr>
                      <m:e>
                        <m:r>
                          <a:rPr lang="es-CL" sz="1100" b="0" i="1">
                            <a:solidFill>
                              <a:schemeClr val="tx1"/>
                            </a:solidFill>
                            <a:effectLst/>
                            <a:latin typeface="Cambria Math" panose="02040503050406030204" pitchFamily="18" charset="0"/>
                            <a:ea typeface="+mn-ea"/>
                            <a:cs typeface="+mn-cs"/>
                          </a:rPr>
                          <m:t>𝑑</m:t>
                        </m:r>
                      </m:e>
                      <m:sub>
                        <m:r>
                          <a:rPr lang="es-CL" sz="1100" b="0" i="1">
                            <a:solidFill>
                              <a:schemeClr val="tx1"/>
                            </a:solidFill>
                            <a:effectLst/>
                            <a:latin typeface="Cambria Math" panose="02040503050406030204" pitchFamily="18" charset="0"/>
                            <a:ea typeface="+mn-ea"/>
                            <a:cs typeface="+mn-cs"/>
                          </a:rPr>
                          <m:t>𝐵𝑎𝑠𝑒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𝑠𝑒𝑐𝑎</m:t>
                        </m:r>
                        <m:r>
                          <a:rPr lang="es-CL" sz="1100" b="0" i="1">
                            <a:solidFill>
                              <a:schemeClr val="tx1"/>
                            </a:solidFill>
                            <a:effectLst/>
                            <a:latin typeface="Cambria Math" panose="02040503050406030204" pitchFamily="18" charset="0"/>
                            <a:ea typeface="+mn-ea"/>
                            <a:cs typeface="+mn-cs"/>
                          </a:rPr>
                          <m:t> </m:t>
                        </m:r>
                      </m:sub>
                    </m:sSub>
                    <m:r>
                      <a:rPr lang="es-CL" sz="1100" b="0" i="1">
                        <a:solidFill>
                          <a:schemeClr val="tx1"/>
                        </a:solidFill>
                        <a:effectLst/>
                        <a:latin typeface="Cambria Math" panose="02040503050406030204" pitchFamily="18" charset="0"/>
                        <a:ea typeface="+mn-ea"/>
                        <a:cs typeface="+mn-cs"/>
                      </a:rPr>
                      <m:t>)</m:t>
                    </m:r>
                  </m:oMath>
                </m:oMathPara>
              </a14:m>
              <a:endParaRPr lang="es-CL" sz="1100" b="0"/>
            </a:p>
          </xdr:txBody>
        </xdr:sp>
      </mc:Choice>
      <mc:Fallback>
        <xdr:sp macro="" textlink="">
          <xdr:nvSpPr>
            <xdr:cNvPr id="20" name="CuadroTexto 19">
              <a:extLst>
                <a:ext uri="{FF2B5EF4-FFF2-40B4-BE49-F238E27FC236}">
                  <a16:creationId xmlns:a16="http://schemas.microsoft.com/office/drawing/2014/main" id="{20AFDD41-D56C-4D90-9F2A-1E2BACD65374}"/>
                </a:ext>
              </a:extLst>
            </xdr:cNvPr>
            <xdr:cNvSpPr txBox="1"/>
          </xdr:nvSpPr>
          <xdr:spPr>
            <a:xfrm>
              <a:off x="20311221" y="7446591"/>
              <a:ext cx="236468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L" sz="1100" b="0" i="0">
                  <a:solidFill>
                    <a:schemeClr val="tx1"/>
                  </a:solidFill>
                  <a:effectLst/>
                  <a:latin typeface="Cambria Math" panose="02040503050406030204" pitchFamily="18" charset="0"/>
                  <a:ea typeface="+mn-ea"/>
                  <a:cs typeface="+mn-cs"/>
                </a:rPr>
                <a:t>𝑇𝑀𝐻= 𝑇𝑀𝑆( 1 +𝐻𝑢𝑚𝑒𝑑𝑎𝑑_(𝐵𝑎𝑠𝑒 𝑠𝑒𝑐𝑎 ))</a:t>
              </a:r>
              <a:endParaRPr lang="es-CL" sz="1100" b="0"/>
            </a:p>
          </xdr:txBody>
        </xdr:sp>
      </mc:Fallback>
    </mc:AlternateContent>
    <xdr:clientData/>
  </xdr:oneCellAnchor>
  <xdr:oneCellAnchor>
    <xdr:from>
      <xdr:col>25</xdr:col>
      <xdr:colOff>761317</xdr:colOff>
      <xdr:row>39</xdr:row>
      <xdr:rowOff>36211</xdr:rowOff>
    </xdr:from>
    <xdr:ext cx="2510111" cy="172227"/>
    <mc:AlternateContent xmlns:mc="http://schemas.openxmlformats.org/markup-compatibility/2006">
      <mc:Choice xmlns:a14="http://schemas.microsoft.com/office/drawing/2010/main" Requires="a14">
        <xdr:sp macro="" textlink="">
          <xdr:nvSpPr>
            <xdr:cNvPr id="21" name="CuadroTexto 20">
              <a:extLst>
                <a:ext uri="{FF2B5EF4-FFF2-40B4-BE49-F238E27FC236}">
                  <a16:creationId xmlns:a16="http://schemas.microsoft.com/office/drawing/2014/main" id="{9FFEBCDA-01B4-41BF-B3B6-C945BA552F5F}"/>
                </a:ext>
              </a:extLst>
            </xdr:cNvPr>
            <xdr:cNvSpPr txBox="1"/>
          </xdr:nvSpPr>
          <xdr:spPr>
            <a:xfrm>
              <a:off x="25481493" y="7715976"/>
              <a:ext cx="251011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es-CL" sz="1100" b="0" i="1">
                      <a:solidFill>
                        <a:schemeClr val="tx1"/>
                      </a:solidFill>
                      <a:effectLst/>
                      <a:latin typeface="Cambria Math" panose="02040503050406030204" pitchFamily="18" charset="0"/>
                      <a:ea typeface="+mn-ea"/>
                      <a:cs typeface="+mn-cs"/>
                    </a:rPr>
                    <m:t>𝑇𝑀𝑆</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𝑇𝑀𝐻</m:t>
                  </m:r>
                  <m:r>
                    <a:rPr lang="es-CL" sz="1100" b="0" i="1">
                      <a:solidFill>
                        <a:schemeClr val="tx1"/>
                      </a:solidFill>
                      <a:effectLst/>
                      <a:latin typeface="Cambria Math" panose="02040503050406030204" pitchFamily="18" charset="0"/>
                      <a:ea typeface="+mn-ea"/>
                      <a:cs typeface="+mn-cs"/>
                    </a:rPr>
                    <m:t> (1− </m:t>
                  </m:r>
                  <m:r>
                    <a:rPr lang="es-CL" sz="1100" b="0" i="1">
                      <a:solidFill>
                        <a:schemeClr val="tx1"/>
                      </a:solidFill>
                      <a:effectLst/>
                      <a:latin typeface="Cambria Math" panose="02040503050406030204" pitchFamily="18" charset="0"/>
                      <a:ea typeface="+mn-ea"/>
                      <a:cs typeface="+mn-cs"/>
                    </a:rPr>
                    <m:t>𝐻𝑢𝑚𝑒𝑑𝑎</m:t>
                  </m:r>
                  <m:sSub>
                    <m:sSubPr>
                      <m:ctrlPr>
                        <a:rPr lang="es-CL" sz="1100" b="0" i="1">
                          <a:solidFill>
                            <a:schemeClr val="tx1"/>
                          </a:solidFill>
                          <a:effectLst/>
                          <a:latin typeface="Cambria Math" panose="02040503050406030204" pitchFamily="18" charset="0"/>
                          <a:ea typeface="+mn-ea"/>
                          <a:cs typeface="+mn-cs"/>
                        </a:rPr>
                      </m:ctrlPr>
                    </m:sSubPr>
                    <m:e>
                      <m:r>
                        <a:rPr lang="es-CL" sz="1100" b="0" i="1">
                          <a:solidFill>
                            <a:schemeClr val="tx1"/>
                          </a:solidFill>
                          <a:effectLst/>
                          <a:latin typeface="Cambria Math" panose="02040503050406030204" pitchFamily="18" charset="0"/>
                          <a:ea typeface="+mn-ea"/>
                          <a:cs typeface="+mn-cs"/>
                        </a:rPr>
                        <m:t>𝑑</m:t>
                      </m:r>
                    </m:e>
                    <m:sub>
                      <m:r>
                        <a:rPr lang="es-CL" sz="1100" b="0" i="1">
                          <a:solidFill>
                            <a:schemeClr val="tx1"/>
                          </a:solidFill>
                          <a:effectLst/>
                          <a:latin typeface="Cambria Math" panose="02040503050406030204" pitchFamily="18" charset="0"/>
                          <a:ea typeface="+mn-ea"/>
                          <a:cs typeface="+mn-cs"/>
                        </a:rPr>
                        <m:t>𝐵𝑎𝑠𝑒</m:t>
                      </m:r>
                      <m:r>
                        <a:rPr lang="es-CL" sz="1100" b="0" i="1">
                          <a:solidFill>
                            <a:schemeClr val="tx1"/>
                          </a:solidFill>
                          <a:effectLst/>
                          <a:latin typeface="Cambria Math" panose="02040503050406030204" pitchFamily="18" charset="0"/>
                          <a:ea typeface="+mn-ea"/>
                          <a:cs typeface="+mn-cs"/>
                        </a:rPr>
                        <m:t> </m:t>
                      </m:r>
                      <m:r>
                        <a:rPr lang="es-CL" sz="1100" b="0" i="1">
                          <a:solidFill>
                            <a:schemeClr val="tx1"/>
                          </a:solidFill>
                          <a:effectLst/>
                          <a:latin typeface="Cambria Math" panose="02040503050406030204" pitchFamily="18" charset="0"/>
                          <a:ea typeface="+mn-ea"/>
                          <a:cs typeface="+mn-cs"/>
                        </a:rPr>
                        <m:t>h𝑢𝑚𝑒𝑑𝑎</m:t>
                      </m:r>
                    </m:sub>
                  </m:sSub>
                </m:oMath>
              </a14:m>
              <a:r>
                <a:rPr lang="es-CL" sz="1100" b="0"/>
                <a:t>)</a:t>
              </a:r>
            </a:p>
          </xdr:txBody>
        </xdr:sp>
      </mc:Choice>
      <mc:Fallback>
        <xdr:sp macro="" textlink="">
          <xdr:nvSpPr>
            <xdr:cNvPr id="21" name="CuadroTexto 20">
              <a:extLst>
                <a:ext uri="{FF2B5EF4-FFF2-40B4-BE49-F238E27FC236}">
                  <a16:creationId xmlns:a16="http://schemas.microsoft.com/office/drawing/2014/main" id="{9FFEBCDA-01B4-41BF-B3B6-C945BA552F5F}"/>
                </a:ext>
              </a:extLst>
            </xdr:cNvPr>
            <xdr:cNvSpPr txBox="1"/>
          </xdr:nvSpPr>
          <xdr:spPr>
            <a:xfrm>
              <a:off x="25481493" y="7715976"/>
              <a:ext cx="251011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L" sz="1100" b="0" i="0">
                  <a:solidFill>
                    <a:schemeClr val="tx1"/>
                  </a:solidFill>
                  <a:effectLst/>
                  <a:latin typeface="Cambria Math" panose="02040503050406030204" pitchFamily="18" charset="0"/>
                  <a:ea typeface="+mn-ea"/>
                  <a:cs typeface="+mn-cs"/>
                </a:rPr>
                <a:t>𝑇𝑀𝑆= 𝑇𝑀𝐻 (1− 𝐻𝑢𝑚𝑒𝑑𝑎𝑑_(𝐵𝑎𝑠𝑒 ℎ𝑢𝑚𝑒𝑑𝑎)</a:t>
              </a:r>
              <a:r>
                <a:rPr lang="es-CL" sz="1100" b="0"/>
                <a:t>)</a:t>
              </a:r>
            </a:p>
          </xdr:txBody>
        </xdr:sp>
      </mc:Fallback>
    </mc:AlternateContent>
    <xdr:clientData/>
  </xdr:oneCellAnchor>
</xdr:wsDr>
</file>

<file path=xl/theme/theme1.xml><?xml version="1.0" encoding="utf-8"?>
<a:theme xmlns:a="http://schemas.openxmlformats.org/drawingml/2006/main" name="Office Theme">
  <a:themeElements>
    <a:clrScheme name="Personalizado 12">
      <a:dk1>
        <a:sysClr val="windowText" lastClr="000000"/>
      </a:dk1>
      <a:lt1>
        <a:sysClr val="window" lastClr="FFFFFF"/>
      </a:lt1>
      <a:dk2>
        <a:srgbClr val="242852"/>
      </a:dk2>
      <a:lt2>
        <a:srgbClr val="ACCBF9"/>
      </a:lt2>
      <a:accent1>
        <a:srgbClr val="242852"/>
      </a:accent1>
      <a:accent2>
        <a:srgbClr val="629DD1"/>
      </a:accent2>
      <a:accent3>
        <a:srgbClr val="5B63B7"/>
      </a:accent3>
      <a:accent4>
        <a:srgbClr val="7F8FA9"/>
      </a:accent4>
      <a:accent5>
        <a:srgbClr val="0E57C4"/>
      </a:accent5>
      <a:accent6>
        <a:srgbClr val="9D90A0"/>
      </a:accent6>
      <a:hlink>
        <a:srgbClr val="9454C3"/>
      </a:hlink>
      <a:folHlink>
        <a:srgbClr val="3EBBF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B69C7-7C51-4012-8F82-FA3A4CE79577}">
  <sheetPr>
    <tabColor theme="8" tint="0.79998168889431442"/>
  </sheetPr>
  <dimension ref="A1:Q146"/>
  <sheetViews>
    <sheetView topLeftCell="F26" zoomScale="90" zoomScaleNormal="90" workbookViewId="0">
      <selection activeCell="H54" sqref="H54"/>
    </sheetView>
  </sheetViews>
  <sheetFormatPr baseColWidth="10" defaultRowHeight="14.5" x14ac:dyDescent="0.35"/>
  <cols>
    <col min="1" max="1" width="28.7265625" style="8" bestFit="1" customWidth="1"/>
    <col min="2" max="3" width="10.90625" style="1"/>
    <col min="5" max="5" width="15.54296875" customWidth="1"/>
    <col min="6" max="6" width="46.81640625" customWidth="1"/>
    <col min="7" max="7" width="11.453125" bestFit="1" customWidth="1"/>
    <col min="9" max="9" width="13.1796875" customWidth="1"/>
    <col min="10" max="10" width="25.7265625" bestFit="1" customWidth="1"/>
    <col min="11" max="11" width="11.453125" bestFit="1" customWidth="1"/>
  </cols>
  <sheetData>
    <row r="1" spans="1:8" ht="15.5" x14ac:dyDescent="0.35">
      <c r="A1" s="7" t="s">
        <v>0</v>
      </c>
      <c r="B1" s="5" t="s">
        <v>8</v>
      </c>
      <c r="C1" s="5" t="s">
        <v>7</v>
      </c>
      <c r="E1" s="31" t="s">
        <v>29</v>
      </c>
      <c r="F1" s="31" t="s">
        <v>35</v>
      </c>
      <c r="G1" s="26"/>
      <c r="H1" s="26"/>
    </row>
    <row r="2" spans="1:8" x14ac:dyDescent="0.35">
      <c r="A2" s="8" t="s">
        <v>1</v>
      </c>
      <c r="B2" s="3">
        <v>40</v>
      </c>
      <c r="C2" s="1" t="s">
        <v>10</v>
      </c>
    </row>
    <row r="3" spans="1:8" x14ac:dyDescent="0.35">
      <c r="A3" s="8" t="s">
        <v>2</v>
      </c>
      <c r="B3" s="3">
        <v>6</v>
      </c>
      <c r="C3" s="1" t="s">
        <v>11</v>
      </c>
    </row>
    <row r="4" spans="1:8" x14ac:dyDescent="0.35">
      <c r="E4" s="20" t="s">
        <v>46</v>
      </c>
      <c r="F4" s="20" t="s">
        <v>47</v>
      </c>
    </row>
    <row r="5" spans="1:8" x14ac:dyDescent="0.35">
      <c r="A5" s="7" t="s">
        <v>3</v>
      </c>
      <c r="B5" s="5" t="s">
        <v>8</v>
      </c>
      <c r="C5" s="5" t="s">
        <v>7</v>
      </c>
    </row>
    <row r="6" spans="1:8" x14ac:dyDescent="0.35">
      <c r="A6" s="8" t="s">
        <v>5</v>
      </c>
      <c r="B6" s="2">
        <v>0.99</v>
      </c>
      <c r="C6" s="1" t="s">
        <v>9</v>
      </c>
      <c r="F6" s="20" t="s">
        <v>48</v>
      </c>
      <c r="G6" s="21" t="s">
        <v>8</v>
      </c>
      <c r="H6" s="21" t="s">
        <v>7</v>
      </c>
    </row>
    <row r="7" spans="1:8" x14ac:dyDescent="0.35">
      <c r="A7" s="8" t="s">
        <v>4</v>
      </c>
      <c r="B7" s="2">
        <v>0.95</v>
      </c>
      <c r="C7" s="1" t="s">
        <v>9</v>
      </c>
      <c r="F7" t="s">
        <v>49</v>
      </c>
      <c r="G7" s="1">
        <v>63.5</v>
      </c>
      <c r="H7" s="1" t="s">
        <v>54</v>
      </c>
    </row>
    <row r="8" spans="1:8" x14ac:dyDescent="0.35">
      <c r="A8" s="8" t="s">
        <v>6</v>
      </c>
      <c r="B8" s="2">
        <v>0.95</v>
      </c>
      <c r="C8" s="1" t="s">
        <v>9</v>
      </c>
      <c r="F8" t="s">
        <v>50</v>
      </c>
      <c r="G8" s="1">
        <v>55.8</v>
      </c>
      <c r="H8" s="1" t="s">
        <v>54</v>
      </c>
    </row>
    <row r="9" spans="1:8" x14ac:dyDescent="0.35">
      <c r="F9" t="s">
        <v>51</v>
      </c>
      <c r="G9" s="1">
        <v>32</v>
      </c>
      <c r="H9" s="1" t="s">
        <v>54</v>
      </c>
    </row>
    <row r="10" spans="1:8" x14ac:dyDescent="0.35">
      <c r="A10" s="7" t="s">
        <v>12</v>
      </c>
      <c r="B10" s="5" t="s">
        <v>8</v>
      </c>
      <c r="C10" s="5" t="s">
        <v>7</v>
      </c>
      <c r="F10" t="s">
        <v>52</v>
      </c>
      <c r="G10" s="1">
        <v>1</v>
      </c>
      <c r="H10" s="1" t="s">
        <v>54</v>
      </c>
    </row>
    <row r="11" spans="1:8" x14ac:dyDescent="0.35">
      <c r="A11" s="8" t="s">
        <v>13</v>
      </c>
      <c r="B11" s="3">
        <v>100</v>
      </c>
      <c r="C11" s="1" t="s">
        <v>10</v>
      </c>
      <c r="F11" t="s">
        <v>53</v>
      </c>
      <c r="G11" s="1">
        <v>16</v>
      </c>
      <c r="H11" s="1" t="s">
        <v>54</v>
      </c>
    </row>
    <row r="12" spans="1:8" x14ac:dyDescent="0.35">
      <c r="A12" s="8" t="s">
        <v>14</v>
      </c>
      <c r="B12" s="3">
        <v>10</v>
      </c>
      <c r="C12" s="1" t="s">
        <v>11</v>
      </c>
      <c r="F12" s="22" t="s">
        <v>45</v>
      </c>
      <c r="G12" s="23">
        <f>G7/(G7+G8+G9*2)</f>
        <v>0.34642662302236771</v>
      </c>
      <c r="H12" s="24" t="s">
        <v>9</v>
      </c>
    </row>
    <row r="13" spans="1:8" x14ac:dyDescent="0.35">
      <c r="A13" s="8" t="s">
        <v>16</v>
      </c>
      <c r="B13" s="4">
        <v>0.96499999999999997</v>
      </c>
      <c r="C13" s="1" t="s">
        <v>9</v>
      </c>
    </row>
    <row r="14" spans="1:8" x14ac:dyDescent="0.35">
      <c r="A14" s="8" t="s">
        <v>15</v>
      </c>
      <c r="B14" s="2">
        <v>0.9</v>
      </c>
      <c r="C14" s="1" t="s">
        <v>17</v>
      </c>
    </row>
    <row r="15" spans="1:8" x14ac:dyDescent="0.35">
      <c r="A15" s="8" t="s">
        <v>19</v>
      </c>
      <c r="B15" s="1">
        <v>1</v>
      </c>
      <c r="C15" s="1" t="s">
        <v>18</v>
      </c>
    </row>
    <row r="16" spans="1:8" ht="15" thickBot="1" x14ac:dyDescent="0.4"/>
    <row r="17" spans="1:12" ht="15" thickBot="1" x14ac:dyDescent="0.4">
      <c r="A17" s="7" t="s">
        <v>20</v>
      </c>
      <c r="B17" s="5" t="s">
        <v>8</v>
      </c>
      <c r="C17" s="5" t="s">
        <v>7</v>
      </c>
      <c r="E17" s="20" t="s">
        <v>55</v>
      </c>
      <c r="F17" s="20" t="s">
        <v>61</v>
      </c>
      <c r="I17" s="10" t="s">
        <v>36</v>
      </c>
      <c r="J17" s="11" t="s">
        <v>10</v>
      </c>
    </row>
    <row r="18" spans="1:12" x14ac:dyDescent="0.35">
      <c r="A18" s="8" t="s">
        <v>21</v>
      </c>
      <c r="B18" s="2">
        <v>1</v>
      </c>
      <c r="C18" s="1" t="s">
        <v>9</v>
      </c>
    </row>
    <row r="19" spans="1:12" x14ac:dyDescent="0.35">
      <c r="A19" s="8" t="s">
        <v>22</v>
      </c>
      <c r="B19" s="1">
        <v>1.4</v>
      </c>
      <c r="C19" s="1" t="s">
        <v>18</v>
      </c>
    </row>
    <row r="21" spans="1:12" x14ac:dyDescent="0.35">
      <c r="A21" s="7" t="s">
        <v>23</v>
      </c>
      <c r="B21" s="5" t="s">
        <v>8</v>
      </c>
      <c r="C21" s="5" t="s">
        <v>7</v>
      </c>
    </row>
    <row r="22" spans="1:12" x14ac:dyDescent="0.35">
      <c r="A22" s="8" t="s">
        <v>26</v>
      </c>
      <c r="B22" s="6">
        <v>400</v>
      </c>
      <c r="C22" s="1" t="s">
        <v>11</v>
      </c>
      <c r="F22" s="12" t="s">
        <v>30</v>
      </c>
      <c r="G22" s="13" t="s">
        <v>8</v>
      </c>
      <c r="H22" s="14" t="s">
        <v>7</v>
      </c>
      <c r="J22" s="12" t="s">
        <v>32</v>
      </c>
      <c r="K22" s="13" t="s">
        <v>8</v>
      </c>
      <c r="L22" s="14" t="s">
        <v>7</v>
      </c>
    </row>
    <row r="23" spans="1:12" x14ac:dyDescent="0.35">
      <c r="A23" s="8" t="s">
        <v>27</v>
      </c>
      <c r="B23" s="6">
        <v>2000</v>
      </c>
      <c r="C23" s="1" t="s">
        <v>24</v>
      </c>
      <c r="F23" s="15" t="s">
        <v>34</v>
      </c>
      <c r="G23" s="25">
        <f>B11</f>
        <v>100</v>
      </c>
      <c r="H23" s="16" t="str">
        <f>C11</f>
        <v>US$/TMS</v>
      </c>
      <c r="J23" s="15" t="s">
        <v>31</v>
      </c>
      <c r="K23" s="25">
        <f>B12</f>
        <v>10</v>
      </c>
      <c r="L23" s="16" t="str">
        <f>C12</f>
        <v>US$c/lb</v>
      </c>
    </row>
    <row r="24" spans="1:12" x14ac:dyDescent="0.35">
      <c r="A24" s="8" t="s">
        <v>28</v>
      </c>
      <c r="B24" s="6">
        <v>200</v>
      </c>
      <c r="C24" s="1" t="s">
        <v>25</v>
      </c>
      <c r="F24" s="15" t="s">
        <v>1</v>
      </c>
      <c r="G24" s="25">
        <f>B2</f>
        <v>40</v>
      </c>
      <c r="H24" s="16" t="str">
        <f>C2</f>
        <v>US$/TMS</v>
      </c>
      <c r="J24" s="15" t="s">
        <v>33</v>
      </c>
      <c r="K24" s="25">
        <f>B3</f>
        <v>6</v>
      </c>
      <c r="L24" s="16" t="str">
        <f>C3</f>
        <v>US$c/lb</v>
      </c>
    </row>
    <row r="25" spans="1:12" x14ac:dyDescent="0.35">
      <c r="F25" s="15"/>
      <c r="H25" s="16"/>
      <c r="J25" s="15"/>
      <c r="L25" s="16"/>
    </row>
    <row r="26" spans="1:12" x14ac:dyDescent="0.35">
      <c r="A26" s="7" t="s">
        <v>38</v>
      </c>
      <c r="B26" s="5" t="s">
        <v>8</v>
      </c>
      <c r="C26" s="5" t="s">
        <v>7</v>
      </c>
      <c r="F26" s="17" t="s">
        <v>37</v>
      </c>
      <c r="G26" s="18" t="b">
        <f>IF(AND(H23=$J$17,H24=$J$17),TRUE,FALSE)</f>
        <v>1</v>
      </c>
      <c r="H26" s="19"/>
      <c r="J26" s="17" t="s">
        <v>37</v>
      </c>
      <c r="K26" s="18" t="b">
        <f>IF(AND(L23=$J$17,L24=$J$17),TRUE,FALSE)</f>
        <v>0</v>
      </c>
      <c r="L26" s="19"/>
    </row>
    <row r="27" spans="1:12" x14ac:dyDescent="0.35">
      <c r="A27" s="8" t="s">
        <v>42</v>
      </c>
      <c r="B27" s="1">
        <v>2204.62</v>
      </c>
      <c r="C27" s="1" t="s">
        <v>39</v>
      </c>
    </row>
    <row r="28" spans="1:12" x14ac:dyDescent="0.35">
      <c r="A28" s="8" t="s">
        <v>43</v>
      </c>
      <c r="B28" s="1">
        <v>31.193000000000001</v>
      </c>
      <c r="C28" s="1" t="s">
        <v>40</v>
      </c>
    </row>
    <row r="29" spans="1:12" x14ac:dyDescent="0.35">
      <c r="A29" s="8" t="s">
        <v>44</v>
      </c>
      <c r="B29" s="1">
        <v>100</v>
      </c>
      <c r="C29" s="1" t="s">
        <v>41</v>
      </c>
      <c r="H29" s="20" t="s">
        <v>58</v>
      </c>
      <c r="I29" s="20" t="s">
        <v>57</v>
      </c>
    </row>
    <row r="35" spans="6:12" x14ac:dyDescent="0.35">
      <c r="H35" s="20" t="s">
        <v>59</v>
      </c>
      <c r="I35" s="20" t="s">
        <v>33</v>
      </c>
    </row>
    <row r="41" spans="6:12" x14ac:dyDescent="0.35">
      <c r="F41" s="12" t="str">
        <f t="shared" ref="F41:H45" si="0">F22</f>
        <v xml:space="preserve">Fundir </v>
      </c>
      <c r="G41" s="13" t="str">
        <f t="shared" si="0"/>
        <v>Valor</v>
      </c>
      <c r="H41" s="14" t="str">
        <f t="shared" si="0"/>
        <v>Unidad</v>
      </c>
      <c r="J41" s="12" t="s">
        <v>32</v>
      </c>
      <c r="K41" s="13" t="s">
        <v>8</v>
      </c>
      <c r="L41" s="14" t="s">
        <v>7</v>
      </c>
    </row>
    <row r="42" spans="6:12" x14ac:dyDescent="0.35">
      <c r="F42" s="15" t="str">
        <f t="shared" si="0"/>
        <v>Contractual - (Tarifa TC)</v>
      </c>
      <c r="G42" s="25">
        <f t="shared" si="0"/>
        <v>100</v>
      </c>
      <c r="H42" s="16" t="str">
        <f t="shared" si="0"/>
        <v>US$/TMS</v>
      </c>
      <c r="J42" s="15" t="s">
        <v>31</v>
      </c>
      <c r="K42" s="25">
        <f>K23*(1/B29)*B27*G12*B13</f>
        <v>73.700819448990728</v>
      </c>
      <c r="L42" s="16" t="s">
        <v>10</v>
      </c>
    </row>
    <row r="43" spans="6:12" x14ac:dyDescent="0.35">
      <c r="F43" s="15" t="str">
        <f t="shared" si="0"/>
        <v>Costo fundición</v>
      </c>
      <c r="G43" s="25">
        <f t="shared" si="0"/>
        <v>40</v>
      </c>
      <c r="H43" s="16" t="str">
        <f t="shared" si="0"/>
        <v>US$/TMS</v>
      </c>
      <c r="J43" s="15" t="s">
        <v>33</v>
      </c>
      <c r="K43" s="25">
        <f>K24*(1/B29)*B27*G12*B6</f>
        <v>45.366100261865789</v>
      </c>
      <c r="L43" s="16" t="s">
        <v>10</v>
      </c>
    </row>
    <row r="44" spans="6:12" x14ac:dyDescent="0.35">
      <c r="F44" s="15"/>
      <c r="H44" s="16"/>
      <c r="J44" s="15"/>
      <c r="L44" s="16"/>
    </row>
    <row r="45" spans="6:12" x14ac:dyDescent="0.35">
      <c r="F45" s="17" t="str">
        <f t="shared" si="0"/>
        <v>Cumple la unidad de medida?</v>
      </c>
      <c r="G45" s="18" t="b">
        <f t="shared" si="0"/>
        <v>1</v>
      </c>
      <c r="H45" s="19"/>
      <c r="J45" s="17" t="s">
        <v>37</v>
      </c>
      <c r="K45" s="18" t="b">
        <f>IF(AND(L42=$J$17,L43=$J$17),TRUE,FALSE)</f>
        <v>1</v>
      </c>
      <c r="L45" s="19"/>
    </row>
    <row r="49" spans="5:11" x14ac:dyDescent="0.35">
      <c r="E49" s="20" t="s">
        <v>60</v>
      </c>
      <c r="F49" s="20" t="s">
        <v>56</v>
      </c>
    </row>
    <row r="55" spans="5:11" x14ac:dyDescent="0.35">
      <c r="E55" s="27" t="s">
        <v>72</v>
      </c>
      <c r="F55" s="28" t="s">
        <v>62</v>
      </c>
      <c r="G55" s="29">
        <f>(G42-G43)+(K42-K43)</f>
        <v>88.334719187124932</v>
      </c>
      <c r="H55" s="30" t="s">
        <v>10</v>
      </c>
    </row>
    <row r="62" spans="5:11" ht="15.5" x14ac:dyDescent="0.35">
      <c r="E62" s="31" t="s">
        <v>63</v>
      </c>
      <c r="F62" s="31" t="s">
        <v>64</v>
      </c>
    </row>
    <row r="64" spans="5:11" x14ac:dyDescent="0.35">
      <c r="E64" s="53" t="s">
        <v>65</v>
      </c>
      <c r="F64" s="53"/>
      <c r="G64" s="53"/>
      <c r="H64" s="53"/>
      <c r="I64" s="53"/>
      <c r="J64" s="53"/>
      <c r="K64" s="53"/>
    </row>
    <row r="65" spans="5:17" x14ac:dyDescent="0.35">
      <c r="E65" s="53"/>
      <c r="F65" s="53"/>
      <c r="G65" s="53"/>
      <c r="H65" s="53"/>
      <c r="I65" s="53"/>
      <c r="J65" s="53"/>
      <c r="K65" s="53"/>
    </row>
    <row r="68" spans="5:17" x14ac:dyDescent="0.35">
      <c r="E68" s="20" t="s">
        <v>70</v>
      </c>
      <c r="F68" t="s">
        <v>68</v>
      </c>
      <c r="G68" s="1" t="s">
        <v>69</v>
      </c>
      <c r="H68" s="1" t="s">
        <v>7</v>
      </c>
      <c r="J68" s="55" t="s">
        <v>76</v>
      </c>
      <c r="K68" s="56"/>
      <c r="L68" s="56"/>
      <c r="M68" s="56"/>
      <c r="N68" s="56"/>
      <c r="O68" s="56"/>
      <c r="P68" s="56"/>
      <c r="Q68" s="56"/>
    </row>
    <row r="69" spans="5:17" x14ac:dyDescent="0.35">
      <c r="F69" t="s">
        <v>66</v>
      </c>
      <c r="G69" s="2">
        <f>B6</f>
        <v>0.99</v>
      </c>
      <c r="H69" s="1" t="s">
        <v>9</v>
      </c>
      <c r="J69" s="56"/>
      <c r="K69" s="56"/>
      <c r="L69" s="56"/>
      <c r="M69" s="56"/>
      <c r="N69" s="56"/>
      <c r="O69" s="56"/>
      <c r="P69" s="56"/>
      <c r="Q69" s="56"/>
    </row>
    <row r="70" spans="5:17" x14ac:dyDescent="0.35">
      <c r="F70" t="s">
        <v>67</v>
      </c>
      <c r="G70" s="4">
        <f>B13</f>
        <v>0.96499999999999997</v>
      </c>
      <c r="H70" s="1" t="s">
        <v>9</v>
      </c>
      <c r="J70" s="56"/>
      <c r="K70" s="56"/>
      <c r="L70" s="56"/>
      <c r="M70" s="56"/>
      <c r="N70" s="56"/>
      <c r="O70" s="56"/>
      <c r="P70" s="56"/>
      <c r="Q70" s="56"/>
    </row>
    <row r="71" spans="5:17" x14ac:dyDescent="0.35">
      <c r="F71" s="9" t="s">
        <v>70</v>
      </c>
      <c r="G71" s="33">
        <f>G69-G70</f>
        <v>2.5000000000000022E-2</v>
      </c>
      <c r="H71" s="32" t="s">
        <v>9</v>
      </c>
      <c r="J71" s="56"/>
      <c r="K71" s="56"/>
      <c r="L71" s="56"/>
      <c r="M71" s="56"/>
      <c r="N71" s="56"/>
      <c r="O71" s="56"/>
      <c r="P71" s="56"/>
      <c r="Q71" s="56"/>
    </row>
    <row r="73" spans="5:17" x14ac:dyDescent="0.35">
      <c r="E73" s="20" t="s">
        <v>71</v>
      </c>
    </row>
    <row r="79" spans="5:17" x14ac:dyDescent="0.35">
      <c r="E79" s="34" t="s">
        <v>73</v>
      </c>
      <c r="F79" s="35" t="s">
        <v>71</v>
      </c>
      <c r="G79" s="36">
        <f>B22*(1/B29)*B27*G12*G71</f>
        <v>76.373906164757301</v>
      </c>
      <c r="H79" s="37" t="s">
        <v>10</v>
      </c>
    </row>
    <row r="82" spans="5:13" x14ac:dyDescent="0.35">
      <c r="E82" s="20" t="s">
        <v>74</v>
      </c>
      <c r="F82" t="s">
        <v>68</v>
      </c>
      <c r="G82" s="1" t="s">
        <v>69</v>
      </c>
      <c r="H82" s="1" t="s">
        <v>7</v>
      </c>
    </row>
    <row r="83" spans="5:13" x14ac:dyDescent="0.35">
      <c r="F83" t="s">
        <v>66</v>
      </c>
      <c r="G83" s="2">
        <f>B7</f>
        <v>0.95</v>
      </c>
      <c r="H83" s="1" t="s">
        <v>9</v>
      </c>
      <c r="J83" s="54" t="s">
        <v>75</v>
      </c>
      <c r="K83" s="54"/>
      <c r="L83" s="54"/>
      <c r="M83" s="54"/>
    </row>
    <row r="84" spans="5:13" ht="14.5" customHeight="1" x14ac:dyDescent="0.35">
      <c r="F84" s="38" t="s">
        <v>67</v>
      </c>
      <c r="G84" s="39">
        <f>B14</f>
        <v>0.9</v>
      </c>
      <c r="H84" s="40" t="s">
        <v>9</v>
      </c>
      <c r="J84" s="54"/>
      <c r="K84" s="54"/>
      <c r="L84" s="54"/>
      <c r="M84" s="54"/>
    </row>
    <row r="85" spans="5:13" x14ac:dyDescent="0.35">
      <c r="F85" s="9" t="s">
        <v>74</v>
      </c>
      <c r="G85" s="33">
        <f>IF(B19&gt;B15,G83-G84,G83)</f>
        <v>4.9999999999999933E-2</v>
      </c>
      <c r="H85" s="32" t="s">
        <v>9</v>
      </c>
      <c r="J85" s="54"/>
      <c r="K85" s="54"/>
      <c r="L85" s="54"/>
      <c r="M85" s="54"/>
    </row>
    <row r="91" spans="5:13" x14ac:dyDescent="0.35">
      <c r="E91" s="20" t="s">
        <v>77</v>
      </c>
    </row>
    <row r="97" spans="5:8" x14ac:dyDescent="0.35">
      <c r="E97" s="34" t="s">
        <v>73</v>
      </c>
      <c r="F97" s="35" t="s">
        <v>77</v>
      </c>
      <c r="G97" s="36">
        <f>B23*(1/B28)*B19*G85</f>
        <v>4.4881864520886028</v>
      </c>
      <c r="H97" s="37" t="s">
        <v>10</v>
      </c>
    </row>
    <row r="102" spans="5:8" ht="15.5" x14ac:dyDescent="0.35">
      <c r="E102" s="31" t="s">
        <v>78</v>
      </c>
      <c r="F102" s="31" t="s">
        <v>79</v>
      </c>
    </row>
    <row r="105" spans="5:8" x14ac:dyDescent="0.35">
      <c r="F105" t="s">
        <v>80</v>
      </c>
      <c r="G105">
        <f>G7+G8+G9*2</f>
        <v>183.3</v>
      </c>
      <c r="H105" t="s">
        <v>54</v>
      </c>
    </row>
    <row r="108" spans="5:8" x14ac:dyDescent="0.35">
      <c r="F108" t="s">
        <v>81</v>
      </c>
      <c r="G108" s="41">
        <f>(G9*2)/G105</f>
        <v>0.34915439170758317</v>
      </c>
      <c r="H108" t="s">
        <v>9</v>
      </c>
    </row>
    <row r="111" spans="5:8" x14ac:dyDescent="0.35">
      <c r="F111" t="s">
        <v>82</v>
      </c>
      <c r="G111">
        <f>G10*2+G9+G11*4</f>
        <v>98</v>
      </c>
      <c r="H111" t="s">
        <v>54</v>
      </c>
    </row>
    <row r="114" spans="5:10" x14ac:dyDescent="0.35">
      <c r="F114" t="s">
        <v>83</v>
      </c>
      <c r="G114" s="41">
        <f>G9/G111</f>
        <v>0.32653061224489793</v>
      </c>
      <c r="H114" t="s">
        <v>9</v>
      </c>
    </row>
    <row r="117" spans="5:10" ht="15" x14ac:dyDescent="0.35">
      <c r="E117" s="43" t="s">
        <v>86</v>
      </c>
      <c r="F117" t="s">
        <v>84</v>
      </c>
      <c r="G117" s="42">
        <f>1/G114</f>
        <v>3.0625000000000004</v>
      </c>
      <c r="H117" t="s">
        <v>85</v>
      </c>
    </row>
    <row r="121" spans="5:10" x14ac:dyDescent="0.35">
      <c r="F121" s="57" t="s">
        <v>87</v>
      </c>
      <c r="G121" s="57"/>
      <c r="H121" s="57"/>
      <c r="I121" s="57"/>
      <c r="J121" s="57"/>
    </row>
    <row r="122" spans="5:10" x14ac:dyDescent="0.35">
      <c r="F122" s="57"/>
      <c r="G122" s="57"/>
      <c r="H122" s="57"/>
      <c r="I122" s="57"/>
      <c r="J122" s="57"/>
    </row>
    <row r="124" spans="5:10" x14ac:dyDescent="0.35">
      <c r="E124" s="20" t="s">
        <v>88</v>
      </c>
    </row>
    <row r="131" spans="5:8" x14ac:dyDescent="0.35">
      <c r="E131" s="34" t="s">
        <v>89</v>
      </c>
      <c r="F131" s="35" t="s">
        <v>90</v>
      </c>
      <c r="G131" s="36">
        <f>B24*G117*G108*B8</f>
        <v>203.16421167485001</v>
      </c>
      <c r="H131" s="37" t="s">
        <v>10</v>
      </c>
    </row>
    <row r="139" spans="5:8" ht="15.5" x14ac:dyDescent="0.35">
      <c r="E139" s="31" t="s">
        <v>91</v>
      </c>
      <c r="F139" s="31" t="s">
        <v>92</v>
      </c>
    </row>
    <row r="146" spans="5:8" x14ac:dyDescent="0.35">
      <c r="E146" s="34" t="s">
        <v>93</v>
      </c>
      <c r="F146" s="35" t="s">
        <v>94</v>
      </c>
      <c r="G146" s="36">
        <f>G55+G79+G97+G131</f>
        <v>372.36102347882081</v>
      </c>
      <c r="H146" s="37" t="s">
        <v>10</v>
      </c>
    </row>
  </sheetData>
  <mergeCells count="4">
    <mergeCell ref="E64:K65"/>
    <mergeCell ref="J83:M85"/>
    <mergeCell ref="J68:Q71"/>
    <mergeCell ref="F121:J122"/>
  </mergeCells>
  <conditionalFormatting sqref="G26">
    <cfRule type="cellIs" dxfId="7" priority="7" operator="equal">
      <formula>FALSE</formula>
    </cfRule>
    <cfRule type="cellIs" dxfId="6" priority="8" operator="equal">
      <formula>TRUE</formula>
    </cfRule>
  </conditionalFormatting>
  <conditionalFormatting sqref="G45">
    <cfRule type="cellIs" dxfId="5" priority="1" operator="equal">
      <formula>FALSE</formula>
    </cfRule>
    <cfRule type="cellIs" dxfId="4" priority="2" operator="equal">
      <formula>TRUE</formula>
    </cfRule>
  </conditionalFormatting>
  <conditionalFormatting sqref="K26">
    <cfRule type="cellIs" dxfId="3" priority="5" operator="equal">
      <formula>FALSE</formula>
    </cfRule>
    <cfRule type="cellIs" dxfId="2" priority="6" operator="equal">
      <formula>TRUE</formula>
    </cfRule>
  </conditionalFormatting>
  <conditionalFormatting sqref="K45">
    <cfRule type="cellIs" dxfId="1" priority="3" operator="equal">
      <formula>FALSE</formula>
    </cfRule>
    <cfRule type="cellIs" dxfId="0" priority="4" operator="equal">
      <formula>TRUE</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4140-21C7-4280-8D73-8110A4D5AF65}">
  <sheetPr>
    <tabColor theme="6" tint="0.79998168889431442"/>
  </sheetPr>
  <dimension ref="A1:AG356"/>
  <sheetViews>
    <sheetView tabSelected="1" topLeftCell="C1" zoomScale="50" zoomScaleNormal="82" workbookViewId="0">
      <selection activeCell="J63" sqref="J63"/>
    </sheetView>
  </sheetViews>
  <sheetFormatPr baseColWidth="10" defaultRowHeight="14.5" x14ac:dyDescent="0.35"/>
  <cols>
    <col min="1" max="1" width="20" style="44" bestFit="1" customWidth="1"/>
    <col min="2" max="2" width="12.26953125" style="44" bestFit="1" customWidth="1"/>
    <col min="3" max="3" width="22.54296875" style="44" bestFit="1" customWidth="1"/>
    <col min="4" max="4" width="21.90625" style="44" bestFit="1" customWidth="1"/>
    <col min="5" max="5" width="16.54296875" style="44" bestFit="1" customWidth="1"/>
    <col min="6" max="6" width="16.7265625" style="44" bestFit="1" customWidth="1"/>
    <col min="7" max="7" width="12.453125" style="44" bestFit="1" customWidth="1"/>
    <col min="8" max="8" width="22.7265625" style="44" bestFit="1" customWidth="1"/>
    <col min="9" max="9" width="44.453125" bestFit="1" customWidth="1"/>
    <col min="10" max="10" width="57.90625" customWidth="1"/>
    <col min="11" max="11" width="92.7265625" customWidth="1"/>
    <col min="12" max="12" width="35.7265625" customWidth="1"/>
    <col min="13" max="13" width="39.453125" bestFit="1" customWidth="1"/>
    <col min="14" max="14" width="7.1796875" bestFit="1" customWidth="1"/>
    <col min="15" max="15" width="9.08984375" bestFit="1" customWidth="1"/>
    <col min="16" max="16" width="8.81640625" bestFit="1" customWidth="1"/>
    <col min="17" max="17" width="17.54296875" bestFit="1" customWidth="1"/>
    <col min="18" max="18" width="18.453125" customWidth="1"/>
    <col min="24" max="24" width="22.453125" customWidth="1"/>
    <col min="25" max="25" width="12.26953125" customWidth="1"/>
  </cols>
  <sheetData>
    <row r="1" spans="1:33" s="44" customFormat="1" ht="15" thickBot="1" x14ac:dyDescent="0.4"/>
    <row r="2" spans="1:33" s="44" customFormat="1" x14ac:dyDescent="0.35">
      <c r="H2" s="112" t="s">
        <v>152</v>
      </c>
      <c r="I2" s="113"/>
      <c r="J2" s="114"/>
    </row>
    <row r="3" spans="1:33" s="44" customFormat="1" x14ac:dyDescent="0.35">
      <c r="H3" s="115"/>
      <c r="I3" s="116"/>
      <c r="J3" s="117"/>
    </row>
    <row r="4" spans="1:33" s="44" customFormat="1" x14ac:dyDescent="0.35">
      <c r="H4" s="115"/>
      <c r="I4" s="116"/>
      <c r="J4" s="117"/>
    </row>
    <row r="5" spans="1:33" s="44" customFormat="1" x14ac:dyDescent="0.35">
      <c r="H5" s="115"/>
      <c r="I5" s="116"/>
      <c r="J5" s="117"/>
    </row>
    <row r="6" spans="1:33" s="44" customFormat="1" ht="15" thickBot="1" x14ac:dyDescent="0.4">
      <c r="H6" s="118"/>
      <c r="I6" s="119"/>
      <c r="J6" s="120"/>
    </row>
    <row r="8" spans="1:33" x14ac:dyDescent="0.35">
      <c r="I8" s="44"/>
      <c r="J8" s="44"/>
      <c r="K8" s="44"/>
      <c r="L8" s="44"/>
      <c r="M8" s="44"/>
      <c r="N8" s="44"/>
      <c r="O8" s="44"/>
      <c r="P8" s="44"/>
      <c r="Q8" s="44"/>
      <c r="R8" s="44"/>
      <c r="S8" s="44"/>
      <c r="T8" s="44"/>
      <c r="U8" s="44"/>
      <c r="V8" s="44"/>
      <c r="W8" s="44"/>
      <c r="X8" s="44"/>
      <c r="Y8" s="44"/>
      <c r="Z8" s="44"/>
      <c r="AA8" s="44"/>
      <c r="AB8" s="44"/>
      <c r="AC8" s="44"/>
      <c r="AD8" s="44"/>
      <c r="AE8" s="44"/>
      <c r="AF8" s="44"/>
      <c r="AG8" s="44"/>
    </row>
    <row r="9" spans="1:33" x14ac:dyDescent="0.35">
      <c r="A9" s="102" t="s">
        <v>95</v>
      </c>
      <c r="B9" s="102" t="s">
        <v>96</v>
      </c>
      <c r="C9" s="102" t="s">
        <v>7</v>
      </c>
      <c r="I9" s="44"/>
      <c r="J9" s="44"/>
      <c r="K9" s="44"/>
      <c r="L9" s="44"/>
      <c r="M9" s="44"/>
      <c r="N9" s="44"/>
      <c r="O9" s="44"/>
      <c r="P9" s="44"/>
      <c r="Q9" s="44"/>
      <c r="R9" s="44"/>
      <c r="S9" s="44"/>
      <c r="T9" s="44"/>
      <c r="U9" s="44"/>
      <c r="V9" s="44"/>
      <c r="W9" s="44"/>
      <c r="X9" s="44"/>
      <c r="Y9" s="44"/>
      <c r="Z9" s="44"/>
      <c r="AA9" s="44"/>
      <c r="AB9" s="44"/>
      <c r="AC9" s="44"/>
      <c r="AD9" s="44"/>
      <c r="AE9" s="44"/>
      <c r="AF9" s="44"/>
      <c r="AG9" s="44"/>
    </row>
    <row r="10" spans="1:33" x14ac:dyDescent="0.35">
      <c r="A10" s="75" t="s">
        <v>97</v>
      </c>
      <c r="B10" s="103">
        <v>0.27</v>
      </c>
      <c r="C10" s="75" t="s">
        <v>9</v>
      </c>
      <c r="I10" s="95" t="s">
        <v>151</v>
      </c>
      <c r="J10" s="44"/>
      <c r="K10" s="44"/>
      <c r="L10" s="44"/>
      <c r="M10" s="44"/>
      <c r="N10" s="44"/>
      <c r="O10" s="44"/>
      <c r="P10" s="44"/>
      <c r="Q10" s="44"/>
      <c r="R10" s="44"/>
      <c r="S10" s="44"/>
      <c r="T10" s="44"/>
      <c r="U10" s="44"/>
      <c r="V10" s="44"/>
      <c r="W10" s="44"/>
      <c r="X10" s="44"/>
      <c r="Y10" s="44"/>
      <c r="Z10" s="44"/>
      <c r="AA10" s="44"/>
      <c r="AB10" s="44"/>
      <c r="AC10" s="44"/>
      <c r="AD10" s="44"/>
      <c r="AE10" s="44"/>
      <c r="AF10" s="44"/>
      <c r="AG10" s="44"/>
    </row>
    <row r="11" spans="1:33" x14ac:dyDescent="0.35">
      <c r="A11" s="75" t="s">
        <v>185</v>
      </c>
      <c r="B11" s="75">
        <v>25</v>
      </c>
      <c r="C11" s="75" t="s">
        <v>120</v>
      </c>
      <c r="D11" s="104">
        <f>B11/10^6</f>
        <v>2.5000000000000001E-5</v>
      </c>
      <c r="E11" s="44" t="s">
        <v>9</v>
      </c>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row>
    <row r="12" spans="1:33" ht="15" customHeight="1" x14ac:dyDescent="0.35">
      <c r="A12" s="75" t="s">
        <v>98</v>
      </c>
      <c r="B12" s="80">
        <v>1.4E-2</v>
      </c>
      <c r="C12" s="75" t="s">
        <v>9</v>
      </c>
      <c r="I12" s="72" t="s">
        <v>136</v>
      </c>
      <c r="J12" s="73" t="s">
        <v>140</v>
      </c>
      <c r="K12" s="73"/>
      <c r="L12" s="74"/>
      <c r="M12" s="44"/>
      <c r="N12" s="75" t="s">
        <v>8</v>
      </c>
      <c r="O12" s="75" t="s">
        <v>7</v>
      </c>
      <c r="P12" s="44"/>
      <c r="Q12" s="44"/>
      <c r="R12" s="76"/>
      <c r="S12" s="44"/>
      <c r="T12" s="44"/>
      <c r="U12" s="44"/>
      <c r="V12" s="44"/>
      <c r="W12" s="44"/>
      <c r="X12" s="44"/>
      <c r="Y12" s="44"/>
      <c r="Z12" s="44"/>
      <c r="AA12" s="44"/>
      <c r="AB12" s="44"/>
      <c r="AC12" s="44"/>
      <c r="AD12" s="44"/>
      <c r="AE12" s="44"/>
      <c r="AF12" s="44"/>
      <c r="AG12" s="44"/>
    </row>
    <row r="13" spans="1:33" x14ac:dyDescent="0.35">
      <c r="A13" s="75" t="s">
        <v>99</v>
      </c>
      <c r="B13" s="80">
        <v>8.0000000000000002E-3</v>
      </c>
      <c r="C13" s="75" t="s">
        <v>9</v>
      </c>
      <c r="I13" s="77"/>
      <c r="J13" s="78">
        <f>B30*A42</f>
        <v>9920.7899999999991</v>
      </c>
      <c r="K13" s="44" t="s">
        <v>100</v>
      </c>
      <c r="L13" s="68"/>
      <c r="M13" s="79" t="s">
        <v>161</v>
      </c>
      <c r="N13" s="80">
        <f>B10*D26</f>
        <v>0.25919999999999999</v>
      </c>
      <c r="O13" s="75" t="s">
        <v>9</v>
      </c>
      <c r="P13" s="44"/>
      <c r="Q13" s="44"/>
      <c r="R13" s="44"/>
      <c r="S13" s="44"/>
      <c r="T13" s="44"/>
      <c r="U13" s="44"/>
      <c r="V13" s="44"/>
      <c r="W13" s="44"/>
      <c r="X13" s="44"/>
      <c r="Y13" s="44"/>
      <c r="Z13" s="44"/>
      <c r="AA13" s="44"/>
      <c r="AB13" s="44"/>
      <c r="AC13" s="44"/>
      <c r="AD13" s="44"/>
      <c r="AE13" s="44"/>
      <c r="AF13" s="44"/>
      <c r="AG13" s="44"/>
    </row>
    <row r="14" spans="1:33" x14ac:dyDescent="0.35">
      <c r="A14" s="75" t="s">
        <v>153</v>
      </c>
      <c r="B14" s="103">
        <v>0.12</v>
      </c>
      <c r="C14" s="75" t="s">
        <v>9</v>
      </c>
      <c r="I14" s="77"/>
      <c r="J14" s="44"/>
      <c r="K14" s="44"/>
      <c r="L14" s="68"/>
      <c r="M14" s="79" t="s">
        <v>162</v>
      </c>
      <c r="N14" s="80">
        <f>B10-1%</f>
        <v>0.26</v>
      </c>
      <c r="O14" s="75" t="s">
        <v>9</v>
      </c>
      <c r="P14" s="44"/>
      <c r="Q14" s="44"/>
      <c r="R14" s="44"/>
      <c r="S14" s="44"/>
      <c r="T14" s="44"/>
      <c r="U14" s="44"/>
      <c r="V14" s="44"/>
      <c r="W14" s="44"/>
      <c r="X14" s="44"/>
      <c r="Y14" s="44"/>
      <c r="Z14" s="44"/>
      <c r="AA14" s="44"/>
      <c r="AB14" s="44"/>
      <c r="AC14" s="44"/>
      <c r="AD14" s="44"/>
      <c r="AE14" s="44"/>
      <c r="AF14" s="44"/>
      <c r="AG14" s="44"/>
    </row>
    <row r="15" spans="1:33" x14ac:dyDescent="0.35">
      <c r="B15" s="105"/>
      <c r="I15" s="66" t="s">
        <v>137</v>
      </c>
      <c r="J15" s="81" t="s">
        <v>141</v>
      </c>
      <c r="K15" s="81"/>
      <c r="L15" s="68"/>
      <c r="M15" s="44"/>
      <c r="N15" s="44"/>
      <c r="O15" s="44"/>
      <c r="P15" s="44"/>
      <c r="Q15" s="44"/>
      <c r="R15" s="44"/>
      <c r="S15" s="44"/>
      <c r="T15" s="44"/>
      <c r="U15" s="44"/>
      <c r="V15" s="44"/>
      <c r="W15" s="44"/>
      <c r="X15" s="44"/>
      <c r="Y15" s="44"/>
      <c r="Z15" s="44"/>
      <c r="AA15" s="44"/>
      <c r="AB15" s="44"/>
      <c r="AC15" s="44"/>
      <c r="AD15" s="44"/>
      <c r="AE15" s="44"/>
      <c r="AF15" s="44"/>
      <c r="AG15" s="44"/>
    </row>
    <row r="16" spans="1:33" x14ac:dyDescent="0.35">
      <c r="A16" s="102" t="s">
        <v>101</v>
      </c>
      <c r="B16" s="75">
        <v>70</v>
      </c>
      <c r="C16" s="75" t="s">
        <v>159</v>
      </c>
      <c r="I16" s="69"/>
      <c r="J16" s="82">
        <f>J13*MIN(N13,N14)</f>
        <v>2571.4687679999997</v>
      </c>
      <c r="K16" s="70" t="s">
        <v>100</v>
      </c>
      <c r="L16" s="71"/>
      <c r="M16" s="44"/>
      <c r="N16" s="44"/>
      <c r="O16" s="44"/>
      <c r="P16" s="44"/>
      <c r="Q16" s="44"/>
      <c r="R16" s="44"/>
      <c r="S16" s="44"/>
      <c r="T16" s="44"/>
      <c r="U16" s="44"/>
      <c r="V16" s="44"/>
      <c r="W16" s="44"/>
      <c r="X16" s="44"/>
      <c r="Y16" s="44"/>
      <c r="Z16" s="44"/>
      <c r="AA16" s="44"/>
      <c r="AB16" s="44"/>
      <c r="AC16" s="44"/>
      <c r="AD16" s="44"/>
      <c r="AE16" s="44"/>
      <c r="AF16" s="44"/>
      <c r="AG16" s="44"/>
    </row>
    <row r="17" spans="1:33" x14ac:dyDescent="0.35">
      <c r="A17" s="102" t="s">
        <v>13</v>
      </c>
      <c r="B17" s="75">
        <v>110</v>
      </c>
      <c r="C17" s="75" t="s">
        <v>160</v>
      </c>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row>
    <row r="18" spans="1:33" x14ac:dyDescent="0.35">
      <c r="I18" s="63" t="s">
        <v>138</v>
      </c>
      <c r="J18" s="73" t="s">
        <v>179</v>
      </c>
      <c r="K18" s="73"/>
      <c r="L18" s="65"/>
      <c r="M18" s="44"/>
      <c r="N18" s="75" t="s">
        <v>8</v>
      </c>
      <c r="O18" s="75" t="s">
        <v>7</v>
      </c>
      <c r="Q18" s="75" t="s">
        <v>8</v>
      </c>
      <c r="R18" s="75" t="s">
        <v>7</v>
      </c>
      <c r="S18" s="44"/>
      <c r="T18" s="44"/>
      <c r="U18" s="44"/>
      <c r="V18" s="44"/>
      <c r="W18" s="44"/>
      <c r="X18" s="44"/>
      <c r="Y18" s="44"/>
      <c r="Z18" s="44"/>
      <c r="AA18" s="44"/>
      <c r="AB18" s="44"/>
      <c r="AC18" s="44"/>
      <c r="AD18" s="44"/>
      <c r="AE18" s="44"/>
      <c r="AF18" s="44"/>
      <c r="AG18" s="44"/>
    </row>
    <row r="19" spans="1:33" x14ac:dyDescent="0.35">
      <c r="A19" s="102" t="s">
        <v>102</v>
      </c>
      <c r="B19" s="102" t="s">
        <v>103</v>
      </c>
      <c r="C19" s="102" t="s">
        <v>7</v>
      </c>
      <c r="D19" s="102" t="s">
        <v>104</v>
      </c>
      <c r="I19" s="66"/>
      <c r="J19" s="44">
        <f>B31*A33*A36</f>
        <v>57.870000000000005</v>
      </c>
      <c r="K19" s="44" t="s">
        <v>180</v>
      </c>
      <c r="L19" s="68"/>
      <c r="M19" s="79" t="s">
        <v>163</v>
      </c>
      <c r="N19" s="83">
        <f>(D11*D27)*10^6</f>
        <v>22.5</v>
      </c>
      <c r="O19" s="75" t="s">
        <v>184</v>
      </c>
      <c r="Q19" s="84">
        <f>N19/10^6</f>
        <v>2.2500000000000001E-5</v>
      </c>
      <c r="R19" s="75" t="s">
        <v>9</v>
      </c>
      <c r="S19" s="44"/>
      <c r="T19" s="44"/>
      <c r="U19" s="44"/>
      <c r="V19" s="44"/>
      <c r="W19" s="44"/>
      <c r="X19" s="44"/>
      <c r="Y19" s="44"/>
      <c r="Z19" s="44"/>
      <c r="AA19" s="44"/>
      <c r="AB19" s="44"/>
      <c r="AC19" s="44"/>
      <c r="AD19" s="44"/>
      <c r="AE19" s="44"/>
      <c r="AF19" s="44"/>
      <c r="AG19" s="44"/>
    </row>
    <row r="20" spans="1:33" x14ac:dyDescent="0.35">
      <c r="A20" s="106" t="s">
        <v>105</v>
      </c>
      <c r="B20" s="80">
        <v>2E-3</v>
      </c>
      <c r="C20" s="75" t="s">
        <v>9</v>
      </c>
      <c r="D20" s="75" t="s">
        <v>106</v>
      </c>
      <c r="I20" s="66" t="s">
        <v>139</v>
      </c>
      <c r="J20" s="81" t="s">
        <v>181</v>
      </c>
      <c r="K20" s="81"/>
      <c r="L20" s="85"/>
      <c r="M20" s="79" t="s">
        <v>164</v>
      </c>
      <c r="N20" s="86">
        <f>B11-E27</f>
        <v>22</v>
      </c>
      <c r="O20" s="75" t="s">
        <v>184</v>
      </c>
      <c r="Q20" s="87">
        <f>N20/10^6</f>
        <v>2.1999999999999999E-5</v>
      </c>
      <c r="R20" s="75" t="s">
        <v>9</v>
      </c>
      <c r="S20" s="44"/>
      <c r="T20" s="44"/>
      <c r="U20" s="44"/>
      <c r="V20" s="44"/>
      <c r="W20" s="44"/>
      <c r="X20" s="44"/>
      <c r="Y20" s="44"/>
      <c r="Z20" s="44"/>
      <c r="AA20" s="44"/>
      <c r="AB20" s="44"/>
      <c r="AC20" s="44"/>
      <c r="AD20" s="44"/>
      <c r="AE20" s="44"/>
      <c r="AF20" s="44"/>
      <c r="AG20" s="44"/>
    </row>
    <row r="21" spans="1:33" x14ac:dyDescent="0.35">
      <c r="A21" s="106"/>
      <c r="B21" s="103">
        <v>0.01</v>
      </c>
      <c r="C21" s="75" t="s">
        <v>9</v>
      </c>
      <c r="D21" s="75" t="s">
        <v>107</v>
      </c>
      <c r="I21" s="69"/>
      <c r="J21" s="121">
        <f>J19*MIN(N19,N20)</f>
        <v>1273.1400000000001</v>
      </c>
      <c r="K21" s="70" t="s">
        <v>100</v>
      </c>
      <c r="L21" s="71"/>
      <c r="M21" s="44"/>
      <c r="N21" s="44"/>
      <c r="O21" s="44"/>
      <c r="P21" s="44"/>
      <c r="Q21" s="44"/>
      <c r="R21" s="44"/>
      <c r="S21" s="44"/>
      <c r="T21" s="44"/>
      <c r="U21" s="44"/>
      <c r="V21" s="44"/>
      <c r="W21" s="44"/>
      <c r="X21" s="44"/>
      <c r="Y21" s="44"/>
      <c r="Z21" s="44"/>
      <c r="AA21" s="44"/>
      <c r="AB21" s="44"/>
      <c r="AC21" s="44"/>
      <c r="AD21" s="44"/>
      <c r="AE21" s="44"/>
      <c r="AF21" s="44"/>
      <c r="AG21" s="44"/>
    </row>
    <row r="22" spans="1:33" x14ac:dyDescent="0.35">
      <c r="A22" s="106" t="s">
        <v>108</v>
      </c>
      <c r="B22" s="80">
        <v>5.0000000000000001E-4</v>
      </c>
      <c r="C22" s="75" t="s">
        <v>9</v>
      </c>
      <c r="D22" s="75" t="s">
        <v>109</v>
      </c>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row>
    <row r="23" spans="1:33" ht="15" thickBot="1" x14ac:dyDescent="0.4">
      <c r="A23" s="106" t="s">
        <v>110</v>
      </c>
      <c r="B23" s="103">
        <v>0.09</v>
      </c>
      <c r="C23" s="75" t="s">
        <v>9</v>
      </c>
      <c r="D23" s="75" t="s">
        <v>111</v>
      </c>
      <c r="I23" s="63" t="s">
        <v>112</v>
      </c>
      <c r="J23" s="73" t="s">
        <v>165</v>
      </c>
      <c r="K23" s="73"/>
      <c r="L23" s="74"/>
      <c r="M23" s="44"/>
      <c r="N23" s="44"/>
      <c r="O23" s="44"/>
      <c r="P23" s="44"/>
      <c r="Q23" s="44"/>
      <c r="R23" s="44"/>
      <c r="S23" s="44"/>
      <c r="T23" s="44"/>
      <c r="U23" s="44"/>
      <c r="V23" s="44"/>
      <c r="W23" s="44"/>
      <c r="X23" s="44"/>
      <c r="Y23" s="44"/>
      <c r="Z23" s="44"/>
      <c r="AA23" s="44"/>
      <c r="AB23" s="44"/>
      <c r="AC23" s="44"/>
      <c r="AD23" s="44"/>
      <c r="AE23" s="44"/>
      <c r="AF23" s="44"/>
      <c r="AG23" s="44"/>
    </row>
    <row r="24" spans="1:33" ht="15" thickBot="1" x14ac:dyDescent="0.4">
      <c r="I24" s="69"/>
      <c r="J24" s="82">
        <f>J16+J21</f>
        <v>3844.6087680000001</v>
      </c>
      <c r="K24" s="70" t="s">
        <v>100</v>
      </c>
      <c r="L24" s="71"/>
      <c r="M24" s="44"/>
      <c r="N24" s="44"/>
      <c r="O24" s="44"/>
      <c r="P24" s="44"/>
      <c r="Q24" s="44"/>
      <c r="R24" s="44"/>
      <c r="S24" s="44"/>
      <c r="T24" s="44"/>
      <c r="U24" s="60" t="s">
        <v>157</v>
      </c>
      <c r="V24" s="61"/>
      <c r="W24" s="61"/>
      <c r="X24" s="62"/>
      <c r="Y24" s="44"/>
      <c r="Z24" s="60" t="s">
        <v>158</v>
      </c>
      <c r="AA24" s="61"/>
      <c r="AB24" s="61"/>
      <c r="AC24" s="61"/>
      <c r="AD24" s="62"/>
      <c r="AE24" s="44"/>
      <c r="AF24" s="44"/>
      <c r="AG24" s="44"/>
    </row>
    <row r="25" spans="1:33" x14ac:dyDescent="0.35">
      <c r="A25" s="102" t="s">
        <v>113</v>
      </c>
      <c r="B25" s="102" t="s">
        <v>114</v>
      </c>
      <c r="C25" s="102" t="s">
        <v>7</v>
      </c>
      <c r="D25" s="102" t="s">
        <v>115</v>
      </c>
      <c r="E25" s="107" t="s">
        <v>116</v>
      </c>
      <c r="F25" s="108"/>
      <c r="H25" s="88"/>
      <c r="I25" s="44"/>
      <c r="J25" s="44"/>
      <c r="K25" s="44"/>
      <c r="L25" s="44"/>
      <c r="M25" s="44"/>
      <c r="N25" s="44"/>
      <c r="O25" s="44"/>
      <c r="P25" s="44"/>
      <c r="Q25" s="58" t="s">
        <v>156</v>
      </c>
      <c r="R25" s="59"/>
      <c r="S25" s="44"/>
      <c r="T25" s="44"/>
      <c r="U25" s="45"/>
      <c r="V25" s="46"/>
      <c r="W25" s="46"/>
      <c r="X25" s="47"/>
      <c r="Y25" s="44"/>
      <c r="Z25" s="45"/>
      <c r="AA25" s="46"/>
      <c r="AB25" s="46"/>
      <c r="AC25" s="46"/>
      <c r="AD25" s="47"/>
      <c r="AE25" s="44"/>
      <c r="AF25" s="44"/>
      <c r="AG25" s="44"/>
    </row>
    <row r="26" spans="1:33" x14ac:dyDescent="0.35">
      <c r="A26" s="75" t="s">
        <v>117</v>
      </c>
      <c r="B26" s="75">
        <v>12</v>
      </c>
      <c r="C26" s="75" t="s">
        <v>130</v>
      </c>
      <c r="D26" s="103">
        <v>0.96</v>
      </c>
      <c r="E26" s="75">
        <v>1</v>
      </c>
      <c r="F26" s="75" t="s">
        <v>118</v>
      </c>
      <c r="I26" s="95" t="s">
        <v>143</v>
      </c>
      <c r="J26" s="44"/>
      <c r="K26" s="44"/>
      <c r="L26" s="44"/>
      <c r="M26" s="44"/>
      <c r="N26" s="44"/>
      <c r="O26" s="44"/>
      <c r="P26" s="44"/>
      <c r="Q26" s="89" t="s">
        <v>144</v>
      </c>
      <c r="R26" s="89">
        <v>1</v>
      </c>
      <c r="S26" s="44"/>
      <c r="T26" s="44"/>
      <c r="U26" s="48"/>
      <c r="V26" s="44"/>
      <c r="W26" s="44"/>
      <c r="X26" s="49"/>
      <c r="Y26" s="44"/>
      <c r="Z26" s="48"/>
      <c r="AA26" s="44"/>
      <c r="AB26" s="44"/>
      <c r="AC26" s="44"/>
      <c r="AD26" s="49"/>
      <c r="AE26" s="44"/>
      <c r="AF26" s="44"/>
      <c r="AG26" s="44"/>
    </row>
    <row r="27" spans="1:33" x14ac:dyDescent="0.35">
      <c r="A27" s="75" t="s">
        <v>119</v>
      </c>
      <c r="B27" s="75">
        <v>7</v>
      </c>
      <c r="C27" s="75" t="s">
        <v>131</v>
      </c>
      <c r="D27" s="103">
        <v>0.9</v>
      </c>
      <c r="E27" s="75">
        <v>3</v>
      </c>
      <c r="F27" s="75" t="s">
        <v>120</v>
      </c>
      <c r="I27" s="81"/>
      <c r="J27" s="81"/>
      <c r="K27" s="44"/>
      <c r="L27" s="44"/>
      <c r="M27" s="44"/>
      <c r="N27" s="44"/>
      <c r="O27" s="44"/>
      <c r="P27" s="44"/>
      <c r="Q27" s="89" t="s">
        <v>154</v>
      </c>
      <c r="R27" s="90">
        <f>B14</f>
        <v>0.12</v>
      </c>
      <c r="S27" s="44"/>
      <c r="T27" s="44"/>
      <c r="U27" s="48"/>
      <c r="V27" s="44"/>
      <c r="W27" s="44"/>
      <c r="X27" s="49"/>
      <c r="Y27" s="44"/>
      <c r="Z27" s="48"/>
      <c r="AA27" s="44"/>
      <c r="AB27" s="44"/>
      <c r="AC27" s="44"/>
      <c r="AD27" s="49"/>
      <c r="AE27" s="44"/>
      <c r="AF27" s="44"/>
      <c r="AG27" s="44"/>
    </row>
    <row r="28" spans="1:33" x14ac:dyDescent="0.35">
      <c r="I28" s="91" t="s">
        <v>166</v>
      </c>
      <c r="J28" s="73" t="s">
        <v>167</v>
      </c>
      <c r="K28" s="73"/>
      <c r="L28" s="74"/>
      <c r="M28" s="44"/>
      <c r="N28" s="44"/>
      <c r="O28" s="44"/>
      <c r="P28" s="44"/>
      <c r="Q28" s="89" t="s">
        <v>155</v>
      </c>
      <c r="R28" s="89">
        <f>R27*R26</f>
        <v>0.12</v>
      </c>
      <c r="S28" s="44"/>
      <c r="T28" s="44"/>
      <c r="U28" s="48"/>
      <c r="V28" s="44"/>
      <c r="W28" s="44"/>
      <c r="X28" s="49"/>
      <c r="Y28" s="44"/>
      <c r="Z28" s="48"/>
      <c r="AA28" s="44"/>
      <c r="AB28" s="44"/>
      <c r="AC28" s="44"/>
      <c r="AD28" s="49"/>
      <c r="AE28" s="44"/>
      <c r="AF28" s="44"/>
      <c r="AG28" s="44"/>
    </row>
    <row r="29" spans="1:33" x14ac:dyDescent="0.35">
      <c r="B29" s="102" t="s">
        <v>121</v>
      </c>
      <c r="C29" s="102" t="s">
        <v>7</v>
      </c>
      <c r="I29" s="69"/>
      <c r="J29" s="92">
        <f>B16*(R29/R26)</f>
        <v>78.400000000000006</v>
      </c>
      <c r="K29" s="70" t="s">
        <v>123</v>
      </c>
      <c r="L29" s="71"/>
      <c r="M29" s="44"/>
      <c r="N29" s="44"/>
      <c r="O29" s="44"/>
      <c r="P29" s="44"/>
      <c r="Q29" s="89" t="s">
        <v>145</v>
      </c>
      <c r="R29" s="89">
        <f>R26+R28</f>
        <v>1.1200000000000001</v>
      </c>
      <c r="S29" s="44"/>
      <c r="T29" s="44"/>
      <c r="U29" s="48"/>
      <c r="V29" s="44"/>
      <c r="W29" s="44"/>
      <c r="X29" s="49"/>
      <c r="Y29" s="44"/>
      <c r="Z29" s="48"/>
      <c r="AA29" s="44"/>
      <c r="AB29" s="44"/>
      <c r="AC29" s="44"/>
      <c r="AD29" s="49"/>
      <c r="AE29" s="44"/>
      <c r="AF29" s="44"/>
      <c r="AG29" s="44"/>
    </row>
    <row r="30" spans="1:33" x14ac:dyDescent="0.35">
      <c r="A30" s="75" t="s">
        <v>117</v>
      </c>
      <c r="B30" s="75">
        <v>4.5</v>
      </c>
      <c r="C30" s="75" t="s">
        <v>122</v>
      </c>
      <c r="I30" s="44"/>
      <c r="J30" s="44"/>
      <c r="K30" s="93"/>
      <c r="L30" s="44"/>
      <c r="M30" s="44"/>
      <c r="N30" s="44"/>
      <c r="O30" s="44"/>
      <c r="P30" s="44"/>
      <c r="Q30" s="44"/>
      <c r="R30" s="44"/>
      <c r="S30" s="44"/>
      <c r="T30" s="44"/>
      <c r="U30" s="48"/>
      <c r="V30" s="44"/>
      <c r="W30" s="44"/>
      <c r="X30" s="49"/>
      <c r="Y30" s="44"/>
      <c r="Z30" s="48"/>
      <c r="AA30" s="44"/>
      <c r="AB30" s="44"/>
      <c r="AC30" s="44"/>
      <c r="AD30" s="49"/>
      <c r="AE30" s="44"/>
      <c r="AF30" s="44"/>
      <c r="AG30" s="44"/>
    </row>
    <row r="31" spans="1:33" x14ac:dyDescent="0.35">
      <c r="A31" s="75" t="s">
        <v>119</v>
      </c>
      <c r="B31" s="75">
        <v>1800</v>
      </c>
      <c r="C31" s="75" t="s">
        <v>124</v>
      </c>
      <c r="I31" s="44"/>
      <c r="J31" s="44"/>
      <c r="K31" s="44"/>
      <c r="L31" s="44"/>
      <c r="M31" s="44"/>
      <c r="N31" s="44"/>
      <c r="O31" s="44"/>
      <c r="P31" s="44"/>
      <c r="Q31" s="44"/>
      <c r="R31" s="44"/>
      <c r="S31" s="44"/>
      <c r="T31" s="44"/>
      <c r="U31" s="48"/>
      <c r="V31" s="44"/>
      <c r="W31" s="44"/>
      <c r="X31" s="49"/>
      <c r="Y31" s="44"/>
      <c r="Z31" s="48"/>
      <c r="AA31" s="44"/>
      <c r="AB31" s="44"/>
      <c r="AC31" s="44"/>
      <c r="AD31" s="49"/>
      <c r="AE31" s="44"/>
      <c r="AF31" s="44"/>
      <c r="AG31" s="44"/>
    </row>
    <row r="32" spans="1:33" x14ac:dyDescent="0.35">
      <c r="I32" s="95" t="s">
        <v>149</v>
      </c>
      <c r="J32" s="44"/>
      <c r="K32" s="44"/>
      <c r="L32" s="44"/>
      <c r="M32" s="44"/>
      <c r="N32" s="44"/>
      <c r="O32" s="44"/>
      <c r="P32" s="44"/>
      <c r="Q32" s="44"/>
      <c r="R32" s="44"/>
      <c r="S32" s="44"/>
      <c r="T32" s="44"/>
      <c r="U32" s="48"/>
      <c r="V32" s="44"/>
      <c r="W32" s="44"/>
      <c r="X32" s="49"/>
      <c r="Y32" s="44"/>
      <c r="Z32" s="48"/>
      <c r="AA32" s="44"/>
      <c r="AB32" s="44"/>
      <c r="AC32" s="44"/>
      <c r="AD32" s="49"/>
      <c r="AE32" s="44"/>
      <c r="AF32" s="44"/>
      <c r="AG32" s="44"/>
    </row>
    <row r="33" spans="1:33" x14ac:dyDescent="0.35">
      <c r="A33" s="110">
        <v>32.15</v>
      </c>
      <c r="B33" s="109" t="s">
        <v>129</v>
      </c>
      <c r="C33" s="109">
        <v>1</v>
      </c>
      <c r="I33" s="44"/>
      <c r="J33" s="44"/>
      <c r="K33" s="44"/>
      <c r="L33" s="44"/>
      <c r="M33" s="44"/>
      <c r="N33" s="44"/>
      <c r="O33" s="44"/>
      <c r="P33" s="44"/>
      <c r="Q33" s="44"/>
      <c r="R33" s="44"/>
      <c r="S33" s="44"/>
      <c r="T33" s="44"/>
      <c r="U33" s="48"/>
      <c r="V33" s="44"/>
      <c r="W33" s="44"/>
      <c r="X33" s="49"/>
      <c r="Y33" s="44"/>
      <c r="Z33" s="48"/>
      <c r="AA33" s="44"/>
      <c r="AB33" s="44"/>
      <c r="AC33" s="44"/>
      <c r="AD33" s="49"/>
      <c r="AE33" s="44"/>
      <c r="AF33" s="44"/>
      <c r="AG33" s="44"/>
    </row>
    <row r="34" spans="1:33" x14ac:dyDescent="0.35">
      <c r="A34" s="89" t="s">
        <v>132</v>
      </c>
      <c r="B34" s="89" t="s">
        <v>129</v>
      </c>
      <c r="C34" s="89" t="s">
        <v>133</v>
      </c>
      <c r="I34" s="63" t="s">
        <v>172</v>
      </c>
      <c r="J34" s="73" t="s">
        <v>171</v>
      </c>
      <c r="K34" s="73"/>
      <c r="L34" s="74"/>
      <c r="M34" s="44"/>
      <c r="N34" s="44"/>
      <c r="O34" s="44"/>
      <c r="P34" s="44"/>
      <c r="Q34" s="44"/>
      <c r="R34" s="44"/>
      <c r="S34" s="44"/>
      <c r="T34" s="44"/>
      <c r="U34" s="48"/>
      <c r="V34" s="44"/>
      <c r="W34" s="44"/>
      <c r="X34" s="49"/>
      <c r="Y34" s="44"/>
      <c r="Z34" s="48"/>
      <c r="AA34" s="44"/>
      <c r="AB34" s="44"/>
      <c r="AC34" s="44"/>
      <c r="AD34" s="49"/>
      <c r="AE34" s="44"/>
      <c r="AF34" s="44"/>
      <c r="AG34" s="44"/>
    </row>
    <row r="35" spans="1:33" x14ac:dyDescent="0.35">
      <c r="A35" s="122"/>
      <c r="I35" s="69"/>
      <c r="J35" s="70">
        <v>110</v>
      </c>
      <c r="K35" s="70" t="s">
        <v>123</v>
      </c>
      <c r="L35" s="71"/>
      <c r="M35" s="44"/>
      <c r="N35" s="44"/>
      <c r="O35" s="44"/>
      <c r="P35" s="44"/>
      <c r="Q35" s="44"/>
      <c r="R35" s="44"/>
      <c r="S35" s="44"/>
      <c r="T35" s="44"/>
      <c r="U35" s="48"/>
      <c r="V35" s="44"/>
      <c r="W35" s="44"/>
      <c r="X35" s="49"/>
      <c r="Y35" s="44"/>
      <c r="Z35" s="48"/>
      <c r="AA35" s="44"/>
      <c r="AB35" s="44"/>
      <c r="AC35" s="44"/>
      <c r="AD35" s="49"/>
      <c r="AE35" s="44"/>
      <c r="AF35" s="44"/>
      <c r="AG35" s="44"/>
    </row>
    <row r="36" spans="1:33" x14ac:dyDescent="0.35">
      <c r="A36" s="110">
        <v>1E-3</v>
      </c>
      <c r="B36" s="109" t="s">
        <v>129</v>
      </c>
      <c r="C36" s="109">
        <v>1</v>
      </c>
      <c r="I36" s="44"/>
      <c r="J36" s="44"/>
      <c r="K36" s="44"/>
      <c r="L36" s="44"/>
      <c r="M36" s="44"/>
      <c r="N36" s="44"/>
      <c r="O36" s="44"/>
      <c r="P36" s="44"/>
      <c r="Q36" s="44"/>
      <c r="R36" s="44"/>
      <c r="S36" s="44"/>
      <c r="T36" s="44"/>
      <c r="U36" s="48"/>
      <c r="V36" s="44"/>
      <c r="W36" s="44"/>
      <c r="X36" s="49"/>
      <c r="Y36" s="44"/>
      <c r="Z36" s="48"/>
      <c r="AA36" s="44"/>
      <c r="AB36" s="44"/>
      <c r="AC36" s="44"/>
      <c r="AD36" s="49"/>
      <c r="AE36" s="44"/>
      <c r="AF36" s="44"/>
      <c r="AG36" s="44"/>
    </row>
    <row r="37" spans="1:33" x14ac:dyDescent="0.35">
      <c r="A37" s="89" t="s">
        <v>133</v>
      </c>
      <c r="B37" s="89" t="s">
        <v>129</v>
      </c>
      <c r="C37" s="89" t="s">
        <v>178</v>
      </c>
      <c r="I37" s="95" t="s">
        <v>150</v>
      </c>
      <c r="J37" s="44"/>
      <c r="K37" s="44"/>
      <c r="L37" s="44"/>
      <c r="M37" s="44"/>
      <c r="N37" s="44"/>
      <c r="O37" s="44"/>
      <c r="P37" s="44"/>
      <c r="Q37" s="44"/>
      <c r="R37" s="44"/>
      <c r="S37" s="44"/>
      <c r="T37" s="44"/>
      <c r="U37" s="48"/>
      <c r="V37" s="44"/>
      <c r="W37" s="44"/>
      <c r="X37" s="49"/>
      <c r="Y37" s="44"/>
      <c r="Z37" s="48"/>
      <c r="AA37" s="44"/>
      <c r="AB37" s="44"/>
      <c r="AC37" s="44"/>
      <c r="AD37" s="49"/>
      <c r="AE37" s="44"/>
      <c r="AF37" s="44"/>
      <c r="AG37" s="44"/>
    </row>
    <row r="38" spans="1:33" x14ac:dyDescent="0.35">
      <c r="A38" s="122"/>
      <c r="I38" s="44"/>
      <c r="J38" s="44"/>
      <c r="K38" s="44"/>
      <c r="L38" s="44"/>
      <c r="M38" s="44"/>
      <c r="N38" s="44"/>
      <c r="O38" s="44"/>
      <c r="P38" s="44"/>
      <c r="Q38" s="44"/>
      <c r="R38" s="44"/>
      <c r="S38" s="44"/>
      <c r="T38" s="44"/>
      <c r="U38" s="48"/>
      <c r="V38" s="44"/>
      <c r="W38" s="44"/>
      <c r="X38" s="49"/>
      <c r="Y38" s="44"/>
      <c r="Z38" s="48"/>
      <c r="AA38" s="44"/>
      <c r="AB38" s="44"/>
      <c r="AC38" s="44"/>
      <c r="AD38" s="49"/>
      <c r="AE38" s="44"/>
      <c r="AF38" s="44"/>
      <c r="AG38" s="44"/>
    </row>
    <row r="39" spans="1:33" x14ac:dyDescent="0.35">
      <c r="A39" s="110">
        <v>1000</v>
      </c>
      <c r="B39" s="109" t="s">
        <v>129</v>
      </c>
      <c r="C39" s="109">
        <v>1</v>
      </c>
      <c r="I39" s="63" t="s">
        <v>173</v>
      </c>
      <c r="J39" s="73" t="s">
        <v>182</v>
      </c>
      <c r="K39" s="73"/>
      <c r="L39" s="74"/>
      <c r="M39" s="44"/>
      <c r="N39" s="44"/>
      <c r="O39" s="44"/>
      <c r="P39" s="44"/>
      <c r="Q39" s="44"/>
      <c r="R39" s="44"/>
      <c r="S39" s="44"/>
      <c r="T39" s="44"/>
      <c r="U39" s="48"/>
      <c r="V39" s="44"/>
      <c r="W39" s="44"/>
      <c r="X39" s="49"/>
      <c r="Y39" s="44"/>
      <c r="Z39" s="48"/>
      <c r="AA39" s="44"/>
      <c r="AB39" s="44"/>
      <c r="AC39" s="44"/>
      <c r="AD39" s="49"/>
      <c r="AE39" s="44"/>
      <c r="AF39" s="44"/>
      <c r="AG39" s="44"/>
    </row>
    <row r="40" spans="1:33" x14ac:dyDescent="0.35">
      <c r="A40" s="89" t="s">
        <v>133</v>
      </c>
      <c r="B40" s="89" t="s">
        <v>129</v>
      </c>
      <c r="C40" s="89" t="s">
        <v>135</v>
      </c>
      <c r="I40" s="69"/>
      <c r="J40" s="94">
        <f>B26*A42/A45*MIN(N13,N14)</f>
        <v>68.572500479999988</v>
      </c>
      <c r="K40" s="70" t="s">
        <v>100</v>
      </c>
      <c r="L40" s="71"/>
      <c r="M40" s="44"/>
      <c r="N40" s="44"/>
      <c r="O40" s="44"/>
      <c r="P40" s="44"/>
      <c r="Q40" s="44"/>
      <c r="R40" s="44"/>
      <c r="S40" s="44"/>
      <c r="T40" s="44"/>
      <c r="U40" s="48"/>
      <c r="V40" s="44"/>
      <c r="W40" s="44"/>
      <c r="X40" s="49"/>
      <c r="Y40" s="44"/>
      <c r="Z40" s="48"/>
      <c r="AA40" s="44"/>
      <c r="AB40" s="44"/>
      <c r="AC40" s="44"/>
      <c r="AD40" s="49"/>
      <c r="AE40" s="44"/>
      <c r="AF40" s="44"/>
      <c r="AG40" s="44"/>
    </row>
    <row r="41" spans="1:33" x14ac:dyDescent="0.35">
      <c r="A41" s="122"/>
      <c r="I41" s="44"/>
      <c r="J41" s="44"/>
      <c r="K41" s="44"/>
      <c r="L41" s="44"/>
      <c r="M41" s="44"/>
      <c r="N41" s="44"/>
      <c r="O41" s="44"/>
      <c r="P41" s="44"/>
      <c r="Q41" s="44"/>
      <c r="R41" s="44"/>
      <c r="S41" s="44"/>
      <c r="T41" s="44"/>
      <c r="U41" s="48"/>
      <c r="V41" s="44"/>
      <c r="W41" s="44"/>
      <c r="X41" s="49"/>
      <c r="Y41" s="44"/>
      <c r="Z41" s="48"/>
      <c r="AA41" s="44"/>
      <c r="AB41" s="44"/>
      <c r="AC41" s="44"/>
      <c r="AD41" s="49"/>
      <c r="AE41" s="44"/>
      <c r="AF41" s="44"/>
      <c r="AG41" s="44"/>
    </row>
    <row r="42" spans="1:33" x14ac:dyDescent="0.35">
      <c r="A42" s="110">
        <v>2204.62</v>
      </c>
      <c r="B42" s="109" t="s">
        <v>129</v>
      </c>
      <c r="C42" s="109">
        <v>1</v>
      </c>
      <c r="I42" s="44"/>
      <c r="J42" s="44"/>
      <c r="K42" s="44"/>
      <c r="L42" s="44"/>
      <c r="M42" s="44"/>
      <c r="N42" s="44"/>
      <c r="O42" s="44"/>
      <c r="P42" s="44"/>
      <c r="Q42" s="44"/>
      <c r="R42" s="44"/>
      <c r="S42" s="44"/>
      <c r="T42" s="44"/>
      <c r="U42" s="48"/>
      <c r="V42" s="44"/>
      <c r="W42" s="44"/>
      <c r="X42" s="49"/>
      <c r="Y42" s="44"/>
      <c r="Z42" s="48"/>
      <c r="AA42" s="44"/>
      <c r="AB42" s="44"/>
      <c r="AC42" s="44"/>
      <c r="AD42" s="49"/>
      <c r="AE42" s="44"/>
      <c r="AF42" s="44"/>
      <c r="AG42" s="44"/>
    </row>
    <row r="43" spans="1:33" ht="15" thickBot="1" x14ac:dyDescent="0.4">
      <c r="A43" s="89" t="s">
        <v>134</v>
      </c>
      <c r="B43" s="89" t="s">
        <v>129</v>
      </c>
      <c r="C43" s="89" t="s">
        <v>135</v>
      </c>
      <c r="I43" s="44"/>
      <c r="J43" s="44"/>
      <c r="K43" s="44"/>
      <c r="L43" s="44"/>
      <c r="M43" s="44"/>
      <c r="N43" s="44"/>
      <c r="O43" s="44"/>
      <c r="P43" s="44"/>
      <c r="Q43" s="44"/>
      <c r="R43" s="44"/>
      <c r="S43" s="44"/>
      <c r="T43" s="44"/>
      <c r="U43" s="50"/>
      <c r="V43" s="51"/>
      <c r="W43" s="51"/>
      <c r="X43" s="52"/>
      <c r="Y43" s="44"/>
      <c r="Z43" s="50"/>
      <c r="AA43" s="51"/>
      <c r="AB43" s="51"/>
      <c r="AC43" s="51"/>
      <c r="AD43" s="52"/>
      <c r="AE43" s="44"/>
      <c r="AF43" s="44"/>
      <c r="AG43" s="44"/>
    </row>
    <row r="44" spans="1:33" x14ac:dyDescent="0.35">
      <c r="A44" s="122"/>
      <c r="I44" s="63" t="s">
        <v>128</v>
      </c>
      <c r="J44" s="73" t="s">
        <v>183</v>
      </c>
      <c r="K44" s="73"/>
      <c r="L44" s="74"/>
      <c r="M44" s="44"/>
      <c r="N44" s="44"/>
      <c r="O44" s="44"/>
      <c r="P44" s="44"/>
      <c r="Q44" s="44"/>
      <c r="R44" s="44"/>
      <c r="S44" s="44"/>
      <c r="T44" s="44"/>
      <c r="U44" s="44"/>
      <c r="V44" s="44"/>
      <c r="W44" s="44"/>
      <c r="X44" s="44"/>
      <c r="Y44" s="44"/>
      <c r="Z44" s="44"/>
      <c r="AA44" s="44"/>
      <c r="AB44" s="44"/>
      <c r="AC44" s="44"/>
      <c r="AD44" s="44"/>
      <c r="AE44" s="44"/>
      <c r="AF44" s="44"/>
      <c r="AG44" s="44"/>
    </row>
    <row r="45" spans="1:33" x14ac:dyDescent="0.35">
      <c r="A45" s="110">
        <v>100</v>
      </c>
      <c r="B45" s="109" t="s">
        <v>129</v>
      </c>
      <c r="C45" s="109">
        <v>1</v>
      </c>
      <c r="I45" s="69"/>
      <c r="J45" s="94">
        <f>B27*(A33*A36)*(MIN(N19,N20))</f>
        <v>4.9510999999999994</v>
      </c>
      <c r="K45" s="70" t="s">
        <v>100</v>
      </c>
      <c r="L45" s="71"/>
      <c r="M45" s="44"/>
      <c r="N45" s="44"/>
      <c r="O45" s="44"/>
      <c r="P45" s="44"/>
      <c r="Q45" s="44"/>
      <c r="R45" s="44"/>
      <c r="S45" s="44"/>
      <c r="T45" s="44"/>
      <c r="U45" s="44"/>
      <c r="V45" s="44"/>
      <c r="W45" s="44"/>
      <c r="X45" s="44"/>
      <c r="Y45" s="44"/>
      <c r="Z45" s="44"/>
      <c r="AA45" s="44"/>
      <c r="AB45" s="44"/>
      <c r="AC45" s="44"/>
      <c r="AD45" s="44"/>
      <c r="AE45" s="44"/>
      <c r="AF45" s="44"/>
      <c r="AG45" s="44"/>
    </row>
    <row r="46" spans="1:33" x14ac:dyDescent="0.35">
      <c r="A46" s="89" t="s">
        <v>146</v>
      </c>
      <c r="B46" s="89" t="s">
        <v>129</v>
      </c>
      <c r="C46" s="89" t="s">
        <v>147</v>
      </c>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x14ac:dyDescent="0.35">
      <c r="A47" s="122"/>
      <c r="I47" s="63" t="s">
        <v>148</v>
      </c>
      <c r="J47" s="73" t="s">
        <v>168</v>
      </c>
      <c r="K47" s="73"/>
      <c r="L47" s="74"/>
      <c r="M47" s="44"/>
      <c r="N47" s="44"/>
      <c r="O47" s="44"/>
      <c r="P47" s="44"/>
      <c r="Q47" s="44"/>
      <c r="R47" s="44"/>
      <c r="S47" s="44"/>
      <c r="T47" s="44"/>
      <c r="U47" s="44"/>
      <c r="V47" s="44"/>
      <c r="W47" s="44"/>
      <c r="X47" s="44"/>
      <c r="Y47" s="44"/>
      <c r="Z47" s="44"/>
      <c r="AA47" s="44"/>
      <c r="AB47" s="44"/>
      <c r="AC47" s="44"/>
      <c r="AD47" s="44"/>
      <c r="AE47" s="44"/>
      <c r="AF47" s="44"/>
      <c r="AG47" s="44"/>
    </row>
    <row r="48" spans="1:33" x14ac:dyDescent="0.35">
      <c r="A48" s="111">
        <f>C48/10^6</f>
        <v>9.9999999999999995E-7</v>
      </c>
      <c r="B48" s="109" t="s">
        <v>129</v>
      </c>
      <c r="C48" s="110">
        <v>1</v>
      </c>
      <c r="I48" s="69"/>
      <c r="J48" s="94">
        <f>J45+J40</f>
        <v>73.523600479999985</v>
      </c>
      <c r="K48" s="70" t="s">
        <v>100</v>
      </c>
      <c r="L48" s="71"/>
      <c r="M48" s="44"/>
      <c r="N48" s="44"/>
      <c r="O48" s="44"/>
      <c r="P48" s="44"/>
      <c r="Q48" s="44"/>
      <c r="R48" s="44"/>
      <c r="S48" s="44"/>
      <c r="T48" s="44"/>
      <c r="U48" s="44"/>
      <c r="V48" s="44"/>
      <c r="W48" s="44"/>
      <c r="X48" s="44"/>
      <c r="Y48" s="44"/>
      <c r="Z48" s="44"/>
      <c r="AA48" s="44"/>
      <c r="AB48" s="44"/>
      <c r="AC48" s="44"/>
      <c r="AD48" s="44"/>
      <c r="AE48" s="44"/>
      <c r="AF48" s="44"/>
      <c r="AG48" s="44"/>
    </row>
    <row r="49" spans="1:33" x14ac:dyDescent="0.35">
      <c r="A49" s="89" t="s">
        <v>169</v>
      </c>
      <c r="B49" s="89" t="s">
        <v>129</v>
      </c>
      <c r="C49" s="89" t="s">
        <v>170</v>
      </c>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row>
    <row r="50" spans="1:33" x14ac:dyDescent="0.35">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x14ac:dyDescent="0.35">
      <c r="I51" s="95" t="s">
        <v>142</v>
      </c>
      <c r="J51" s="44"/>
      <c r="K51" s="44"/>
      <c r="L51" s="44"/>
      <c r="M51" s="44"/>
      <c r="N51" s="44"/>
      <c r="O51" s="44"/>
      <c r="P51" s="44"/>
      <c r="Q51" s="44"/>
      <c r="R51" s="44"/>
      <c r="S51" s="44"/>
      <c r="T51" s="44"/>
      <c r="U51" s="44"/>
      <c r="V51" s="44"/>
      <c r="W51" s="44"/>
      <c r="X51" s="44"/>
      <c r="Y51" s="44"/>
      <c r="Z51" s="44"/>
      <c r="AA51" s="44"/>
      <c r="AB51" s="44"/>
      <c r="AC51" s="44"/>
      <c r="AD51" s="44"/>
      <c r="AE51" s="44"/>
      <c r="AF51" s="44"/>
      <c r="AG51" s="44"/>
    </row>
    <row r="52" spans="1:33" x14ac:dyDescent="0.35">
      <c r="J52" s="44"/>
      <c r="K52" s="44"/>
      <c r="L52" s="44"/>
      <c r="M52" s="44"/>
      <c r="N52" s="44"/>
      <c r="O52" s="44"/>
      <c r="P52" s="44"/>
      <c r="Q52" s="44"/>
      <c r="R52" s="44"/>
      <c r="S52" s="44"/>
      <c r="T52" s="44"/>
      <c r="U52" s="44"/>
      <c r="V52" s="44"/>
      <c r="W52" s="44"/>
      <c r="X52" s="44"/>
      <c r="Y52" s="44"/>
      <c r="Z52" s="44"/>
      <c r="AA52" s="44"/>
      <c r="AB52" s="44"/>
      <c r="AC52" s="44"/>
      <c r="AD52" s="44"/>
      <c r="AE52" s="44"/>
      <c r="AF52" s="44"/>
      <c r="AG52" s="44"/>
    </row>
    <row r="53" spans="1:33" x14ac:dyDescent="0.35">
      <c r="I53" s="63"/>
      <c r="J53" s="64"/>
      <c r="K53" s="65"/>
      <c r="L53" s="44"/>
      <c r="M53" s="44"/>
      <c r="N53" s="44"/>
      <c r="O53" s="44"/>
      <c r="P53" s="44"/>
      <c r="Q53" s="44"/>
      <c r="R53" s="44"/>
      <c r="S53" s="44"/>
      <c r="T53" s="44"/>
      <c r="U53" s="44"/>
      <c r="V53" s="44"/>
      <c r="W53" s="44"/>
      <c r="X53" s="44"/>
      <c r="Y53" s="44"/>
      <c r="Z53" s="44"/>
      <c r="AA53" s="44"/>
      <c r="AB53" s="44"/>
      <c r="AC53" s="44"/>
      <c r="AD53" s="44"/>
      <c r="AE53" s="44"/>
      <c r="AF53" s="44"/>
      <c r="AG53" s="44"/>
    </row>
    <row r="54" spans="1:33" x14ac:dyDescent="0.35">
      <c r="I54" s="66" t="s">
        <v>125</v>
      </c>
      <c r="J54" s="67"/>
      <c r="K54" s="68"/>
      <c r="L54" s="44"/>
      <c r="M54" s="44"/>
      <c r="N54" s="44"/>
      <c r="O54" s="44"/>
      <c r="P54" s="44"/>
      <c r="Q54" s="44"/>
      <c r="R54" s="44"/>
      <c r="S54" s="44"/>
      <c r="T54" s="44"/>
      <c r="U54" s="44"/>
      <c r="V54" s="44"/>
      <c r="W54" s="44"/>
      <c r="X54" s="44"/>
      <c r="Y54" s="44"/>
      <c r="Z54" s="44"/>
      <c r="AA54" s="44"/>
      <c r="AB54" s="44"/>
      <c r="AC54" s="44"/>
      <c r="AD54" s="44"/>
      <c r="AE54" s="44"/>
      <c r="AF54" s="44"/>
      <c r="AG54" s="44"/>
    </row>
    <row r="55" spans="1:33" x14ac:dyDescent="0.35">
      <c r="I55" s="69"/>
      <c r="J55" s="70">
        <f>(B12-B21)*5/0.1% +(B21-B20)*1.5/0.1%</f>
        <v>32</v>
      </c>
      <c r="K55" s="71" t="s">
        <v>123</v>
      </c>
      <c r="L55" s="44"/>
      <c r="M55" s="44"/>
      <c r="N55" s="44"/>
      <c r="O55" s="44"/>
      <c r="P55" s="44"/>
      <c r="Q55" s="44"/>
      <c r="R55" s="44"/>
      <c r="S55" s="44"/>
      <c r="T55" s="44"/>
      <c r="U55" s="44"/>
      <c r="V55" s="44"/>
      <c r="W55" s="44"/>
      <c r="X55" s="44"/>
      <c r="Y55" s="44"/>
      <c r="Z55" s="44"/>
      <c r="AA55" s="44"/>
      <c r="AB55" s="44"/>
      <c r="AC55" s="44"/>
      <c r="AD55" s="44"/>
      <c r="AE55" s="44"/>
      <c r="AF55" s="44"/>
      <c r="AG55" s="44"/>
    </row>
    <row r="56" spans="1:33" x14ac:dyDescent="0.35">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row>
    <row r="57" spans="1:33" x14ac:dyDescent="0.35">
      <c r="I57" s="63" t="s">
        <v>126</v>
      </c>
      <c r="J57" s="64"/>
      <c r="K57" s="65"/>
      <c r="L57" s="44"/>
      <c r="M57" s="44"/>
      <c r="N57" s="44"/>
      <c r="O57" s="44"/>
      <c r="P57" s="44"/>
      <c r="Q57" s="44"/>
      <c r="R57" s="44"/>
      <c r="S57" s="44"/>
      <c r="T57" s="44"/>
      <c r="U57" s="44"/>
      <c r="V57" s="44"/>
      <c r="W57" s="44"/>
      <c r="X57" s="44"/>
      <c r="Y57" s="44"/>
      <c r="Z57" s="44"/>
      <c r="AA57" s="44"/>
      <c r="AB57" s="44"/>
      <c r="AC57" s="44"/>
      <c r="AD57" s="44"/>
      <c r="AE57" s="44"/>
      <c r="AF57" s="44"/>
      <c r="AG57" s="44"/>
    </row>
    <row r="58" spans="1:33" x14ac:dyDescent="0.35">
      <c r="I58" s="66"/>
      <c r="J58" s="67"/>
      <c r="K58" s="68"/>
      <c r="L58" s="44"/>
      <c r="M58" s="44"/>
      <c r="N58" s="44"/>
      <c r="O58" s="44"/>
      <c r="P58" s="44"/>
      <c r="Q58" s="44"/>
      <c r="R58" s="44"/>
      <c r="S58" s="44"/>
      <c r="T58" s="44"/>
      <c r="U58" s="44"/>
      <c r="V58" s="44"/>
      <c r="W58" s="44"/>
      <c r="X58" s="44"/>
      <c r="Y58" s="44"/>
      <c r="Z58" s="44"/>
      <c r="AA58" s="44"/>
      <c r="AB58" s="44"/>
      <c r="AC58" s="44"/>
      <c r="AD58" s="44"/>
      <c r="AE58" s="44"/>
      <c r="AF58" s="44"/>
      <c r="AG58" s="44"/>
    </row>
    <row r="59" spans="1:33" x14ac:dyDescent="0.35">
      <c r="I59" s="69"/>
      <c r="J59" s="70">
        <f>(B13-B22)*1.5/0.01%</f>
        <v>112.49999999999999</v>
      </c>
      <c r="K59" s="71" t="s">
        <v>123</v>
      </c>
      <c r="L59" s="44"/>
      <c r="M59" s="44"/>
      <c r="N59" s="44"/>
      <c r="O59" s="44"/>
      <c r="P59" s="44"/>
      <c r="Q59" s="44"/>
      <c r="R59" s="44"/>
      <c r="S59" s="44"/>
      <c r="T59" s="44"/>
      <c r="U59" s="44"/>
      <c r="V59" s="44"/>
      <c r="W59" s="44"/>
      <c r="X59" s="44"/>
      <c r="Y59" s="44"/>
      <c r="Z59" s="44"/>
      <c r="AA59" s="44"/>
      <c r="AB59" s="44"/>
      <c r="AC59" s="44"/>
      <c r="AD59" s="44"/>
      <c r="AE59" s="44"/>
      <c r="AF59" s="44"/>
      <c r="AG59" s="44"/>
    </row>
    <row r="60" spans="1:33" x14ac:dyDescent="0.35">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row>
    <row r="61" spans="1:33" x14ac:dyDescent="0.35">
      <c r="I61" s="63" t="s">
        <v>127</v>
      </c>
      <c r="J61" s="64"/>
      <c r="K61" s="65"/>
      <c r="L61" s="44"/>
      <c r="M61" s="44"/>
      <c r="N61" s="44"/>
      <c r="O61" s="44"/>
      <c r="P61" s="44"/>
      <c r="Q61" s="44"/>
      <c r="R61" s="44"/>
      <c r="S61" s="44"/>
      <c r="T61" s="44"/>
      <c r="U61" s="44"/>
      <c r="V61" s="44"/>
      <c r="W61" s="44"/>
      <c r="X61" s="44"/>
      <c r="Y61" s="44"/>
      <c r="Z61" s="44"/>
      <c r="AA61" s="44"/>
      <c r="AB61" s="44"/>
      <c r="AC61" s="44"/>
      <c r="AD61" s="44"/>
      <c r="AE61" s="44"/>
      <c r="AF61" s="44"/>
      <c r="AG61" s="44"/>
    </row>
    <row r="62" spans="1:33" x14ac:dyDescent="0.35">
      <c r="I62" s="66"/>
      <c r="J62" s="67"/>
      <c r="K62" s="68"/>
      <c r="L62" s="44"/>
      <c r="M62" s="44"/>
      <c r="N62" s="44"/>
      <c r="O62" s="44"/>
      <c r="P62" s="44"/>
      <c r="Q62" s="44"/>
      <c r="R62" s="44"/>
      <c r="S62" s="44"/>
      <c r="T62" s="44"/>
      <c r="U62" s="44"/>
      <c r="V62" s="44"/>
      <c r="W62" s="44"/>
      <c r="X62" s="44"/>
      <c r="Y62" s="44"/>
      <c r="Z62" s="44"/>
      <c r="AA62" s="44"/>
      <c r="AB62" s="44"/>
      <c r="AC62" s="44"/>
      <c r="AD62" s="44"/>
      <c r="AE62" s="44"/>
      <c r="AF62" s="44"/>
      <c r="AG62" s="44"/>
    </row>
    <row r="63" spans="1:33" x14ac:dyDescent="0.35">
      <c r="I63" s="69"/>
      <c r="J63" s="70">
        <f>(B14-B23)*(3/1%)*(R29/R26)</f>
        <v>10.080000000000002</v>
      </c>
      <c r="K63" s="71" t="s">
        <v>123</v>
      </c>
      <c r="L63" s="44"/>
      <c r="M63" s="44"/>
      <c r="N63" s="44"/>
      <c r="O63" s="44"/>
      <c r="P63" s="44"/>
      <c r="Q63" s="44"/>
      <c r="R63" s="44"/>
      <c r="S63" s="44"/>
      <c r="T63" s="44"/>
      <c r="U63" s="44"/>
      <c r="V63" s="44"/>
      <c r="W63" s="44"/>
      <c r="X63" s="44"/>
      <c r="Y63" s="44"/>
      <c r="Z63" s="44"/>
      <c r="AA63" s="44"/>
      <c r="AB63" s="44"/>
      <c r="AC63" s="44"/>
      <c r="AD63" s="44"/>
      <c r="AE63" s="44"/>
      <c r="AF63" s="44"/>
      <c r="AG63" s="44"/>
    </row>
    <row r="64" spans="1:33" x14ac:dyDescent="0.35">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row>
    <row r="65" spans="9:33" x14ac:dyDescent="0.35">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row>
    <row r="66" spans="9:33" x14ac:dyDescent="0.35">
      <c r="I66" s="63" t="s">
        <v>174</v>
      </c>
      <c r="J66" s="64" t="s">
        <v>175</v>
      </c>
      <c r="K66" s="65"/>
      <c r="L66" s="44"/>
      <c r="M66" s="44"/>
      <c r="N66" s="44"/>
      <c r="O66" s="44"/>
      <c r="P66" s="44"/>
      <c r="Q66" s="44"/>
      <c r="R66" s="44"/>
      <c r="S66" s="44"/>
      <c r="T66" s="44"/>
      <c r="U66" s="44"/>
      <c r="V66" s="44"/>
      <c r="W66" s="44"/>
      <c r="X66" s="44"/>
      <c r="Y66" s="44"/>
      <c r="Z66" s="44"/>
      <c r="AA66" s="44"/>
      <c r="AB66" s="44"/>
      <c r="AC66" s="44"/>
      <c r="AD66" s="44"/>
      <c r="AE66" s="44"/>
      <c r="AF66" s="44"/>
      <c r="AG66" s="44"/>
    </row>
    <row r="67" spans="9:33" x14ac:dyDescent="0.35">
      <c r="I67" s="69"/>
      <c r="J67" s="70">
        <f>J63+J59+J55</f>
        <v>154.57999999999998</v>
      </c>
      <c r="K67" s="71" t="s">
        <v>123</v>
      </c>
      <c r="L67" s="44"/>
      <c r="M67" s="44"/>
      <c r="N67" s="44"/>
      <c r="O67" s="44"/>
      <c r="P67" s="44"/>
      <c r="Q67" s="44"/>
      <c r="R67" s="44"/>
      <c r="S67" s="44"/>
      <c r="T67" s="44"/>
      <c r="U67" s="44"/>
      <c r="V67" s="44"/>
      <c r="W67" s="44"/>
      <c r="X67" s="44"/>
      <c r="Y67" s="44"/>
      <c r="Z67" s="44"/>
      <c r="AA67" s="44"/>
      <c r="AB67" s="44"/>
      <c r="AC67" s="44"/>
      <c r="AD67" s="44"/>
      <c r="AE67" s="44"/>
      <c r="AF67" s="44"/>
      <c r="AG67" s="44"/>
    </row>
    <row r="68" spans="9:33" x14ac:dyDescent="0.35">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row>
    <row r="69" spans="9:33" x14ac:dyDescent="0.35">
      <c r="I69" s="44"/>
    </row>
    <row r="70" spans="9:33" x14ac:dyDescent="0.35">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row>
    <row r="71" spans="9:33" x14ac:dyDescent="0.35">
      <c r="I71" s="100" t="s">
        <v>177</v>
      </c>
      <c r="J71" s="98" t="s">
        <v>176</v>
      </c>
      <c r="K71" s="99"/>
      <c r="L71" s="44"/>
      <c r="M71" s="44"/>
      <c r="N71" s="44"/>
      <c r="O71" s="44"/>
      <c r="P71" s="44"/>
      <c r="Q71" s="44"/>
      <c r="R71" s="44"/>
      <c r="S71" s="44"/>
      <c r="T71" s="44"/>
      <c r="U71" s="44"/>
      <c r="V71" s="44"/>
      <c r="W71" s="44"/>
      <c r="X71" s="44"/>
      <c r="Y71" s="44"/>
      <c r="Z71" s="44"/>
      <c r="AA71" s="44"/>
      <c r="AB71" s="44"/>
      <c r="AC71" s="44"/>
      <c r="AD71" s="44"/>
      <c r="AE71" s="44"/>
      <c r="AF71" s="44"/>
      <c r="AG71" s="44"/>
    </row>
    <row r="72" spans="9:33" x14ac:dyDescent="0.35">
      <c r="I72" s="101"/>
      <c r="J72" s="96">
        <f>J24-J29-J35-J48-J67</f>
        <v>3428.1051675200001</v>
      </c>
      <c r="K72" s="97" t="s">
        <v>100</v>
      </c>
      <c r="L72" s="44"/>
      <c r="M72" s="44"/>
      <c r="N72" s="44"/>
      <c r="O72" s="44"/>
      <c r="P72" s="44"/>
      <c r="Q72" s="44"/>
      <c r="R72" s="44"/>
      <c r="S72" s="44"/>
      <c r="T72" s="44"/>
      <c r="U72" s="44"/>
      <c r="V72" s="44"/>
      <c r="W72" s="44"/>
      <c r="X72" s="44"/>
      <c r="Y72" s="44"/>
      <c r="Z72" s="44"/>
      <c r="AA72" s="44"/>
      <c r="AB72" s="44"/>
      <c r="AC72" s="44"/>
      <c r="AD72" s="44"/>
      <c r="AE72" s="44"/>
      <c r="AF72" s="44"/>
      <c r="AG72" s="44"/>
    </row>
    <row r="73" spans="9:33" s="44" customFormat="1" ht="16.5" customHeight="1" x14ac:dyDescent="0.35"/>
    <row r="74" spans="9:33" s="44" customFormat="1" x14ac:dyDescent="0.35"/>
    <row r="75" spans="9:33" s="44" customFormat="1" x14ac:dyDescent="0.35"/>
    <row r="76" spans="9:33" s="44" customFormat="1" x14ac:dyDescent="0.35"/>
    <row r="77" spans="9:33" s="44" customFormat="1" x14ac:dyDescent="0.35"/>
    <row r="78" spans="9:33" s="44" customFormat="1" x14ac:dyDescent="0.35"/>
    <row r="79" spans="9:33" s="44" customFormat="1" x14ac:dyDescent="0.35"/>
    <row r="80" spans="9:33" s="44" customFormat="1" x14ac:dyDescent="0.35"/>
    <row r="81" s="44" customFormat="1" x14ac:dyDescent="0.35"/>
    <row r="82" s="44" customFormat="1" x14ac:dyDescent="0.35"/>
    <row r="83" s="44" customFormat="1" x14ac:dyDescent="0.35"/>
    <row r="84" s="44" customFormat="1" x14ac:dyDescent="0.35"/>
    <row r="85" s="44" customFormat="1" x14ac:dyDescent="0.35"/>
    <row r="86" s="44" customFormat="1" x14ac:dyDescent="0.35"/>
    <row r="87" s="44" customFormat="1" x14ac:dyDescent="0.35"/>
    <row r="88" s="44" customFormat="1" x14ac:dyDescent="0.35"/>
    <row r="89" s="44" customFormat="1" x14ac:dyDescent="0.35"/>
    <row r="90" s="44" customFormat="1" x14ac:dyDescent="0.35"/>
    <row r="91" s="44" customFormat="1" x14ac:dyDescent="0.35"/>
    <row r="92" s="44" customFormat="1" x14ac:dyDescent="0.35"/>
    <row r="93" s="44" customFormat="1" x14ac:dyDescent="0.35"/>
    <row r="94" s="44" customFormat="1" x14ac:dyDescent="0.35"/>
    <row r="95" s="44" customFormat="1" x14ac:dyDescent="0.35"/>
    <row r="96" s="44" customFormat="1" x14ac:dyDescent="0.35"/>
    <row r="97" s="44" customFormat="1" x14ac:dyDescent="0.35"/>
    <row r="98" s="44" customFormat="1" x14ac:dyDescent="0.35"/>
    <row r="99" s="44" customFormat="1" x14ac:dyDescent="0.35"/>
    <row r="100" s="44" customFormat="1" x14ac:dyDescent="0.35"/>
    <row r="101" s="44" customFormat="1" x14ac:dyDescent="0.35"/>
    <row r="102" s="44" customFormat="1" x14ac:dyDescent="0.35"/>
    <row r="103" s="44" customFormat="1" x14ac:dyDescent="0.35"/>
    <row r="104" s="44" customFormat="1" x14ac:dyDescent="0.35"/>
    <row r="105" s="44" customFormat="1" x14ac:dyDescent="0.35"/>
    <row r="106" s="44" customFormat="1" x14ac:dyDescent="0.35"/>
    <row r="107" s="44" customFormat="1" x14ac:dyDescent="0.35"/>
    <row r="108" s="44" customFormat="1" x14ac:dyDescent="0.35"/>
    <row r="109" s="44" customFormat="1" x14ac:dyDescent="0.35"/>
    <row r="110" s="44" customFormat="1" x14ac:dyDescent="0.35"/>
    <row r="111" s="44" customFormat="1" x14ac:dyDescent="0.35"/>
    <row r="112" s="44" customFormat="1" x14ac:dyDescent="0.35"/>
    <row r="113" s="44" customFormat="1" x14ac:dyDescent="0.35"/>
    <row r="114" s="44" customFormat="1" x14ac:dyDescent="0.35"/>
    <row r="115" s="44" customFormat="1" x14ac:dyDescent="0.35"/>
    <row r="116" s="44" customFormat="1" x14ac:dyDescent="0.35"/>
    <row r="117" s="44" customFormat="1" x14ac:dyDescent="0.35"/>
    <row r="118" s="44" customFormat="1" x14ac:dyDescent="0.35"/>
    <row r="119" s="44" customFormat="1" x14ac:dyDescent="0.35"/>
    <row r="120" s="44" customFormat="1" x14ac:dyDescent="0.35"/>
    <row r="121" s="44" customFormat="1" x14ac:dyDescent="0.35"/>
    <row r="122" s="44" customFormat="1" x14ac:dyDescent="0.35"/>
    <row r="123" s="44" customFormat="1" x14ac:dyDescent="0.35"/>
    <row r="124" s="44" customFormat="1" x14ac:dyDescent="0.35"/>
    <row r="125" s="44" customFormat="1" x14ac:dyDescent="0.35"/>
    <row r="126" s="44" customFormat="1" x14ac:dyDescent="0.35"/>
    <row r="127" s="44" customFormat="1" x14ac:dyDescent="0.35"/>
    <row r="128" s="44" customFormat="1" x14ac:dyDescent="0.35"/>
    <row r="129" s="44" customFormat="1" x14ac:dyDescent="0.35"/>
    <row r="130" s="44" customFormat="1" x14ac:dyDescent="0.35"/>
    <row r="131" s="44" customFormat="1" x14ac:dyDescent="0.35"/>
    <row r="132" s="44" customFormat="1" x14ac:dyDescent="0.35"/>
    <row r="133" s="44" customFormat="1" x14ac:dyDescent="0.35"/>
    <row r="134" s="44" customFormat="1" x14ac:dyDescent="0.35"/>
    <row r="135" s="44" customFormat="1" x14ac:dyDescent="0.35"/>
    <row r="136" s="44" customFormat="1" x14ac:dyDescent="0.35"/>
    <row r="137" s="44" customFormat="1" x14ac:dyDescent="0.35"/>
    <row r="138" s="44" customFormat="1" x14ac:dyDescent="0.35"/>
    <row r="139" s="44" customFormat="1" x14ac:dyDescent="0.35"/>
    <row r="140" s="44" customFormat="1" x14ac:dyDescent="0.35"/>
    <row r="141" s="44" customFormat="1" x14ac:dyDescent="0.35"/>
    <row r="142" s="44" customFormat="1" x14ac:dyDescent="0.35"/>
    <row r="143" s="44" customFormat="1" x14ac:dyDescent="0.35"/>
    <row r="144" s="44" customFormat="1" x14ac:dyDescent="0.35"/>
    <row r="145" s="44" customFormat="1" x14ac:dyDescent="0.35"/>
    <row r="146" s="44" customFormat="1" x14ac:dyDescent="0.35"/>
    <row r="147" s="44" customFormat="1" x14ac:dyDescent="0.35"/>
    <row r="148" s="44" customFormat="1" x14ac:dyDescent="0.35"/>
    <row r="149" s="44" customFormat="1" x14ac:dyDescent="0.35"/>
    <row r="150" s="44" customFormat="1" x14ac:dyDescent="0.35"/>
    <row r="151" s="44" customFormat="1" x14ac:dyDescent="0.35"/>
    <row r="152" s="44" customFormat="1" x14ac:dyDescent="0.35"/>
    <row r="153" s="44" customFormat="1" x14ac:dyDescent="0.35"/>
    <row r="154" s="44" customFormat="1" x14ac:dyDescent="0.35"/>
    <row r="155" s="44" customFormat="1" x14ac:dyDescent="0.35"/>
    <row r="156" s="44" customFormat="1" x14ac:dyDescent="0.35"/>
    <row r="157" s="44" customFormat="1" x14ac:dyDescent="0.35"/>
    <row r="158" s="44" customFormat="1" x14ac:dyDescent="0.35"/>
    <row r="159" s="44" customFormat="1" x14ac:dyDescent="0.35"/>
    <row r="160" s="44" customFormat="1" x14ac:dyDescent="0.35"/>
    <row r="161" s="44" customFormat="1" x14ac:dyDescent="0.35"/>
    <row r="162" s="44" customFormat="1" x14ac:dyDescent="0.35"/>
    <row r="163" s="44" customFormat="1" x14ac:dyDescent="0.35"/>
    <row r="164" s="44" customFormat="1" x14ac:dyDescent="0.35"/>
    <row r="165" s="44" customFormat="1" x14ac:dyDescent="0.35"/>
    <row r="166" s="44" customFormat="1" x14ac:dyDescent="0.35"/>
    <row r="167" s="44" customFormat="1" x14ac:dyDescent="0.35"/>
    <row r="168" s="44" customFormat="1" x14ac:dyDescent="0.35"/>
    <row r="169" s="44" customFormat="1" x14ac:dyDescent="0.35"/>
    <row r="170" s="44" customFormat="1" x14ac:dyDescent="0.35"/>
    <row r="171" s="44" customFormat="1" x14ac:dyDescent="0.35"/>
    <row r="172" s="44" customFormat="1" x14ac:dyDescent="0.35"/>
    <row r="173" s="44" customFormat="1" x14ac:dyDescent="0.35"/>
    <row r="174" s="44" customFormat="1" x14ac:dyDescent="0.35"/>
    <row r="175" s="44" customFormat="1" x14ac:dyDescent="0.35"/>
    <row r="176" s="44" customFormat="1" x14ac:dyDescent="0.35"/>
    <row r="177" s="44" customFormat="1" x14ac:dyDescent="0.35"/>
    <row r="178" s="44" customFormat="1" x14ac:dyDescent="0.35"/>
    <row r="179" s="44" customFormat="1" x14ac:dyDescent="0.35"/>
    <row r="180" s="44" customFormat="1" x14ac:dyDescent="0.35"/>
    <row r="181" s="44" customFormat="1" x14ac:dyDescent="0.35"/>
    <row r="182" s="44" customFormat="1" x14ac:dyDescent="0.35"/>
    <row r="183" s="44" customFormat="1" x14ac:dyDescent="0.35"/>
    <row r="184" s="44" customFormat="1" x14ac:dyDescent="0.35"/>
    <row r="185" s="44" customFormat="1" x14ac:dyDescent="0.35"/>
    <row r="186" s="44" customFormat="1" x14ac:dyDescent="0.35"/>
    <row r="187" s="44" customFormat="1" x14ac:dyDescent="0.35"/>
    <row r="188" s="44" customFormat="1" x14ac:dyDescent="0.35"/>
    <row r="189" s="44" customFormat="1" x14ac:dyDescent="0.35"/>
    <row r="190" s="44" customFormat="1" x14ac:dyDescent="0.35"/>
    <row r="191" s="44" customFormat="1" x14ac:dyDescent="0.35"/>
    <row r="192" s="44" customFormat="1" x14ac:dyDescent="0.35"/>
    <row r="193" s="44" customFormat="1" x14ac:dyDescent="0.35"/>
    <row r="194" s="44" customFormat="1" x14ac:dyDescent="0.35"/>
    <row r="195" s="44" customFormat="1" x14ac:dyDescent="0.35"/>
    <row r="196" s="44" customFormat="1" x14ac:dyDescent="0.35"/>
    <row r="197" s="44" customFormat="1" x14ac:dyDescent="0.35"/>
    <row r="198" s="44" customFormat="1" x14ac:dyDescent="0.35"/>
    <row r="199" s="44" customFormat="1" x14ac:dyDescent="0.35"/>
    <row r="200" s="44" customFormat="1" x14ac:dyDescent="0.35"/>
    <row r="201" s="44" customFormat="1" x14ac:dyDescent="0.35"/>
    <row r="202" s="44" customFormat="1" x14ac:dyDescent="0.35"/>
    <row r="203" s="44" customFormat="1" x14ac:dyDescent="0.35"/>
    <row r="204" s="44" customFormat="1" x14ac:dyDescent="0.35"/>
    <row r="205" s="44" customFormat="1" x14ac:dyDescent="0.35"/>
    <row r="206" s="44" customFormat="1" x14ac:dyDescent="0.35"/>
    <row r="207" s="44" customFormat="1" x14ac:dyDescent="0.35"/>
    <row r="208" s="44" customFormat="1" x14ac:dyDescent="0.35"/>
    <row r="209" s="44" customFormat="1" x14ac:dyDescent="0.35"/>
    <row r="210" s="44" customFormat="1" x14ac:dyDescent="0.35"/>
    <row r="211" s="44" customFormat="1" x14ac:dyDescent="0.35"/>
    <row r="212" s="44" customFormat="1" x14ac:dyDescent="0.35"/>
    <row r="213" s="44" customFormat="1" x14ac:dyDescent="0.35"/>
    <row r="214" s="44" customFormat="1" x14ac:dyDescent="0.35"/>
    <row r="215" s="44" customFormat="1" x14ac:dyDescent="0.35"/>
    <row r="216" s="44" customFormat="1" x14ac:dyDescent="0.35"/>
    <row r="217" s="44" customFormat="1" x14ac:dyDescent="0.35"/>
    <row r="218" s="44" customFormat="1" x14ac:dyDescent="0.35"/>
    <row r="219" s="44" customFormat="1" x14ac:dyDescent="0.35"/>
    <row r="220" s="44" customFormat="1" x14ac:dyDescent="0.35"/>
    <row r="221" s="44" customFormat="1" x14ac:dyDescent="0.35"/>
    <row r="222" s="44" customFormat="1" x14ac:dyDescent="0.35"/>
    <row r="223" s="44" customFormat="1" x14ac:dyDescent="0.35"/>
    <row r="224" s="44" customFormat="1" x14ac:dyDescent="0.35"/>
    <row r="225" s="44" customFormat="1" x14ac:dyDescent="0.35"/>
    <row r="226" s="44" customFormat="1" x14ac:dyDescent="0.35"/>
    <row r="227" s="44" customFormat="1" x14ac:dyDescent="0.35"/>
    <row r="228" s="44" customFormat="1" x14ac:dyDescent="0.35"/>
    <row r="229" s="44" customFormat="1" x14ac:dyDescent="0.35"/>
    <row r="230" s="44" customFormat="1" x14ac:dyDescent="0.35"/>
    <row r="231" s="44" customFormat="1" x14ac:dyDescent="0.35"/>
    <row r="232" s="44" customFormat="1" x14ac:dyDescent="0.35"/>
    <row r="233" s="44" customFormat="1" x14ac:dyDescent="0.35"/>
    <row r="234" s="44" customFormat="1" x14ac:dyDescent="0.35"/>
    <row r="235" s="44" customFormat="1" x14ac:dyDescent="0.35"/>
    <row r="236" s="44" customFormat="1" x14ac:dyDescent="0.35"/>
    <row r="237" s="44" customFormat="1" x14ac:dyDescent="0.35"/>
    <row r="238" s="44" customFormat="1" x14ac:dyDescent="0.35"/>
    <row r="239" s="44" customFormat="1" x14ac:dyDescent="0.35"/>
    <row r="240" s="44" customFormat="1" x14ac:dyDescent="0.35"/>
    <row r="241" s="44" customFormat="1" x14ac:dyDescent="0.35"/>
    <row r="242" s="44" customFormat="1" x14ac:dyDescent="0.35"/>
    <row r="243" s="44" customFormat="1" x14ac:dyDescent="0.35"/>
    <row r="244" s="44" customFormat="1" x14ac:dyDescent="0.35"/>
    <row r="245" s="44" customFormat="1" x14ac:dyDescent="0.35"/>
    <row r="246" s="44" customFormat="1" x14ac:dyDescent="0.35"/>
    <row r="247" s="44" customFormat="1" x14ac:dyDescent="0.35"/>
    <row r="248" s="44" customFormat="1" x14ac:dyDescent="0.35"/>
    <row r="249" s="44" customFormat="1" x14ac:dyDescent="0.35"/>
    <row r="250" s="44" customFormat="1" x14ac:dyDescent="0.35"/>
    <row r="251" s="44" customFormat="1" x14ac:dyDescent="0.35"/>
    <row r="252" s="44" customFormat="1" x14ac:dyDescent="0.35"/>
    <row r="253" s="44" customFormat="1" x14ac:dyDescent="0.35"/>
    <row r="254" s="44" customFormat="1" x14ac:dyDescent="0.35"/>
    <row r="255" s="44" customFormat="1" x14ac:dyDescent="0.35"/>
    <row r="256" s="44" customFormat="1" x14ac:dyDescent="0.35"/>
    <row r="257" s="44" customFormat="1" x14ac:dyDescent="0.35"/>
    <row r="258" s="44" customFormat="1" x14ac:dyDescent="0.35"/>
    <row r="259" s="44" customFormat="1" x14ac:dyDescent="0.35"/>
    <row r="260" s="44" customFormat="1" x14ac:dyDescent="0.35"/>
    <row r="261" s="44" customFormat="1" x14ac:dyDescent="0.35"/>
    <row r="262" s="44" customFormat="1" x14ac:dyDescent="0.35"/>
    <row r="263" s="44" customFormat="1" x14ac:dyDescent="0.35"/>
    <row r="264" s="44" customFormat="1" x14ac:dyDescent="0.35"/>
    <row r="265" s="44" customFormat="1" x14ac:dyDescent="0.35"/>
    <row r="266" s="44" customFormat="1" x14ac:dyDescent="0.35"/>
    <row r="267" s="44" customFormat="1" x14ac:dyDescent="0.35"/>
    <row r="268" s="44" customFormat="1" x14ac:dyDescent="0.35"/>
    <row r="269" s="44" customFormat="1" x14ac:dyDescent="0.35"/>
    <row r="270" s="44" customFormat="1" x14ac:dyDescent="0.35"/>
    <row r="271" s="44" customFormat="1" x14ac:dyDescent="0.35"/>
    <row r="272" s="44" customFormat="1" x14ac:dyDescent="0.35"/>
    <row r="273" s="44" customFormat="1" x14ac:dyDescent="0.35"/>
    <row r="274" s="44" customFormat="1" x14ac:dyDescent="0.35"/>
    <row r="275" s="44" customFormat="1" x14ac:dyDescent="0.35"/>
    <row r="276" s="44" customFormat="1" x14ac:dyDescent="0.35"/>
    <row r="277" s="44" customFormat="1" x14ac:dyDescent="0.35"/>
    <row r="278" s="44" customFormat="1" x14ac:dyDescent="0.35"/>
    <row r="279" s="44" customFormat="1" x14ac:dyDescent="0.35"/>
    <row r="280" s="44" customFormat="1" x14ac:dyDescent="0.35"/>
    <row r="281" s="44" customFormat="1" x14ac:dyDescent="0.35"/>
    <row r="282" s="44" customFormat="1" x14ac:dyDescent="0.35"/>
    <row r="283" s="44" customFormat="1" x14ac:dyDescent="0.35"/>
    <row r="284" s="44" customFormat="1" x14ac:dyDescent="0.35"/>
    <row r="285" s="44" customFormat="1" x14ac:dyDescent="0.35"/>
    <row r="286" s="44" customFormat="1" x14ac:dyDescent="0.35"/>
    <row r="287" s="44" customFormat="1" x14ac:dyDescent="0.35"/>
    <row r="288" s="44" customFormat="1" x14ac:dyDescent="0.35"/>
    <row r="289" s="44" customFormat="1" x14ac:dyDescent="0.35"/>
    <row r="290" s="44" customFormat="1" x14ac:dyDescent="0.35"/>
    <row r="291" s="44" customFormat="1" x14ac:dyDescent="0.35"/>
    <row r="292" s="44" customFormat="1" x14ac:dyDescent="0.35"/>
    <row r="293" s="44" customFormat="1" x14ac:dyDescent="0.35"/>
    <row r="294" s="44" customFormat="1" x14ac:dyDescent="0.35"/>
    <row r="295" s="44" customFormat="1" x14ac:dyDescent="0.35"/>
    <row r="296" s="44" customFormat="1" x14ac:dyDescent="0.35"/>
    <row r="297" s="44" customFormat="1" x14ac:dyDescent="0.35"/>
    <row r="298" s="44" customFormat="1" x14ac:dyDescent="0.35"/>
    <row r="299" s="44" customFormat="1" x14ac:dyDescent="0.35"/>
    <row r="300" s="44" customFormat="1" x14ac:dyDescent="0.35"/>
    <row r="301" s="44" customFormat="1" x14ac:dyDescent="0.35"/>
    <row r="302" s="44" customFormat="1" x14ac:dyDescent="0.35"/>
    <row r="303" s="44" customFormat="1" x14ac:dyDescent="0.35"/>
    <row r="304" s="44" customFormat="1" x14ac:dyDescent="0.35"/>
    <row r="305" s="44" customFormat="1" x14ac:dyDescent="0.35"/>
    <row r="306" s="44" customFormat="1" x14ac:dyDescent="0.35"/>
    <row r="307" s="44" customFormat="1" x14ac:dyDescent="0.35"/>
    <row r="308" s="44" customFormat="1" x14ac:dyDescent="0.35"/>
    <row r="309" s="44" customFormat="1" x14ac:dyDescent="0.35"/>
    <row r="310" s="44" customFormat="1" x14ac:dyDescent="0.35"/>
    <row r="311" s="44" customFormat="1" x14ac:dyDescent="0.35"/>
    <row r="312" s="44" customFormat="1" x14ac:dyDescent="0.35"/>
    <row r="313" s="44" customFormat="1" x14ac:dyDescent="0.35"/>
    <row r="314" s="44" customFormat="1" x14ac:dyDescent="0.35"/>
    <row r="315" s="44" customFormat="1" x14ac:dyDescent="0.35"/>
    <row r="316" s="44" customFormat="1" x14ac:dyDescent="0.35"/>
    <row r="317" s="44" customFormat="1" x14ac:dyDescent="0.35"/>
    <row r="318" s="44" customFormat="1" x14ac:dyDescent="0.35"/>
    <row r="319" s="44" customFormat="1" x14ac:dyDescent="0.35"/>
    <row r="320" s="44" customFormat="1" x14ac:dyDescent="0.35"/>
    <row r="321" s="44" customFormat="1" x14ac:dyDescent="0.35"/>
    <row r="322" s="44" customFormat="1" x14ac:dyDescent="0.35"/>
    <row r="323" s="44" customFormat="1" x14ac:dyDescent="0.35"/>
    <row r="324" s="44" customFormat="1" x14ac:dyDescent="0.35"/>
    <row r="325" s="44" customFormat="1" x14ac:dyDescent="0.35"/>
    <row r="326" s="44" customFormat="1" x14ac:dyDescent="0.35"/>
    <row r="327" s="44" customFormat="1" x14ac:dyDescent="0.35"/>
    <row r="328" s="44" customFormat="1" x14ac:dyDescent="0.35"/>
    <row r="329" s="44" customFormat="1" x14ac:dyDescent="0.35"/>
    <row r="330" s="44" customFormat="1" x14ac:dyDescent="0.35"/>
    <row r="331" s="44" customFormat="1" x14ac:dyDescent="0.35"/>
    <row r="332" s="44" customFormat="1" x14ac:dyDescent="0.35"/>
    <row r="333" s="44" customFormat="1" x14ac:dyDescent="0.35"/>
    <row r="334" s="44" customFormat="1" x14ac:dyDescent="0.35"/>
    <row r="335" s="44" customFormat="1" x14ac:dyDescent="0.35"/>
    <row r="336" s="44" customFormat="1" x14ac:dyDescent="0.35"/>
    <row r="337" s="44" customFormat="1" x14ac:dyDescent="0.35"/>
    <row r="338" s="44" customFormat="1" x14ac:dyDescent="0.35"/>
    <row r="339" s="44" customFormat="1" x14ac:dyDescent="0.35"/>
    <row r="340" s="44" customFormat="1" x14ac:dyDescent="0.35"/>
    <row r="341" s="44" customFormat="1" x14ac:dyDescent="0.35"/>
    <row r="342" s="44" customFormat="1" x14ac:dyDescent="0.35"/>
    <row r="343" s="44" customFormat="1" x14ac:dyDescent="0.35"/>
    <row r="344" s="44" customFormat="1" x14ac:dyDescent="0.35"/>
    <row r="345" s="44" customFormat="1" x14ac:dyDescent="0.35"/>
    <row r="346" s="44" customFormat="1" x14ac:dyDescent="0.35"/>
    <row r="347" s="44" customFormat="1" x14ac:dyDescent="0.35"/>
    <row r="348" s="44" customFormat="1" x14ac:dyDescent="0.35"/>
    <row r="349" s="44" customFormat="1" x14ac:dyDescent="0.35"/>
    <row r="350" s="44" customFormat="1" x14ac:dyDescent="0.35"/>
    <row r="351" s="44" customFormat="1" x14ac:dyDescent="0.35"/>
    <row r="352" s="44" customFormat="1" x14ac:dyDescent="0.35"/>
    <row r="353" s="44" customFormat="1" x14ac:dyDescent="0.35"/>
    <row r="354" s="44" customFormat="1" x14ac:dyDescent="0.35"/>
    <row r="355" s="44" customFormat="1" x14ac:dyDescent="0.35"/>
    <row r="356" s="44" customFormat="1" x14ac:dyDescent="0.35"/>
  </sheetData>
  <mergeCells count="15">
    <mergeCell ref="J47:L47"/>
    <mergeCell ref="J44:L44"/>
    <mergeCell ref="J39:L39"/>
    <mergeCell ref="J34:L34"/>
    <mergeCell ref="U24:X24"/>
    <mergeCell ref="Z24:AD24"/>
    <mergeCell ref="H2:J6"/>
    <mergeCell ref="J20:L20"/>
    <mergeCell ref="J12:L12"/>
    <mergeCell ref="J23:L23"/>
    <mergeCell ref="I27:J27"/>
    <mergeCell ref="J15:K15"/>
    <mergeCell ref="J18:K18"/>
    <mergeCell ref="Q25:R25"/>
    <mergeCell ref="J28:L28"/>
  </mergeCells>
  <pageMargins left="0.7" right="0.7" top="0.75" bottom="0.75" header="0.3" footer="0.3"/>
  <pageSetup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P1</vt:lpstr>
      <vt:lpstr>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Paz Montaño Kerdy</dc:creator>
  <cp:lastModifiedBy>Sofía Paz Montaño Kerdy (sofia.montano)</cp:lastModifiedBy>
  <dcterms:created xsi:type="dcterms:W3CDTF">2015-06-05T18:19:34Z</dcterms:created>
  <dcterms:modified xsi:type="dcterms:W3CDTF">2023-09-07T21:55:13Z</dcterms:modified>
</cp:coreProperties>
</file>