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70" activeTab="0"/>
  </bookViews>
  <sheets>
    <sheet name="Ecuación Debye-Hückel" sheetId="1" r:id="rId1"/>
    <sheet name="calculo A y B" sheetId="2" r:id="rId2"/>
  </sheets>
  <definedNames>
    <definedName name="A" localSheetId="0">'Ecuación Debye-Hückel'!$J$12</definedName>
    <definedName name="A">#REF!</definedName>
    <definedName name="ai" localSheetId="0">'Ecuación Debye-Hückel'!$B$5:$G$5</definedName>
    <definedName name="ai">#REF!</definedName>
    <definedName name="B" localSheetId="0">'Ecuación Debye-Hückel'!$J$14</definedName>
    <definedName name="B">#REF!</definedName>
    <definedName name="bi">'Ecuación Debye-Hückel'!$B$6:$G$6</definedName>
    <definedName name="cda">'calculo A y B'!$C$7:$C$21</definedName>
    <definedName name="dens">'calculo A y B'!$B$7:$B$21</definedName>
    <definedName name="I" localSheetId="0">'Ecuación Debye-Hückel'!$A$16:$A$31</definedName>
    <definedName name="I">#REF!</definedName>
    <definedName name="t">'calculo A y B'!$A$7:$A$21</definedName>
    <definedName name="tem" localSheetId="0">'Ecuación Debye-Hückel'!$J$9</definedName>
    <definedName name="tem">#REF!</definedName>
    <definedName name="z" localSheetId="0">'Ecuación Debye-Hückel'!$B$4:$G$4</definedName>
    <definedName name="z">#REF!</definedName>
  </definedNames>
  <calcPr fullCalcOnLoad="1"/>
</workbook>
</file>

<file path=xl/comments1.xml><?xml version="1.0" encoding="utf-8"?>
<comments xmlns="http://schemas.openxmlformats.org/spreadsheetml/2006/main">
  <authors>
    <author>javier</author>
    <author>Javier S?nchez</author>
  </authors>
  <commentList>
    <comment ref="I6" authorId="0">
      <text>
        <r>
          <rPr>
            <b/>
            <sz val="10"/>
            <rFont val="Tahoma"/>
            <family val="2"/>
          </rPr>
          <t xml:space="preserve">CALCULADORA:
Escribe en esta celda la fuerza iónica (pulsa Intro), y en las celdas de la derecha aparecerán los coeficientes de actividad
</t>
        </r>
      </text>
    </comment>
    <comment ref="J9" authorId="1">
      <text>
        <r>
          <rPr>
            <sz val="8"/>
            <rFont val="Tahoma"/>
            <family val="2"/>
          </rPr>
          <t>Si cambias la temperatura aquí, cambiará todo lo demás</t>
        </r>
      </text>
    </comment>
    <comment ref="A5" authorId="0">
      <text>
        <r>
          <rPr>
            <b/>
            <sz val="8"/>
            <rFont val="Tahoma"/>
            <family val="0"/>
          </rPr>
          <t>estos coeficientes tomados de Drever 1997, pag 28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estos coeficientes tomados de Drever 1997, pag 28</t>
        </r>
      </text>
    </comment>
  </commentList>
</comments>
</file>

<file path=xl/sharedStrings.xml><?xml version="1.0" encoding="utf-8"?>
<sst xmlns="http://schemas.openxmlformats.org/spreadsheetml/2006/main" count="45" uniqueCount="44">
  <si>
    <t>temp</t>
  </si>
  <si>
    <t>A</t>
  </si>
  <si>
    <t>B</t>
  </si>
  <si>
    <t>I</t>
  </si>
  <si>
    <t>temperatura=</t>
  </si>
  <si>
    <t>ai</t>
  </si>
  <si>
    <t>Ca++</t>
  </si>
  <si>
    <t>A=</t>
  </si>
  <si>
    <t>B=</t>
  </si>
  <si>
    <t>Na+</t>
  </si>
  <si>
    <t>Mg++</t>
  </si>
  <si>
    <t>SO4=</t>
  </si>
  <si>
    <t>CO3H-</t>
  </si>
  <si>
    <t>Cl-</t>
  </si>
  <si>
    <r>
      <t xml:space="preserve">g </t>
    </r>
    <r>
      <rPr>
        <sz val="8"/>
        <rFont val="Arial"/>
        <family val="0"/>
      </rPr>
      <t>Na+</t>
    </r>
  </si>
  <si>
    <r>
      <t xml:space="preserve">g </t>
    </r>
    <r>
      <rPr>
        <sz val="8"/>
        <rFont val="Arial"/>
        <family val="0"/>
      </rPr>
      <t>Mg++</t>
    </r>
  </si>
  <si>
    <r>
      <t>g</t>
    </r>
    <r>
      <rPr>
        <sz val="8"/>
        <rFont val="Arial"/>
        <family val="0"/>
      </rPr>
      <t>SO4=</t>
    </r>
  </si>
  <si>
    <r>
      <t xml:space="preserve">g </t>
    </r>
    <r>
      <rPr>
        <sz val="8"/>
        <rFont val="Arial"/>
        <family val="0"/>
      </rPr>
      <t>CO3H-</t>
    </r>
  </si>
  <si>
    <r>
      <t>g</t>
    </r>
    <r>
      <rPr>
        <sz val="8"/>
        <rFont val="Arial"/>
        <family val="0"/>
      </rPr>
      <t xml:space="preserve"> Cl-</t>
    </r>
  </si>
  <si>
    <r>
      <t>g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>Ca++</t>
    </r>
  </si>
  <si>
    <t>carga(z)</t>
  </si>
  <si>
    <t>bi</t>
  </si>
  <si>
    <t>dens</t>
  </si>
  <si>
    <t>cda(*)</t>
  </si>
  <si>
    <t>(*) constante dieléctrica del agua</t>
  </si>
  <si>
    <t>La fórmula que evalúa la densidad en función de la temperatura es de elaboración propia</t>
  </si>
  <si>
    <t>Ecuación Debye-Hückel</t>
  </si>
  <si>
    <t>En esta hoja Excel se aplica la expresión de Debye-Hückel válida para I&gt;0,1 :</t>
  </si>
  <si>
    <t>El último sumando no aporta nada al resultado para valores de I&lt;0,1</t>
  </si>
  <si>
    <t>Datos necesarios para la fórmula:</t>
  </si>
  <si>
    <r>
      <t>g</t>
    </r>
    <r>
      <rPr>
        <b/>
        <sz val="11"/>
        <color indexed="17"/>
        <rFont val="Arial"/>
        <family val="2"/>
      </rPr>
      <t xml:space="preserve"> </t>
    </r>
    <r>
      <rPr>
        <b/>
        <sz val="11"/>
        <color indexed="17"/>
        <rFont val="Arial"/>
        <family val="0"/>
      </rPr>
      <t>Ca++</t>
    </r>
  </si>
  <si>
    <r>
      <t xml:space="preserve">g  </t>
    </r>
    <r>
      <rPr>
        <b/>
        <sz val="11"/>
        <color indexed="17"/>
        <rFont val="Arial"/>
        <family val="0"/>
      </rPr>
      <t>Na+</t>
    </r>
  </si>
  <si>
    <r>
      <t xml:space="preserve">g </t>
    </r>
    <r>
      <rPr>
        <b/>
        <sz val="11"/>
        <color indexed="17"/>
        <rFont val="Arial"/>
        <family val="0"/>
      </rPr>
      <t>Mg++</t>
    </r>
  </si>
  <si>
    <r>
      <t xml:space="preserve">g </t>
    </r>
    <r>
      <rPr>
        <b/>
        <sz val="11"/>
        <color indexed="17"/>
        <rFont val="Arial"/>
        <family val="0"/>
      </rPr>
      <t>SO</t>
    </r>
    <r>
      <rPr>
        <b/>
        <vertAlign val="subscript"/>
        <sz val="11"/>
        <color indexed="17"/>
        <rFont val="Arial"/>
        <family val="2"/>
      </rPr>
      <t>4</t>
    </r>
    <r>
      <rPr>
        <b/>
        <vertAlign val="superscript"/>
        <sz val="11"/>
        <color indexed="17"/>
        <rFont val="Arial"/>
        <family val="2"/>
      </rPr>
      <t>=</t>
    </r>
  </si>
  <si>
    <r>
      <t xml:space="preserve">g </t>
    </r>
    <r>
      <rPr>
        <b/>
        <sz val="11"/>
        <color indexed="17"/>
        <rFont val="Arial"/>
        <family val="0"/>
      </rPr>
      <t>CO</t>
    </r>
    <r>
      <rPr>
        <b/>
        <vertAlign val="subscript"/>
        <sz val="11"/>
        <color indexed="17"/>
        <rFont val="Arial"/>
        <family val="2"/>
      </rPr>
      <t>3</t>
    </r>
    <r>
      <rPr>
        <b/>
        <sz val="11"/>
        <color indexed="17"/>
        <rFont val="Arial"/>
        <family val="0"/>
      </rPr>
      <t>H</t>
    </r>
    <r>
      <rPr>
        <b/>
        <vertAlign val="superscript"/>
        <sz val="11"/>
        <color indexed="17"/>
        <rFont val="Arial"/>
        <family val="2"/>
      </rPr>
      <t>–</t>
    </r>
  </si>
  <si>
    <r>
      <t>g</t>
    </r>
    <r>
      <rPr>
        <b/>
        <sz val="11"/>
        <color indexed="17"/>
        <rFont val="Arial"/>
        <family val="0"/>
      </rPr>
      <t xml:space="preserve"> Cl</t>
    </r>
    <r>
      <rPr>
        <b/>
        <vertAlign val="superscript"/>
        <sz val="11"/>
        <color indexed="17"/>
        <rFont val="Arial"/>
        <family val="2"/>
      </rPr>
      <t>–</t>
    </r>
  </si>
  <si>
    <t>Valores calculados para dibujar el gráfico:</t>
  </si>
  <si>
    <t>Sólo cambiar los valores de Fuerza iónica (I6) y temperatura (J9)</t>
  </si>
  <si>
    <t xml:space="preserve"> </t>
  </si>
  <si>
    <t>.</t>
  </si>
  <si>
    <r>
      <t xml:space="preserve">Merkel (op. cit.) indica una fórmula para la </t>
    </r>
    <r>
      <rPr>
        <b/>
        <sz val="8"/>
        <rFont val="Arial"/>
        <family val="2"/>
      </rPr>
      <t xml:space="preserve">densidad </t>
    </r>
    <r>
      <rPr>
        <sz val="8"/>
        <rFont val="Arial"/>
        <family val="2"/>
      </rPr>
      <t>muy compleja, cuyos resultados difieren de ésta en la cuarta decimal</t>
    </r>
  </si>
  <si>
    <t>Calculo de A y B en función de la temperatura ( fórmulas en Merkel, 2008, p.11)</t>
  </si>
  <si>
    <r>
      <t xml:space="preserve">(NOTA: En el gráfico aparece la </t>
    </r>
    <r>
      <rPr>
        <sz val="10"/>
        <rFont val="Symbol"/>
        <family val="1"/>
      </rPr>
      <t>g</t>
    </r>
    <r>
      <rPr>
        <sz val="8"/>
        <rFont val="Arial"/>
        <family val="0"/>
      </rPr>
      <t xml:space="preserve"> de los coeficientes de actividad como </t>
    </r>
    <r>
      <rPr>
        <sz val="8"/>
        <rFont val="Arial"/>
        <family val="2"/>
      </rPr>
      <t>g</t>
    </r>
    <r>
      <rPr>
        <sz val="8"/>
        <rFont val="Arial"/>
        <family val="0"/>
      </rPr>
      <t xml:space="preserve"> )</t>
    </r>
  </si>
  <si>
    <r>
      <t xml:space="preserve">g  </t>
    </r>
    <r>
      <rPr>
        <b/>
        <sz val="11"/>
        <color indexed="17"/>
        <rFont val="Arial"/>
        <family val="0"/>
      </rPr>
      <t>K+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</si>
</sst>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000"/>
    <numFmt numFmtId="190" formatCode="0.00000"/>
    <numFmt numFmtId="191" formatCode="0.00000000"/>
    <numFmt numFmtId="192" formatCode="0.0000000"/>
    <numFmt numFmtId="193" formatCode="0.00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sz val="8"/>
      <name val="Symbol"/>
      <family val="1"/>
    </font>
    <font>
      <b/>
      <sz val="8"/>
      <name val="Arial"/>
      <family val="2"/>
    </font>
    <font>
      <sz val="8"/>
      <name val="Tahoma"/>
      <family val="0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Arial"/>
      <family val="2"/>
    </font>
    <font>
      <b/>
      <sz val="11"/>
      <color indexed="17"/>
      <name val="Symbol"/>
      <family val="1"/>
    </font>
    <font>
      <b/>
      <sz val="11"/>
      <color indexed="17"/>
      <name val="Arial"/>
      <family val="2"/>
    </font>
    <font>
      <b/>
      <vertAlign val="subscript"/>
      <sz val="11"/>
      <color indexed="17"/>
      <name val="Arial"/>
      <family val="2"/>
    </font>
    <font>
      <b/>
      <vertAlign val="superscript"/>
      <sz val="11"/>
      <color indexed="17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 horizontal="center"/>
    </xf>
    <xf numFmtId="190" fontId="7" fillId="0" borderId="10" xfId="0" applyNumberFormat="1" applyFont="1" applyBorder="1" applyAlignment="1">
      <alignment/>
    </xf>
    <xf numFmtId="19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88" fontId="7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88" fontId="17" fillId="0" borderId="15" xfId="0" applyNumberFormat="1" applyFont="1" applyBorder="1" applyAlignment="1">
      <alignment horizontal="center"/>
    </xf>
    <xf numFmtId="188" fontId="17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9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625"/>
          <c:w val="0.81475"/>
          <c:h val="0.8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'Ecuación Debye-Hückel'!$B$15</c:f>
              <c:strCache>
                <c:ptCount val="1"/>
                <c:pt idx="0">
                  <c:v>g Ca++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Debye-Hückel'!$B$16:$B$31</c:f>
              <c:numCache/>
            </c:numRef>
          </c:yVal>
          <c:smooth val="1"/>
        </c:ser>
        <c:ser>
          <c:idx val="1"/>
          <c:order val="1"/>
          <c:tx>
            <c:strRef>
              <c:f>'Ecuación Debye-Hückel'!$C$15</c:f>
              <c:strCache>
                <c:ptCount val="1"/>
                <c:pt idx="0">
                  <c:v>g Na+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Debye-Hückel'!$C$16:$C$31</c:f>
              <c:numCache/>
            </c:numRef>
          </c:yVal>
          <c:smooth val="1"/>
        </c:ser>
        <c:ser>
          <c:idx val="2"/>
          <c:order val="2"/>
          <c:tx>
            <c:strRef>
              <c:f>'Ecuación Debye-Hückel'!$D$15</c:f>
              <c:strCache>
                <c:ptCount val="1"/>
                <c:pt idx="0">
                  <c:v>g Mg++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Debye-Hückel'!$D$16:$D$31</c:f>
              <c:numCache/>
            </c:numRef>
          </c:yVal>
          <c:smooth val="1"/>
        </c:ser>
        <c:ser>
          <c:idx val="3"/>
          <c:order val="3"/>
          <c:tx>
            <c:strRef>
              <c:f>'Ecuación Debye-Hückel'!$E$15</c:f>
              <c:strCache>
                <c:ptCount val="1"/>
                <c:pt idx="0">
                  <c:v>gSO4=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Debye-Hückel'!$E$16:$E$31</c:f>
              <c:numCache/>
            </c:numRef>
          </c:yVal>
          <c:smooth val="1"/>
        </c:ser>
        <c:ser>
          <c:idx val="4"/>
          <c:order val="4"/>
          <c:tx>
            <c:strRef>
              <c:f>'Ecuación Debye-Hückel'!$F$15</c:f>
              <c:strCache>
                <c:ptCount val="1"/>
                <c:pt idx="0">
                  <c:v>g CO3H-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Debye-Hückel'!$F$16:$F$31</c:f>
              <c:numCache/>
            </c:numRef>
          </c:yVal>
          <c:smooth val="1"/>
        </c:ser>
        <c:ser>
          <c:idx val="5"/>
          <c:order val="5"/>
          <c:tx>
            <c:strRef>
              <c:f>'Ecuación Debye-Hückel'!$G$15</c:f>
              <c:strCache>
                <c:ptCount val="1"/>
                <c:pt idx="0">
                  <c:v>g Cl-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'Ecuación Debye-Hückel'!$A$16:$A$31</c:f>
              <c:numCache/>
            </c:numRef>
          </c:xVal>
          <c:yVal>
            <c:numRef>
              <c:f>'Ecuación Debye-Hückel'!$G$16:$G$31</c:f>
              <c:numCache/>
            </c:numRef>
          </c:yVal>
          <c:smooth val="1"/>
        </c:ser>
        <c:axId val="2209232"/>
        <c:axId val="32306577"/>
      </c:scatterChart>
      <c:valAx>
        <c:axId val="22092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Iónica ( I 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577"/>
        <c:crosses val="autoZero"/>
        <c:crossBetween val="midCat"/>
        <c:dispUnits/>
        <c:minorUnit val="10"/>
      </c:valAx>
      <c:valAx>
        <c:axId val="323065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Coeficiente de actividad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232"/>
        <c:crossesAt val="1E-0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28975"/>
          <c:w val="0.12"/>
          <c:h val="0.3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95250</xdr:rowOff>
    </xdr:from>
    <xdr:to>
      <xdr:col>18</xdr:col>
      <xdr:colOff>285750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219450" y="2752725"/>
        <a:ext cx="63627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41</xdr:row>
      <xdr:rowOff>142875</xdr:rowOff>
    </xdr:from>
    <xdr:to>
      <xdr:col>11</xdr:col>
      <xdr:colOff>495300</xdr:colOff>
      <xdr:row>44</xdr:row>
      <xdr:rowOff>104775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010400"/>
          <a:ext cx="13620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D1">
      <selection activeCell="J9" sqref="J9"/>
    </sheetView>
  </sheetViews>
  <sheetFormatPr defaultColWidth="11.421875" defaultRowHeight="12.75"/>
  <cols>
    <col min="1" max="1" width="7.7109375" style="9" customWidth="1"/>
    <col min="2" max="2" width="5.8515625" style="9" bestFit="1" customWidth="1"/>
    <col min="3" max="3" width="4.8515625" style="0" bestFit="1" customWidth="1"/>
    <col min="4" max="4" width="5.8515625" style="0" bestFit="1" customWidth="1"/>
    <col min="5" max="5" width="5.7109375" style="0" bestFit="1" customWidth="1"/>
    <col min="6" max="6" width="6.7109375" style="0" bestFit="1" customWidth="1"/>
    <col min="7" max="7" width="4.8515625" style="0" bestFit="1" customWidth="1"/>
    <col min="8" max="8" width="5.421875" style="0" customWidth="1"/>
    <col min="9" max="9" width="9.57421875" style="0" customWidth="1"/>
    <col min="10" max="10" width="8.8515625" style="0" customWidth="1"/>
    <col min="11" max="11" width="9.28125" style="0" customWidth="1"/>
    <col min="12" max="15" width="9.421875" style="0" customWidth="1"/>
    <col min="16" max="16" width="8.7109375" style="0" customWidth="1"/>
    <col min="17" max="16384" width="9.140625" style="0" customWidth="1"/>
  </cols>
  <sheetData>
    <row r="1" spans="1:14" s="2" customFormat="1" ht="15.75">
      <c r="A1" s="9"/>
      <c r="B1" s="9"/>
      <c r="C1"/>
      <c r="D1"/>
      <c r="E1"/>
      <c r="F1"/>
      <c r="G1"/>
      <c r="I1" s="11" t="s">
        <v>26</v>
      </c>
      <c r="J1" s="12"/>
      <c r="K1" s="12"/>
      <c r="N1" s="4"/>
    </row>
    <row r="2" spans="1:9" ht="12.75">
      <c r="A2" s="27" t="s">
        <v>29</v>
      </c>
      <c r="I2" s="15"/>
    </row>
    <row r="3" spans="1:9" ht="12.75">
      <c r="A3" s="24"/>
      <c r="B3" s="24" t="s">
        <v>6</v>
      </c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I3" s="34" t="s">
        <v>37</v>
      </c>
    </row>
    <row r="4" spans="1:7" ht="13.5" thickBot="1">
      <c r="A4" s="25" t="s">
        <v>20</v>
      </c>
      <c r="B4" s="24">
        <v>2</v>
      </c>
      <c r="C4" s="24">
        <v>1</v>
      </c>
      <c r="D4" s="24">
        <v>2</v>
      </c>
      <c r="E4" s="24">
        <v>2</v>
      </c>
      <c r="F4" s="24">
        <v>1</v>
      </c>
      <c r="G4" s="24">
        <v>1</v>
      </c>
    </row>
    <row r="5" spans="1:16" s="2" customFormat="1" ht="18.75">
      <c r="A5" s="25" t="s">
        <v>5</v>
      </c>
      <c r="B5" s="24">
        <v>5</v>
      </c>
      <c r="C5" s="24">
        <v>4</v>
      </c>
      <c r="D5" s="24">
        <v>5.5</v>
      </c>
      <c r="E5" s="24">
        <v>5</v>
      </c>
      <c r="F5" s="24">
        <v>5.4</v>
      </c>
      <c r="G5" s="24">
        <v>3.5</v>
      </c>
      <c r="I5" s="28" t="s">
        <v>3</v>
      </c>
      <c r="J5" s="29" t="s">
        <v>30</v>
      </c>
      <c r="K5" s="29" t="s">
        <v>31</v>
      </c>
      <c r="L5" s="29" t="s">
        <v>32</v>
      </c>
      <c r="M5" s="29" t="s">
        <v>43</v>
      </c>
      <c r="N5" s="29" t="s">
        <v>33</v>
      </c>
      <c r="O5" s="29" t="s">
        <v>34</v>
      </c>
      <c r="P5" s="30" t="s">
        <v>35</v>
      </c>
    </row>
    <row r="6" spans="1:16" ht="15.75" thickBot="1">
      <c r="A6" s="25" t="s">
        <v>21</v>
      </c>
      <c r="B6" s="24">
        <v>0.165</v>
      </c>
      <c r="C6" s="26">
        <v>0.075</v>
      </c>
      <c r="D6" s="24">
        <v>0.2</v>
      </c>
      <c r="E6" s="24">
        <v>-0.04</v>
      </c>
      <c r="F6" s="24">
        <v>0</v>
      </c>
      <c r="G6" s="26">
        <v>0.015</v>
      </c>
      <c r="I6" s="31">
        <v>0.04</v>
      </c>
      <c r="J6" s="32">
        <f>10^(-A*B$4^2*(SQRT($I6)/(1+B*B$5*SQRT($I6)))+B6*$I6)</f>
        <v>0.5011257924859854</v>
      </c>
      <c r="K6" s="32">
        <f>10^(-A*C$4^2*(SQRT($I6)/(1+B*C$5*SQRT($I6)))+C6*$I6)</f>
        <v>0.8362763320074088</v>
      </c>
      <c r="L6" s="32">
        <f>10^(-A*D$4^2*(SQRT($I6)/(1+B*D$5*SQRT($I6)))+D6*$I6)</f>
        <v>0.511379740659054</v>
      </c>
      <c r="M6" s="32">
        <f>P6</f>
        <v>0.8275546988006166</v>
      </c>
      <c r="N6" s="32">
        <f>10^(-A*E$4^2*(SQRT($I6)/(1+B*E$5*SQRT($I6)))+E6*$I6)</f>
        <v>0.49175270332609217</v>
      </c>
      <c r="O6" s="32">
        <f>10^(-A*F$4^2*(SQRT($I6)/(1+B*F$5*SQRT($I6)))+F6*$I6)</f>
        <v>0.841052706644518</v>
      </c>
      <c r="P6" s="33">
        <f>10^(-A*G$4^2*(SQRT($I6)/(1+B*G$5*SQRT($I6)))+G6*$I6)</f>
        <v>0.8275546988006166</v>
      </c>
    </row>
    <row r="7" spans="1:7" ht="12.75">
      <c r="A7" s="2"/>
      <c r="B7" s="2"/>
      <c r="C7" s="2"/>
      <c r="D7" s="2"/>
      <c r="E7" s="2"/>
      <c r="F7" s="2"/>
      <c r="G7" s="2"/>
    </row>
    <row r="8" ht="13.5" thickBot="1"/>
    <row r="9" spans="9:10" ht="15.75">
      <c r="I9" s="14" t="s">
        <v>4</v>
      </c>
      <c r="J9" s="13">
        <v>25</v>
      </c>
    </row>
    <row r="10" spans="9:10" ht="12.75">
      <c r="I10" s="6"/>
      <c r="J10" s="5"/>
    </row>
    <row r="11" spans="9:10" ht="12.75">
      <c r="I11" s="6"/>
      <c r="J11" s="5"/>
    </row>
    <row r="12" spans="9:10" ht="12.75">
      <c r="I12" s="6" t="s">
        <v>7</v>
      </c>
      <c r="J12" s="20">
        <f>1824928*(-0.000006*tem^2+0.00002*tem+1)^0.5*((tem+273)*(2727.586+0.6224107*(tem+273)-466.9151*LN(tem+273)-52000.87/(tem+273)))^-1.5</f>
        <v>0.5091683868770384</v>
      </c>
    </row>
    <row r="13" spans="9:10" ht="12.75">
      <c r="I13" s="6"/>
      <c r="J13" s="20"/>
    </row>
    <row r="14" spans="1:17" ht="13.5" thickBot="1">
      <c r="A14" s="27" t="s">
        <v>36</v>
      </c>
      <c r="I14" s="7" t="s">
        <v>8</v>
      </c>
      <c r="J14" s="21">
        <f>50.3*(-0.000006*tem^2+0.00002*tem+1)^0.5*((tem+273)*(2727.586+0.6224107*(tem+273)-466.9151*LN(tem+273)-52000.87/(tem+273)))^-0.5</f>
        <v>0.3283234974607573</v>
      </c>
      <c r="Q14" t="s">
        <v>38</v>
      </c>
    </row>
    <row r="15" spans="1:7" ht="13.5" customHeight="1" thickBot="1">
      <c r="A15" s="16" t="s">
        <v>3</v>
      </c>
      <c r="B15" s="17" t="s">
        <v>19</v>
      </c>
      <c r="C15" s="17" t="s">
        <v>14</v>
      </c>
      <c r="D15" s="17" t="s">
        <v>15</v>
      </c>
      <c r="E15" s="17" t="s">
        <v>16</v>
      </c>
      <c r="F15" s="17" t="s">
        <v>17</v>
      </c>
      <c r="G15" s="17" t="s">
        <v>18</v>
      </c>
    </row>
    <row r="16" spans="1:7" ht="12.75">
      <c r="A16" s="9">
        <v>1E-05</v>
      </c>
      <c r="B16" s="10">
        <f aca="true" t="shared" si="0" ref="B16:G16">10^(-A*z^2*(SQRT(I)/(1+B*ai*SQRT(I)))+bi*I)</f>
        <v>0.9853587658299217</v>
      </c>
      <c r="C16" s="10">
        <f t="shared" si="0"/>
        <v>0.9963163960252747</v>
      </c>
      <c r="D16" s="10">
        <f t="shared" si="0"/>
        <v>0.9853670637803169</v>
      </c>
      <c r="E16" s="10">
        <f t="shared" si="0"/>
        <v>0.9853541146524679</v>
      </c>
      <c r="F16" s="10">
        <f t="shared" si="0"/>
        <v>0.9963199925737298</v>
      </c>
      <c r="G16" s="10">
        <f t="shared" si="0"/>
        <v>0.9963131168649891</v>
      </c>
    </row>
    <row r="17" spans="1:7" ht="12.75">
      <c r="A17" s="9">
        <v>2E-05</v>
      </c>
      <c r="B17" s="10">
        <f aca="true" t="shared" si="1" ref="B17:G31">10^(-A*z^2*(SQRT(I)/(1+B*ai*SQRT(I)))+bi*I)</f>
        <v>0.9794029334018957</v>
      </c>
      <c r="C17" s="10">
        <f t="shared" si="1"/>
        <v>0.9948044639978524</v>
      </c>
      <c r="D17" s="10">
        <f t="shared" si="1"/>
        <v>0.9794193622922597</v>
      </c>
      <c r="E17" s="10">
        <f t="shared" si="1"/>
        <v>0.9793936872953025</v>
      </c>
      <c r="F17" s="10">
        <f t="shared" si="1"/>
        <v>0.9948116036101237</v>
      </c>
      <c r="G17" s="10">
        <f t="shared" si="1"/>
        <v>0.9947979278186833</v>
      </c>
    </row>
    <row r="18" spans="1:7" ht="12.75">
      <c r="A18" s="9">
        <v>5E-05</v>
      </c>
      <c r="B18" s="10">
        <f t="shared" si="1"/>
        <v>0.9677697586113368</v>
      </c>
      <c r="C18" s="10">
        <f t="shared" si="1"/>
        <v>0.9918283380065746</v>
      </c>
      <c r="D18" s="10">
        <f t="shared" si="1"/>
        <v>0.9678100194935997</v>
      </c>
      <c r="E18" s="10">
        <f t="shared" si="1"/>
        <v>0.9677469180656224</v>
      </c>
      <c r="F18" s="10">
        <f t="shared" si="1"/>
        <v>0.9918459250389052</v>
      </c>
      <c r="G18" s="10">
        <f t="shared" si="1"/>
        <v>0.9918121063198193</v>
      </c>
    </row>
    <row r="19" spans="1:7" ht="12.75">
      <c r="A19" s="9">
        <v>0.0001</v>
      </c>
      <c r="B19" s="10">
        <f t="shared" si="1"/>
        <v>0.9549457680036169</v>
      </c>
      <c r="C19" s="10">
        <f t="shared" si="1"/>
        <v>0.9885117094017991</v>
      </c>
      <c r="D19" s="10">
        <f t="shared" si="1"/>
        <v>0.9550245138840167</v>
      </c>
      <c r="E19" s="10">
        <f t="shared" si="1"/>
        <v>0.9549006927677228</v>
      </c>
      <c r="F19" s="10">
        <f t="shared" si="1"/>
        <v>0.9885463032675738</v>
      </c>
      <c r="G19" s="10">
        <f t="shared" si="1"/>
        <v>0.9884794878184882</v>
      </c>
    </row>
    <row r="20" spans="1:7" ht="12.75">
      <c r="A20" s="9">
        <v>0.0002</v>
      </c>
      <c r="B20" s="10">
        <f t="shared" si="1"/>
        <v>0.9373107592254108</v>
      </c>
      <c r="C20" s="10">
        <f t="shared" si="1"/>
        <v>0.9838877889952761</v>
      </c>
      <c r="D20" s="10">
        <f t="shared" si="1"/>
        <v>0.9374634113287926</v>
      </c>
      <c r="E20" s="10">
        <f t="shared" si="1"/>
        <v>0.9372222756531167</v>
      </c>
      <c r="F20" s="10">
        <f t="shared" si="1"/>
        <v>0.9839553720821045</v>
      </c>
      <c r="G20" s="10">
        <f t="shared" si="1"/>
        <v>0.9838240178397625</v>
      </c>
    </row>
    <row r="21" spans="1:7" ht="12.75">
      <c r="A21" s="9">
        <v>0.0005</v>
      </c>
      <c r="B21" s="10">
        <f t="shared" si="1"/>
        <v>0.9039691767873455</v>
      </c>
      <c r="C21" s="10">
        <f t="shared" si="1"/>
        <v>0.9749379016880623</v>
      </c>
      <c r="D21" s="10">
        <f t="shared" si="1"/>
        <v>0.9043282891147395</v>
      </c>
      <c r="E21" s="10">
        <f t="shared" si="1"/>
        <v>0.9037558517023155</v>
      </c>
      <c r="F21" s="10">
        <f t="shared" si="1"/>
        <v>0.9750992026899842</v>
      </c>
      <c r="G21" s="10">
        <f t="shared" si="1"/>
        <v>0.9747817075781655</v>
      </c>
    </row>
    <row r="22" spans="1:7" ht="12.75">
      <c r="A22" s="9">
        <v>0.001</v>
      </c>
      <c r="B22" s="10">
        <f t="shared" si="1"/>
        <v>0.8688367164524855</v>
      </c>
      <c r="C22" s="10">
        <f t="shared" si="1"/>
        <v>0.9651964287779344</v>
      </c>
      <c r="D22" s="10">
        <f t="shared" si="1"/>
        <v>0.8695085159297292</v>
      </c>
      <c r="E22" s="10">
        <f t="shared" si="1"/>
        <v>0.8684266962843297</v>
      </c>
      <c r="F22" s="10">
        <f t="shared" si="1"/>
        <v>0.9655026838976207</v>
      </c>
      <c r="G22" s="10">
        <f t="shared" si="1"/>
        <v>0.9648910261681036</v>
      </c>
    </row>
    <row r="23" spans="1:7" s="8" customFormat="1" ht="12.75">
      <c r="A23" s="9">
        <v>0.002</v>
      </c>
      <c r="B23" s="10">
        <f t="shared" si="1"/>
        <v>0.8231457197994856</v>
      </c>
      <c r="C23" s="10">
        <f t="shared" si="1"/>
        <v>0.9520121328781223</v>
      </c>
      <c r="D23" s="10">
        <f t="shared" si="1"/>
        <v>0.824371803741887</v>
      </c>
      <c r="E23" s="10">
        <f t="shared" si="1"/>
        <v>0.8223689876418644</v>
      </c>
      <c r="F23" s="10">
        <f t="shared" si="1"/>
        <v>0.952581447342212</v>
      </c>
      <c r="G23" s="10">
        <f t="shared" si="1"/>
        <v>0.9514200577298918</v>
      </c>
    </row>
    <row r="24" spans="1:7" ht="12.75">
      <c r="A24" s="9">
        <v>0.005</v>
      </c>
      <c r="B24" s="10">
        <f t="shared" si="1"/>
        <v>0.7443701088887298</v>
      </c>
      <c r="C24" s="10">
        <f t="shared" si="1"/>
        <v>0.9277494274780602</v>
      </c>
      <c r="D24" s="10">
        <f t="shared" si="1"/>
        <v>0.7469511036307674</v>
      </c>
      <c r="E24" s="10">
        <f t="shared" si="1"/>
        <v>0.7426153555392785</v>
      </c>
      <c r="F24" s="10">
        <f t="shared" si="1"/>
        <v>0.9289817428357563</v>
      </c>
      <c r="G24" s="10">
        <f t="shared" si="1"/>
        <v>0.9263540751710709</v>
      </c>
    </row>
    <row r="25" spans="1:7" ht="12.75">
      <c r="A25" s="9">
        <v>0.01</v>
      </c>
      <c r="B25" s="10">
        <f t="shared" si="1"/>
        <v>0.6709688469478464</v>
      </c>
      <c r="C25" s="10">
        <f t="shared" si="1"/>
        <v>0.9031165452126109</v>
      </c>
      <c r="D25" s="10">
        <f t="shared" si="1"/>
        <v>0.6752817904295131</v>
      </c>
      <c r="E25" s="10">
        <f t="shared" si="1"/>
        <v>0.6678091363318898</v>
      </c>
      <c r="F25" s="10">
        <f t="shared" si="1"/>
        <v>0.9052134170207244</v>
      </c>
      <c r="G25" s="10">
        <f t="shared" si="1"/>
        <v>0.9004946140432754</v>
      </c>
    </row>
    <row r="26" spans="1:7" ht="12.75">
      <c r="A26" s="9">
        <v>0.02</v>
      </c>
      <c r="B26" s="10">
        <f t="shared" si="1"/>
        <v>0.5882208744962227</v>
      </c>
      <c r="C26" s="10">
        <f t="shared" si="1"/>
        <v>0.872512501837586</v>
      </c>
      <c r="D26" s="10">
        <f t="shared" si="1"/>
        <v>0.5950636290578417</v>
      </c>
      <c r="E26" s="10">
        <f t="shared" si="1"/>
        <v>0.582693847438825</v>
      </c>
      <c r="F26" s="10">
        <f t="shared" si="1"/>
        <v>0.8758463262029414</v>
      </c>
      <c r="G26" s="10">
        <f t="shared" si="1"/>
        <v>0.8676785899787612</v>
      </c>
    </row>
    <row r="27" spans="1:7" ht="12.75">
      <c r="A27" s="9">
        <v>0.05</v>
      </c>
      <c r="B27" s="10">
        <f t="shared" si="1"/>
        <v>0.47328221617002875</v>
      </c>
      <c r="C27" s="10">
        <f t="shared" si="1"/>
        <v>0.8236472680032156</v>
      </c>
      <c r="D27" s="10">
        <f t="shared" si="1"/>
        <v>0.48482078043089755</v>
      </c>
      <c r="E27" s="10">
        <f t="shared" si="1"/>
        <v>0.4622428326927455</v>
      </c>
      <c r="F27" s="10">
        <f t="shared" si="1"/>
        <v>0.8288365873479691</v>
      </c>
      <c r="G27" s="10">
        <f t="shared" si="1"/>
        <v>0.8131507796376382</v>
      </c>
    </row>
    <row r="28" spans="1:7" ht="12.75">
      <c r="A28" s="9">
        <v>0.1</v>
      </c>
      <c r="B28" s="10">
        <f t="shared" si="1"/>
        <v>0.39132451190903433</v>
      </c>
      <c r="C28" s="10">
        <f t="shared" si="1"/>
        <v>0.7829497462863783</v>
      </c>
      <c r="D28" s="10">
        <f t="shared" si="1"/>
        <v>0.40742366527704765</v>
      </c>
      <c r="E28" s="10">
        <f t="shared" si="1"/>
        <v>0.3732820033305495</v>
      </c>
      <c r="F28" s="10">
        <f t="shared" si="1"/>
        <v>0.7885509196673939</v>
      </c>
      <c r="G28" s="10">
        <f t="shared" si="1"/>
        <v>0.7645433512720229</v>
      </c>
    </row>
    <row r="29" spans="1:7" ht="12.75">
      <c r="A29" s="9">
        <v>0.2</v>
      </c>
      <c r="B29" s="10">
        <f t="shared" si="1"/>
        <v>0.3219369479015202</v>
      </c>
      <c r="C29" s="10">
        <f t="shared" si="1"/>
        <v>0.743954718905492</v>
      </c>
      <c r="D29" s="10">
        <f t="shared" si="1"/>
        <v>0.3436396606711966</v>
      </c>
      <c r="E29" s="10">
        <f t="shared" si="1"/>
        <v>0.29293470184631093</v>
      </c>
      <c r="F29" s="10">
        <f t="shared" si="1"/>
        <v>0.7464386838120841</v>
      </c>
      <c r="G29" s="10">
        <f t="shared" si="1"/>
        <v>0.7121801673168027</v>
      </c>
    </row>
    <row r="30" spans="1:7" ht="12.75">
      <c r="A30" s="9">
        <v>0.5</v>
      </c>
      <c r="B30" s="10">
        <f t="shared" si="1"/>
        <v>0.2606227873330104</v>
      </c>
      <c r="C30" s="10">
        <f t="shared" si="1"/>
        <v>0.7092853639982006</v>
      </c>
      <c r="D30" s="10">
        <f t="shared" si="1"/>
        <v>0.2934210537962291</v>
      </c>
      <c r="E30" s="10">
        <f t="shared" si="1"/>
        <v>0.20583175887938276</v>
      </c>
      <c r="F30" s="10">
        <f t="shared" si="1"/>
        <v>0.6922195808928943</v>
      </c>
      <c r="G30" s="10">
        <f t="shared" si="1"/>
        <v>0.6439701024318581</v>
      </c>
    </row>
    <row r="31" spans="1:7" ht="12.75">
      <c r="A31" s="9">
        <v>1</v>
      </c>
      <c r="B31" s="10">
        <f t="shared" si="1"/>
        <v>0.2477451286575285</v>
      </c>
      <c r="C31" s="10">
        <f t="shared" si="1"/>
        <v>0.7159697085600537</v>
      </c>
      <c r="D31" s="10">
        <f t="shared" si="1"/>
        <v>0.2979304046805387</v>
      </c>
      <c r="E31" s="10">
        <f t="shared" si="1"/>
        <v>0.1545272670647743</v>
      </c>
      <c r="F31" s="10">
        <f t="shared" si="1"/>
        <v>0.6552092853183366</v>
      </c>
      <c r="G31" s="10">
        <f t="shared" si="1"/>
        <v>0.599904158205367</v>
      </c>
    </row>
    <row r="41" ht="12.75">
      <c r="K41" s="9" t="s">
        <v>42</v>
      </c>
    </row>
    <row r="42" ht="12.75"/>
    <row r="43" spans="2:16" ht="12.75">
      <c r="B43" s="9" t="s">
        <v>27</v>
      </c>
      <c r="P43" t="s">
        <v>39</v>
      </c>
    </row>
    <row r="44" ht="12.75"/>
    <row r="45" ht="11.25">
      <c r="B45" s="9" t="s">
        <v>28</v>
      </c>
    </row>
  </sheetData>
  <sheetProtection/>
  <printOptions horizontalCentered="1" verticalCentered="1"/>
  <pageMargins left="0.75" right="0.75" top="1" bottom="1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45" sqref="C45"/>
    </sheetView>
  </sheetViews>
  <sheetFormatPr defaultColWidth="11.421875" defaultRowHeight="12.75"/>
  <cols>
    <col min="1" max="3" width="9.140625" style="0" customWidth="1"/>
    <col min="4" max="4" width="12.28125" style="0" bestFit="1" customWidth="1"/>
    <col min="5" max="16384" width="9.140625" style="0" customWidth="1"/>
  </cols>
  <sheetData>
    <row r="1" ht="15.75">
      <c r="A1" s="23" t="s">
        <v>41</v>
      </c>
    </row>
    <row r="2" ht="12.75">
      <c r="A2" s="22" t="s">
        <v>25</v>
      </c>
    </row>
    <row r="3" ht="12.75">
      <c r="A3" s="22" t="s">
        <v>40</v>
      </c>
    </row>
    <row r="6" spans="1:5" s="1" customFormat="1" ht="12.75">
      <c r="A6" s="1" t="s">
        <v>0</v>
      </c>
      <c r="B6" s="1" t="s">
        <v>22</v>
      </c>
      <c r="C6" s="1" t="s">
        <v>23</v>
      </c>
      <c r="D6" s="1" t="s">
        <v>1</v>
      </c>
      <c r="E6" s="1" t="s">
        <v>2</v>
      </c>
    </row>
    <row r="7" spans="1:10" ht="12.75">
      <c r="A7" s="2">
        <v>4</v>
      </c>
      <c r="B7" s="3">
        <f>-0.000006*t^2+0.00002*t+1</f>
        <v>0.999984</v>
      </c>
      <c r="C7" s="3">
        <f>2727.586+0.6224107*(t+273)-466.9151*LN(t+273)-52000.87/(t+273)</f>
        <v>86.32629503361147</v>
      </c>
      <c r="D7" s="3">
        <f aca="true" t="shared" si="0" ref="D7:D21">1824930*(dens)^0.5*((t+273)*cda)^-1.5</f>
        <v>0.49352417289364076</v>
      </c>
      <c r="E7" s="3">
        <f aca="true" t="shared" si="1" ref="E7:E21">50.3*(dens)^0.5*((t+273)*cda)^-0.5</f>
        <v>0.3252767896810392</v>
      </c>
      <c r="F7" s="3"/>
      <c r="G7" s="3"/>
      <c r="H7" s="2"/>
      <c r="I7" s="2"/>
      <c r="J7" s="2"/>
    </row>
    <row r="8" spans="1:10" ht="12.75">
      <c r="A8" s="2">
        <v>6</v>
      </c>
      <c r="B8" s="3">
        <f aca="true" t="shared" si="2" ref="B8:B21">-0.000006*t^2+0.00002*t+1</f>
        <v>0.999904</v>
      </c>
      <c r="C8" s="3">
        <f aca="true" t="shared" si="3" ref="C8:C21">2727.586+0.6224107*(t+273)-466.9151*LN(t+273)-52000.87/(t+273)</f>
        <v>85.55772647471639</v>
      </c>
      <c r="D8" s="3">
        <f t="shared" si="0"/>
        <v>0.494800585928779</v>
      </c>
      <c r="E8" s="3">
        <f t="shared" si="1"/>
        <v>0.3255482900223304</v>
      </c>
      <c r="F8" s="3"/>
      <c r="G8" s="3"/>
      <c r="H8" s="2"/>
      <c r="I8" s="2"/>
      <c r="J8" s="2"/>
    </row>
    <row r="9" spans="1:10" ht="12.75">
      <c r="A9" s="2">
        <v>8</v>
      </c>
      <c r="B9" s="3">
        <f t="shared" si="2"/>
        <v>0.999776</v>
      </c>
      <c r="C9" s="3">
        <f t="shared" si="3"/>
        <v>84.79399556423971</v>
      </c>
      <c r="D9" s="3">
        <f t="shared" si="0"/>
        <v>0.49612422581390075</v>
      </c>
      <c r="E9" s="3">
        <f t="shared" si="1"/>
        <v>0.3258244183460629</v>
      </c>
      <c r="F9" s="3"/>
      <c r="G9" s="3"/>
      <c r="H9" s="2"/>
      <c r="I9" s="2"/>
      <c r="J9" s="2"/>
    </row>
    <row r="10" spans="1:10" ht="12.75">
      <c r="A10" s="2">
        <v>10</v>
      </c>
      <c r="B10" s="3">
        <f t="shared" si="2"/>
        <v>0.9996</v>
      </c>
      <c r="C10" s="3">
        <f t="shared" si="3"/>
        <v>84.03516809840156</v>
      </c>
      <c r="D10" s="3">
        <f t="shared" si="0"/>
        <v>0.4974942565995977</v>
      </c>
      <c r="E10" s="3">
        <f t="shared" si="1"/>
        <v>0.32610492249317874</v>
      </c>
      <c r="F10" s="3"/>
      <c r="G10" s="3"/>
      <c r="H10" s="2"/>
      <c r="I10" s="2"/>
      <c r="J10" s="2"/>
    </row>
    <row r="11" spans="1:10" ht="12.75">
      <c r="A11" s="2">
        <v>12</v>
      </c>
      <c r="B11" s="3">
        <f t="shared" si="2"/>
        <v>0.999376</v>
      </c>
      <c r="C11" s="3">
        <f t="shared" si="3"/>
        <v>83.28130566348847</v>
      </c>
      <c r="D11" s="3">
        <f t="shared" si="0"/>
        <v>0.4989098639277333</v>
      </c>
      <c r="E11" s="3">
        <f t="shared" si="1"/>
        <v>0.3263895535358223</v>
      </c>
      <c r="F11" s="3"/>
      <c r="G11" s="3"/>
      <c r="H11" s="2"/>
      <c r="I11" s="2"/>
      <c r="J11" s="2"/>
    </row>
    <row r="12" spans="1:10" ht="12.75">
      <c r="A12" s="2">
        <v>14</v>
      </c>
      <c r="B12" s="3">
        <f t="shared" si="2"/>
        <v>0.999104</v>
      </c>
      <c r="C12" s="3">
        <f t="shared" si="3"/>
        <v>82.53246583194263</v>
      </c>
      <c r="D12" s="3">
        <f t="shared" si="0"/>
        <v>0.5003702532432963</v>
      </c>
      <c r="E12" s="3">
        <f t="shared" si="1"/>
        <v>0.3266780655084303</v>
      </c>
      <c r="F12" s="3"/>
      <c r="G12" s="3"/>
      <c r="H12" s="2"/>
      <c r="I12" s="2"/>
      <c r="J12" s="2"/>
    </row>
    <row r="13" spans="1:7" ht="12.75">
      <c r="A13" s="2">
        <v>16</v>
      </c>
      <c r="B13" s="3">
        <f t="shared" si="2"/>
        <v>0.998784</v>
      </c>
      <c r="C13" s="3">
        <f t="shared" si="3"/>
        <v>81.78870234894063</v>
      </c>
      <c r="D13" s="3">
        <f t="shared" si="0"/>
        <v>0.5018746480765316</v>
      </c>
      <c r="E13" s="3">
        <f t="shared" si="1"/>
        <v>0.3269702151496166</v>
      </c>
      <c r="F13" s="3"/>
      <c r="G13" s="35"/>
    </row>
    <row r="14" spans="1:7" ht="12.75">
      <c r="A14" s="2">
        <v>18</v>
      </c>
      <c r="B14" s="3">
        <f t="shared" si="2"/>
        <v>0.998416</v>
      </c>
      <c r="C14" s="3">
        <f t="shared" si="3"/>
        <v>81.0500653099723</v>
      </c>
      <c r="D14" s="3">
        <f t="shared" si="0"/>
        <v>0.5034222883901536</v>
      </c>
      <c r="E14" s="3">
        <f t="shared" si="1"/>
        <v>0.32726576165420446</v>
      </c>
      <c r="F14" s="3"/>
      <c r="G14" s="35"/>
    </row>
    <row r="15" spans="1:7" ht="12.75">
      <c r="A15" s="2">
        <v>20</v>
      </c>
      <c r="B15" s="3">
        <f t="shared" si="2"/>
        <v>0.998</v>
      </c>
      <c r="C15" s="3">
        <f t="shared" si="3"/>
        <v>80.31660132988273</v>
      </c>
      <c r="D15" s="3">
        <f t="shared" si="0"/>
        <v>0.5050124289868688</v>
      </c>
      <c r="E15" s="3">
        <f t="shared" si="1"/>
        <v>0.3275644664348324</v>
      </c>
      <c r="F15" s="3"/>
      <c r="G15" s="35"/>
    </row>
    <row r="16" spans="1:7" ht="12.75">
      <c r="A16" s="2">
        <v>22</v>
      </c>
      <c r="B16" s="3">
        <f t="shared" si="2"/>
        <v>0.997536</v>
      </c>
      <c r="C16" s="3">
        <f t="shared" si="3"/>
        <v>79.58835370383665</v>
      </c>
      <c r="D16" s="3">
        <f t="shared" si="0"/>
        <v>0.5066443379726463</v>
      </c>
      <c r="E16" s="3">
        <f t="shared" si="1"/>
        <v>0.3278660928925603</v>
      </c>
      <c r="F16" s="3"/>
      <c r="G16" s="35"/>
    </row>
    <row r="17" spans="1:7" ht="12.75">
      <c r="A17" s="2">
        <v>24</v>
      </c>
      <c r="B17" s="3">
        <f t="shared" si="2"/>
        <v>0.997024</v>
      </c>
      <c r="C17" s="3">
        <f t="shared" si="3"/>
        <v>78.86536256061893</v>
      </c>
      <c r="D17" s="3">
        <f t="shared" si="0"/>
        <v>0.5083172952716466</v>
      </c>
      <c r="E17" s="3">
        <f t="shared" si="1"/>
        <v>0.328170406195974</v>
      </c>
      <c r="F17" s="3"/>
      <c r="G17" s="35"/>
    </row>
    <row r="18" spans="1:7" s="18" customFormat="1" ht="12.75">
      <c r="A18" s="1">
        <v>25</v>
      </c>
      <c r="B18" s="19">
        <f t="shared" si="2"/>
        <v>0.99675</v>
      </c>
      <c r="C18" s="19">
        <f t="shared" si="3"/>
        <v>78.50584988059111</v>
      </c>
      <c r="D18" s="19">
        <f t="shared" si="0"/>
        <v>0.509168944891806</v>
      </c>
      <c r="E18" s="3">
        <f t="shared" si="1"/>
        <v>0.3283234974607573</v>
      </c>
      <c r="F18" s="3"/>
      <c r="G18" s="36"/>
    </row>
    <row r="19" spans="1:7" ht="12.75">
      <c r="A19" s="2">
        <v>26</v>
      </c>
      <c r="B19" s="3">
        <f t="shared" si="2"/>
        <v>0.996464</v>
      </c>
      <c r="C19" s="3">
        <f t="shared" si="3"/>
        <v>78.14766500867242</v>
      </c>
      <c r="D19" s="3">
        <f t="shared" si="0"/>
        <v>0.5100305911889141</v>
      </c>
      <c r="E19" s="3">
        <f t="shared" si="1"/>
        <v>0.3284771730683031</v>
      </c>
      <c r="F19" s="3"/>
      <c r="G19" s="35"/>
    </row>
    <row r="20" spans="1:7" ht="12.75">
      <c r="A20" s="2">
        <v>28</v>
      </c>
      <c r="B20" s="3">
        <f t="shared" si="2"/>
        <v>0.995856</v>
      </c>
      <c r="C20" s="3">
        <f t="shared" si="3"/>
        <v>77.43529527524711</v>
      </c>
      <c r="D20" s="3">
        <f t="shared" si="0"/>
        <v>0.5117835250172663</v>
      </c>
      <c r="E20" s="3">
        <f t="shared" si="1"/>
        <v>0.3287861615821081</v>
      </c>
      <c r="F20" s="3"/>
      <c r="G20" s="35"/>
    </row>
    <row r="21" spans="1:7" ht="12.75">
      <c r="A21" s="2">
        <v>30</v>
      </c>
      <c r="B21" s="3">
        <f t="shared" si="2"/>
        <v>0.9952</v>
      </c>
      <c r="C21" s="3">
        <f t="shared" si="3"/>
        <v>76.72828483901222</v>
      </c>
      <c r="D21" s="3">
        <f t="shared" si="0"/>
        <v>0.5135754036850421</v>
      </c>
      <c r="E21" s="3">
        <f t="shared" si="1"/>
        <v>0.32909714096112447</v>
      </c>
      <c r="F21" s="3"/>
      <c r="G21" s="35"/>
    </row>
    <row r="23" ht="12.75">
      <c r="C23" t="s">
        <v>24</v>
      </c>
    </row>
    <row r="32" spans="1:2" ht="12.75">
      <c r="A32" s="37"/>
      <c r="B32" s="3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Jacques Wiertz</cp:lastModifiedBy>
  <cp:lastPrinted>2002-11-21T11:27:59Z</cp:lastPrinted>
  <dcterms:created xsi:type="dcterms:W3CDTF">2002-06-18T14:59:54Z</dcterms:created>
  <dcterms:modified xsi:type="dcterms:W3CDTF">2020-08-05T23:20:18Z</dcterms:modified>
  <cp:category/>
  <cp:version/>
  <cp:contentType/>
  <cp:contentStatus/>
</cp:coreProperties>
</file>