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01c5153f2ff2e3/Escritorio/Auxiliar 7 Evalua/"/>
    </mc:Choice>
  </mc:AlternateContent>
  <xr:revisionPtr revIDLastSave="178" documentId="13_ncr:1_{3FDDD4E3-6B75-4EBF-B285-7FB0B71DF555}" xr6:coauthVersionLast="46" xr6:coauthVersionMax="46" xr10:uidLastSave="{32514992-F6B0-4010-8CCE-342B3710C3AA}"/>
  <bookViews>
    <workbookView xWindow="-110" yWindow="-110" windowWidth="19420" windowHeight="10420" activeTab="2" xr2:uid="{A04DC874-D49D-D746-B7EC-03C7C79222A4}"/>
  </bookViews>
  <sheets>
    <sheet name="Pauta P1" sheetId="5" r:id="rId1"/>
    <sheet name="Pauta P2" sheetId="6" r:id="rId2"/>
    <sheet name="Pauta P4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7" l="1"/>
  <c r="D29" i="7"/>
  <c r="D28" i="7"/>
  <c r="D27" i="7"/>
  <c r="C29" i="7"/>
  <c r="C28" i="7"/>
  <c r="C25" i="7"/>
  <c r="C27" i="7"/>
  <c r="B27" i="7"/>
  <c r="B28" i="7"/>
  <c r="B25" i="7"/>
  <c r="B16" i="6"/>
  <c r="E15" i="6"/>
  <c r="E14" i="6"/>
  <c r="E13" i="6"/>
  <c r="E12" i="6"/>
  <c r="B15" i="6"/>
  <c r="B14" i="6"/>
  <c r="B13" i="6"/>
  <c r="B12" i="6"/>
  <c r="B20" i="5"/>
  <c r="B19" i="5"/>
  <c r="D17" i="5"/>
  <c r="B18" i="5"/>
  <c r="B17" i="5"/>
  <c r="B15" i="5"/>
  <c r="B14" i="5"/>
  <c r="J5" i="5"/>
  <c r="J30" i="7"/>
  <c r="K30" i="7"/>
  <c r="L30" i="7"/>
  <c r="M30" i="7"/>
  <c r="N30" i="7"/>
  <c r="O30" i="7"/>
  <c r="P30" i="7"/>
  <c r="I30" i="7"/>
  <c r="Q29" i="7"/>
  <c r="Q30" i="7" s="1"/>
  <c r="F12" i="5"/>
  <c r="C12" i="5"/>
  <c r="D12" i="5"/>
  <c r="E12" i="5"/>
  <c r="B12" i="5"/>
  <c r="D8" i="5"/>
  <c r="E8" i="5" s="1"/>
  <c r="F8" i="5" s="1"/>
  <c r="C6" i="5"/>
  <c r="D6" i="5"/>
  <c r="E6" i="5"/>
  <c r="F6" i="5"/>
  <c r="G6" i="5"/>
  <c r="H6" i="5"/>
  <c r="I6" i="5"/>
  <c r="J6" i="5"/>
  <c r="B6" i="5"/>
  <c r="D1" i="5"/>
  <c r="E1" i="5" s="1"/>
  <c r="F1" i="5" s="1"/>
  <c r="G1" i="5" s="1"/>
  <c r="H1" i="5" s="1"/>
  <c r="I1" i="5" s="1"/>
  <c r="J1" i="5" s="1"/>
  <c r="E28" i="7" l="1"/>
  <c r="F28" i="7" s="1"/>
  <c r="E27" i="7"/>
  <c r="F27" i="7" s="1"/>
  <c r="I31" i="7"/>
  <c r="J33" i="7"/>
  <c r="J34" i="7" s="1"/>
  <c r="E29" i="7"/>
  <c r="F29" i="7" s="1"/>
  <c r="B21" i="5"/>
  <c r="F30" i="7" l="1"/>
</calcChain>
</file>

<file path=xl/sharedStrings.xml><?xml version="1.0" encoding="utf-8"?>
<sst xmlns="http://schemas.openxmlformats.org/spreadsheetml/2006/main" count="76" uniqueCount="69">
  <si>
    <t>Dragadora</t>
  </si>
  <si>
    <t>Mantención</t>
  </si>
  <si>
    <t>Fumigación</t>
  </si>
  <si>
    <t>Valor Residual</t>
  </si>
  <si>
    <t>r</t>
  </si>
  <si>
    <t>Revestimiento</t>
  </si>
  <si>
    <t>Reparación</t>
  </si>
  <si>
    <t>Total</t>
  </si>
  <si>
    <t xml:space="preserve">Proyecto </t>
  </si>
  <si>
    <t>A</t>
  </si>
  <si>
    <t>B</t>
  </si>
  <si>
    <t>C</t>
  </si>
  <si>
    <t>D</t>
  </si>
  <si>
    <t>E</t>
  </si>
  <si>
    <t>F</t>
  </si>
  <si>
    <t>INV</t>
  </si>
  <si>
    <t>BENEFICIO</t>
  </si>
  <si>
    <t>Vida util</t>
  </si>
  <si>
    <t>VR</t>
  </si>
  <si>
    <t>TIR</t>
  </si>
  <si>
    <t>b)</t>
  </si>
  <si>
    <t>VPS</t>
  </si>
  <si>
    <t>VAN Beneficios</t>
  </si>
  <si>
    <t>VAN VR</t>
  </si>
  <si>
    <t>VAN Total</t>
  </si>
  <si>
    <t>VAN</t>
  </si>
  <si>
    <t>PROYECTO A</t>
  </si>
  <si>
    <t>PROYECTO B</t>
  </si>
  <si>
    <t>CAUE (A)</t>
  </si>
  <si>
    <t>tasa</t>
  </si>
  <si>
    <t>CAUE (B)</t>
  </si>
  <si>
    <t>P1</t>
  </si>
  <si>
    <t>P2</t>
  </si>
  <si>
    <t>P3</t>
  </si>
  <si>
    <t>Año 0</t>
  </si>
  <si>
    <t>Año 1</t>
  </si>
  <si>
    <t>Año 2</t>
  </si>
  <si>
    <t>Año 3</t>
  </si>
  <si>
    <t>Año 4</t>
  </si>
  <si>
    <t>VAN P1</t>
  </si>
  <si>
    <t>VAN P3</t>
  </si>
  <si>
    <t>VAN P2</t>
  </si>
  <si>
    <t>IVAN P1</t>
  </si>
  <si>
    <t>IVAN P2</t>
  </si>
  <si>
    <t>IVAN P3</t>
  </si>
  <si>
    <t>IVAN P4</t>
  </si>
  <si>
    <t>VAN P4*</t>
  </si>
  <si>
    <t>VNS P4</t>
  </si>
  <si>
    <t>presupuesto</t>
  </si>
  <si>
    <t>total</t>
  </si>
  <si>
    <t>c</t>
  </si>
  <si>
    <t>Benef</t>
  </si>
  <si>
    <t>res</t>
  </si>
  <si>
    <t>inv</t>
  </si>
  <si>
    <t>VAN (A)</t>
  </si>
  <si>
    <t>VAN(INV)</t>
  </si>
  <si>
    <t>VAN TOTAL</t>
  </si>
  <si>
    <t>VAN(N,1)</t>
  </si>
  <si>
    <t>VAN(N,oo)</t>
  </si>
  <si>
    <t>costos</t>
  </si>
  <si>
    <t>Elijo el proyecto B porque tiene menor CAUE</t>
  </si>
  <si>
    <t>P4 (rep)</t>
  </si>
  <si>
    <t>vns</t>
  </si>
  <si>
    <t>CAUE/r</t>
  </si>
  <si>
    <t>a) A, D, F</t>
  </si>
  <si>
    <t>VAN INV</t>
  </si>
  <si>
    <t>VPS VAN (N;oo)</t>
  </si>
  <si>
    <t>TASA</t>
  </si>
  <si>
    <t>A, Poque es mayor VAN(N,1)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</si>
</sst>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&quot;$&quot;\-#,##0.00"/>
    <numFmt numFmtId="41" formatCode="_ * #,##0_ ;_ * \-#,##0_ ;_ * &quot;-&quot;_ ;_ @_ "/>
    <numFmt numFmtId="167" formatCode="_ * #,##0.00_ ;_ * \-#,##0.00_ ;_ * &quot;-&quot;_ ;_ @_ "/>
    <numFmt numFmtId="168" formatCode="_ * #,##0.000_ ;_ * \-#,##0.000_ ;_ * &quot;-&quot;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8">
    <xf numFmtId="0" fontId="0" fillId="0" borderId="0" xfId="0"/>
    <xf numFmtId="1" fontId="0" fillId="0" borderId="0" xfId="0" applyNumberFormat="1"/>
    <xf numFmtId="8" fontId="0" fillId="0" borderId="0" xfId="0" applyNumberFormat="1"/>
    <xf numFmtId="0" fontId="2" fillId="2" borderId="0" xfId="0" applyFont="1" applyFill="1"/>
    <xf numFmtId="0" fontId="0" fillId="0" borderId="1" xfId="0" applyBorder="1"/>
    <xf numFmtId="0" fontId="0" fillId="3" borderId="1" xfId="0" applyFill="1" applyBorder="1"/>
    <xf numFmtId="0" fontId="0" fillId="4" borderId="0" xfId="0" applyFill="1"/>
    <xf numFmtId="8" fontId="0" fillId="4" borderId="0" xfId="0" applyNumberFormat="1" applyFill="1"/>
    <xf numFmtId="0" fontId="0" fillId="0" borderId="0" xfId="0" applyFill="1"/>
    <xf numFmtId="0" fontId="0" fillId="0" borderId="2" xfId="0" applyFill="1" applyBorder="1"/>
    <xf numFmtId="0" fontId="0" fillId="5" borderId="1" xfId="0" applyFill="1" applyBorder="1"/>
    <xf numFmtId="0" fontId="0" fillId="5" borderId="0" xfId="0" applyFill="1" applyBorder="1"/>
    <xf numFmtId="167" fontId="0" fillId="0" borderId="0" xfId="1" applyNumberFormat="1" applyFont="1"/>
    <xf numFmtId="0" fontId="0" fillId="6" borderId="0" xfId="0" applyFill="1" applyBorder="1"/>
    <xf numFmtId="0" fontId="2" fillId="3" borderId="1" xfId="0" applyFont="1" applyFill="1" applyBorder="1"/>
    <xf numFmtId="0" fontId="2" fillId="0" borderId="1" xfId="0" applyFont="1" applyFill="1" applyBorder="1"/>
    <xf numFmtId="168" fontId="0" fillId="0" borderId="0" xfId="1" applyNumberFormat="1" applyFont="1"/>
    <xf numFmtId="1" fontId="0" fillId="0" borderId="1" xfId="0" applyNumberFormat="1" applyBorder="1"/>
    <xf numFmtId="167" fontId="0" fillId="0" borderId="1" xfId="1" applyNumberFormat="1" applyFont="1" applyBorder="1"/>
    <xf numFmtId="0" fontId="0" fillId="0" borderId="1" xfId="0" applyFill="1" applyBorder="1"/>
    <xf numFmtId="167" fontId="0" fillId="4" borderId="1" xfId="1" applyNumberFormat="1" applyFont="1" applyFill="1" applyBorder="1"/>
    <xf numFmtId="0" fontId="0" fillId="4" borderId="1" xfId="0" applyFill="1" applyBorder="1"/>
    <xf numFmtId="0" fontId="2" fillId="4" borderId="1" xfId="0" applyFont="1" applyFill="1" applyBorder="1"/>
    <xf numFmtId="0" fontId="2" fillId="0" borderId="3" xfId="0" applyFont="1" applyFill="1" applyBorder="1"/>
    <xf numFmtId="0" fontId="0" fillId="0" borderId="3" xfId="0" applyFill="1" applyBorder="1"/>
    <xf numFmtId="1" fontId="0" fillId="4" borderId="0" xfId="0" applyNumberFormat="1" applyFill="1"/>
    <xf numFmtId="0" fontId="2" fillId="6" borderId="1" xfId="0" applyFont="1" applyFill="1" applyBorder="1"/>
    <xf numFmtId="8" fontId="0" fillId="0" borderId="1" xfId="0" applyNumberForma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6</xdr:row>
      <xdr:rowOff>152400</xdr:rowOff>
    </xdr:from>
    <xdr:to>
      <xdr:col>16</xdr:col>
      <xdr:colOff>762053</xdr:colOff>
      <xdr:row>22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1A36CC-77C7-40C9-AFE7-699EF9063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1200" y="1333500"/>
          <a:ext cx="7086653" cy="314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0</xdr:row>
      <xdr:rowOff>107950</xdr:rowOff>
    </xdr:from>
    <xdr:to>
      <xdr:col>14</xdr:col>
      <xdr:colOff>152727</xdr:colOff>
      <xdr:row>13</xdr:row>
      <xdr:rowOff>89761</xdr:rowOff>
    </xdr:to>
    <xdr:pic>
      <xdr:nvPicPr>
        <xdr:cNvPr id="2" name="Imagen 1" descr="Tabla&#10;&#10;Descripción generada automáticamente">
          <a:extLst>
            <a:ext uri="{FF2B5EF4-FFF2-40B4-BE49-F238E27FC236}">
              <a16:creationId xmlns:a16="http://schemas.microsoft.com/office/drawing/2014/main" id="{5F42B978-0AB1-4685-927C-65F5BF931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107950"/>
          <a:ext cx="6159827" cy="25408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501651</xdr:colOff>
      <xdr:row>0</xdr:row>
      <xdr:rowOff>0</xdr:rowOff>
    </xdr:from>
    <xdr:to>
      <xdr:col>15</xdr:col>
      <xdr:colOff>533400</xdr:colOff>
      <xdr:row>21</xdr:row>
      <xdr:rowOff>134053</xdr:rowOff>
    </xdr:to>
    <xdr:pic>
      <xdr:nvPicPr>
        <xdr:cNvPr id="2" name="Imagen 1" descr="Tabla&#10;&#10;Descripción generada automáticamente">
          <a:extLst>
            <a:ext uri="{FF2B5EF4-FFF2-40B4-BE49-F238E27FC236}">
              <a16:creationId xmlns:a16="http://schemas.microsoft.com/office/drawing/2014/main" id="{5A8B6857-8DC0-48D3-81F6-0B1EAE8E5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1" y="0"/>
          <a:ext cx="6534149" cy="4267903"/>
        </a:xfrm>
        <a:prstGeom prst="rect">
          <a:avLst/>
        </a:prstGeom>
      </xdr:spPr>
    </xdr:pic>
    <xdr:clientData/>
  </xdr:twoCellAnchor>
  <xdr:twoCellAnchor>
    <xdr:from>
      <xdr:col>7</xdr:col>
      <xdr:colOff>6350</xdr:colOff>
      <xdr:row>21</xdr:row>
      <xdr:rowOff>158750</xdr:rowOff>
    </xdr:from>
    <xdr:to>
      <xdr:col>16</xdr:col>
      <xdr:colOff>615950</xdr:colOff>
      <xdr:row>25</xdr:row>
      <xdr:rowOff>63500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CB0478E-EAC2-4ED6-96F4-48592819EC85}"/>
            </a:ext>
          </a:extLst>
        </xdr:cNvPr>
        <xdr:cNvSpPr txBox="1"/>
      </xdr:nvSpPr>
      <xdr:spPr>
        <a:xfrm>
          <a:off x="5695950" y="4292600"/>
          <a:ext cx="7924800" cy="692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Los</a:t>
          </a:r>
          <a:r>
            <a:rPr lang="es-ES" sz="1100" baseline="0"/>
            <a:t> calculos de esta tabla, es lo mismo que hacer un flujo de caja para cada uno y calcular el VAN. Por ejemplo para proyecto A quedaría así y tendriamos los mismos resultados. Claramente no se recomienda hacerlo, pues gasta más tiempo y espacio, pero sirve para entenderlo.</a:t>
          </a:r>
          <a:endParaRPr lang="es-ES" sz="1100"/>
        </a:p>
      </xdr:txBody>
    </xdr:sp>
    <xdr:clientData/>
  </xdr:twoCellAnchor>
  <xdr:twoCellAnchor>
    <xdr:from>
      <xdr:col>6</xdr:col>
      <xdr:colOff>25400</xdr:colOff>
      <xdr:row>23</xdr:row>
      <xdr:rowOff>111125</xdr:rowOff>
    </xdr:from>
    <xdr:to>
      <xdr:col>7</xdr:col>
      <xdr:colOff>6350</xdr:colOff>
      <xdr:row>26</xdr:row>
      <xdr:rowOff>127000</xdr:rowOff>
    </xdr:to>
    <xdr:cxnSp macro="">
      <xdr:nvCxnSpPr>
        <xdr:cNvPr id="5" name="Conector: angular 4">
          <a:extLst>
            <a:ext uri="{FF2B5EF4-FFF2-40B4-BE49-F238E27FC236}">
              <a16:creationId xmlns:a16="http://schemas.microsoft.com/office/drawing/2014/main" id="{EF54DE65-2227-48AC-AA5D-6461C50D0ABF}"/>
            </a:ext>
          </a:extLst>
        </xdr:cNvPr>
        <xdr:cNvCxnSpPr>
          <a:endCxn id="3" idx="1"/>
        </xdr:cNvCxnSpPr>
      </xdr:nvCxnSpPr>
      <xdr:spPr>
        <a:xfrm flipV="1">
          <a:off x="5118100" y="4638675"/>
          <a:ext cx="793750" cy="606425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3A7F-C6A5-44F1-8B79-851ED6FDB8B2}">
  <dimension ref="A1:J23"/>
  <sheetViews>
    <sheetView topLeftCell="A7" zoomScaleNormal="100" workbookViewId="0">
      <selection activeCell="D22" sqref="D22"/>
    </sheetView>
  </sheetViews>
  <sheetFormatPr baseColWidth="10" defaultRowHeight="15.5" x14ac:dyDescent="0.35"/>
  <cols>
    <col min="1" max="1" width="12.58203125" bestFit="1" customWidth="1"/>
    <col min="2" max="2" width="10.75" bestFit="1" customWidth="1"/>
    <col min="3" max="3" width="9.75" bestFit="1" customWidth="1"/>
    <col min="4" max="4" width="10.75" bestFit="1" customWidth="1"/>
    <col min="5" max="10" width="5.75" bestFit="1" customWidth="1"/>
  </cols>
  <sheetData>
    <row r="1" spans="1:10" x14ac:dyDescent="0.35">
      <c r="A1" s="3" t="s">
        <v>26</v>
      </c>
      <c r="B1" s="4">
        <v>0</v>
      </c>
      <c r="C1" s="4">
        <v>1</v>
      </c>
      <c r="D1" s="4">
        <f>C1+1</f>
        <v>2</v>
      </c>
      <c r="E1" s="4">
        <f t="shared" ref="E1:I1" si="0">D1+1</f>
        <v>3</v>
      </c>
      <c r="F1" s="4">
        <f t="shared" si="0"/>
        <v>4</v>
      </c>
      <c r="G1" s="4">
        <f t="shared" si="0"/>
        <v>5</v>
      </c>
      <c r="H1" s="4">
        <f t="shared" si="0"/>
        <v>6</v>
      </c>
      <c r="I1" s="4">
        <f t="shared" si="0"/>
        <v>7</v>
      </c>
      <c r="J1" s="4">
        <f>I1+1</f>
        <v>8</v>
      </c>
    </row>
    <row r="2" spans="1:10" x14ac:dyDescent="0.35">
      <c r="A2" s="4" t="s">
        <v>0</v>
      </c>
      <c r="B2" s="4">
        <v>86000</v>
      </c>
      <c r="C2" s="4"/>
      <c r="D2" s="4"/>
      <c r="E2" s="4"/>
      <c r="F2" s="4"/>
      <c r="G2" s="4"/>
      <c r="H2" s="4"/>
      <c r="I2" s="4"/>
      <c r="J2" s="4"/>
    </row>
    <row r="3" spans="1:10" x14ac:dyDescent="0.35">
      <c r="A3" s="4" t="s">
        <v>1</v>
      </c>
      <c r="B3" s="4"/>
      <c r="C3" s="4">
        <v>29000</v>
      </c>
      <c r="D3" s="4">
        <v>29000</v>
      </c>
      <c r="E3" s="4">
        <v>29000</v>
      </c>
      <c r="F3" s="4">
        <v>29000</v>
      </c>
      <c r="G3" s="4">
        <v>29000</v>
      </c>
      <c r="H3" s="4">
        <v>29000</v>
      </c>
      <c r="I3" s="4">
        <v>29000</v>
      </c>
      <c r="J3" s="4">
        <v>29000</v>
      </c>
    </row>
    <row r="4" spans="1:10" x14ac:dyDescent="0.35">
      <c r="A4" s="4" t="s">
        <v>2</v>
      </c>
      <c r="B4" s="4"/>
      <c r="C4" s="4">
        <v>15000</v>
      </c>
      <c r="D4" s="4">
        <v>15000</v>
      </c>
      <c r="E4" s="4">
        <v>15000</v>
      </c>
      <c r="F4" s="4">
        <v>15000</v>
      </c>
      <c r="G4" s="4">
        <v>15000</v>
      </c>
      <c r="H4" s="4">
        <v>15000</v>
      </c>
      <c r="I4" s="4">
        <v>15000</v>
      </c>
      <c r="J4" s="4">
        <v>15000</v>
      </c>
    </row>
    <row r="5" spans="1:10" x14ac:dyDescent="0.35">
      <c r="A5" s="4" t="s">
        <v>3</v>
      </c>
      <c r="B5" s="4"/>
      <c r="C5" s="4"/>
      <c r="D5" s="4"/>
      <c r="E5" s="4"/>
      <c r="F5" s="4"/>
      <c r="G5" s="4"/>
      <c r="H5" s="4"/>
      <c r="I5" s="4"/>
      <c r="J5" s="4">
        <f>-9200</f>
        <v>-9200</v>
      </c>
    </row>
    <row r="6" spans="1:10" x14ac:dyDescent="0.35">
      <c r="A6" s="5" t="s">
        <v>7</v>
      </c>
      <c r="B6" s="5">
        <f>SUM(B2:B5)</f>
        <v>86000</v>
      </c>
      <c r="C6" s="5">
        <f t="shared" ref="C6:J6" si="1">SUM(C2:C5)</f>
        <v>44000</v>
      </c>
      <c r="D6" s="5">
        <f t="shared" si="1"/>
        <v>44000</v>
      </c>
      <c r="E6" s="5">
        <f t="shared" si="1"/>
        <v>44000</v>
      </c>
      <c r="F6" s="5">
        <f t="shared" si="1"/>
        <v>44000</v>
      </c>
      <c r="G6" s="5">
        <f t="shared" si="1"/>
        <v>44000</v>
      </c>
      <c r="H6" s="5">
        <f t="shared" si="1"/>
        <v>44000</v>
      </c>
      <c r="I6" s="5">
        <f t="shared" si="1"/>
        <v>44000</v>
      </c>
      <c r="J6" s="5">
        <f t="shared" si="1"/>
        <v>34800</v>
      </c>
    </row>
    <row r="8" spans="1:10" x14ac:dyDescent="0.35">
      <c r="A8" s="3" t="s">
        <v>27</v>
      </c>
      <c r="B8" s="4">
        <v>0</v>
      </c>
      <c r="C8" s="4">
        <v>1</v>
      </c>
      <c r="D8" s="4">
        <f>C8+1</f>
        <v>2</v>
      </c>
      <c r="E8" s="4">
        <f t="shared" ref="E8:F8" si="2">D8+1</f>
        <v>3</v>
      </c>
      <c r="F8" s="4">
        <f t="shared" si="2"/>
        <v>4</v>
      </c>
    </row>
    <row r="9" spans="1:10" x14ac:dyDescent="0.35">
      <c r="A9" s="4" t="s">
        <v>5</v>
      </c>
      <c r="B9" s="4">
        <v>860000</v>
      </c>
      <c r="C9" s="4"/>
      <c r="D9" s="4"/>
      <c r="E9" s="4"/>
      <c r="F9" s="4"/>
    </row>
    <row r="10" spans="1:10" x14ac:dyDescent="0.35">
      <c r="A10" s="4" t="s">
        <v>1</v>
      </c>
      <c r="B10" s="4"/>
      <c r="C10" s="4">
        <v>1000</v>
      </c>
      <c r="D10" s="4">
        <v>1000</v>
      </c>
      <c r="E10" s="4">
        <v>1000</v>
      </c>
      <c r="F10" s="4">
        <v>1000</v>
      </c>
    </row>
    <row r="11" spans="1:10" x14ac:dyDescent="0.35">
      <c r="A11" s="4" t="s">
        <v>6</v>
      </c>
      <c r="B11" s="4"/>
      <c r="C11" s="4"/>
      <c r="D11" s="4"/>
      <c r="E11" s="4"/>
      <c r="F11" s="4">
        <v>8000</v>
      </c>
    </row>
    <row r="12" spans="1:10" x14ac:dyDescent="0.35">
      <c r="A12" s="5" t="s">
        <v>7</v>
      </c>
      <c r="B12" s="5">
        <f>SUM(B9:B11)</f>
        <v>860000</v>
      </c>
      <c r="C12" s="5">
        <f t="shared" ref="C12:E12" si="3">SUM(C9:C11)</f>
        <v>1000</v>
      </c>
      <c r="D12" s="5">
        <f t="shared" si="3"/>
        <v>1000</v>
      </c>
      <c r="E12" s="5">
        <f t="shared" si="3"/>
        <v>1000</v>
      </c>
      <c r="F12" s="5">
        <f>SUM(F9:F11)</f>
        <v>9000</v>
      </c>
    </row>
    <row r="13" spans="1:10" x14ac:dyDescent="0.35">
      <c r="A13" s="9" t="s">
        <v>29</v>
      </c>
      <c r="B13">
        <v>0.04</v>
      </c>
    </row>
    <row r="14" spans="1:10" x14ac:dyDescent="0.35">
      <c r="A14" s="9" t="s">
        <v>54</v>
      </c>
      <c r="B14" s="2">
        <f>NPV(B13,C6:J6)+B6</f>
        <v>375518.42461179924</v>
      </c>
    </row>
    <row r="15" spans="1:10" x14ac:dyDescent="0.35">
      <c r="A15" s="6" t="s">
        <v>28</v>
      </c>
      <c r="B15" s="7">
        <f>-PMT(B13,J1,B14)</f>
        <v>55774.937501187553</v>
      </c>
    </row>
    <row r="17" spans="1:4" x14ac:dyDescent="0.35">
      <c r="A17" t="s">
        <v>55</v>
      </c>
      <c r="B17">
        <f>B12</f>
        <v>860000</v>
      </c>
      <c r="D17" s="2">
        <f>NPV(B13,C12:F12)+B12</f>
        <v>870468.32875249465</v>
      </c>
    </row>
    <row r="18" spans="1:4" x14ac:dyDescent="0.35">
      <c r="A18" t="s">
        <v>57</v>
      </c>
      <c r="B18" s="2">
        <f>NPV(B13,C12:F12)</f>
        <v>10468.328752494661</v>
      </c>
      <c r="C18" t="s">
        <v>59</v>
      </c>
    </row>
    <row r="19" spans="1:4" x14ac:dyDescent="0.35">
      <c r="A19" t="s">
        <v>58</v>
      </c>
      <c r="B19" s="2">
        <f>-PMT(B13,F8,B18)/B13</f>
        <v>72098.009072960471</v>
      </c>
      <c r="C19" t="s">
        <v>59</v>
      </c>
    </row>
    <row r="20" spans="1:4" x14ac:dyDescent="0.35">
      <c r="A20" t="s">
        <v>56</v>
      </c>
      <c r="B20" s="2">
        <f>B19+B17</f>
        <v>932098.00907296047</v>
      </c>
    </row>
    <row r="21" spans="1:4" x14ac:dyDescent="0.35">
      <c r="A21" s="6" t="s">
        <v>30</v>
      </c>
      <c r="B21" s="7">
        <f>B20*B13</f>
        <v>37283.920362918419</v>
      </c>
    </row>
    <row r="23" spans="1:4" x14ac:dyDescent="0.35">
      <c r="A23" t="s">
        <v>60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4D582-6E75-4C02-AF1E-AD74CD479EC0}">
  <dimension ref="A2:F18"/>
  <sheetViews>
    <sheetView workbookViewId="0">
      <selection activeCell="F14" sqref="F14"/>
    </sheetView>
  </sheetViews>
  <sheetFormatPr baseColWidth="10" defaultRowHeight="15.5" x14ac:dyDescent="0.35"/>
  <sheetData>
    <row r="2" spans="1:6" x14ac:dyDescent="0.35">
      <c r="A2" t="s">
        <v>4</v>
      </c>
      <c r="B2">
        <v>0.15</v>
      </c>
    </row>
    <row r="3" spans="1:6" x14ac:dyDescent="0.35">
      <c r="A3" t="s">
        <v>48</v>
      </c>
      <c r="B3" s="6">
        <v>500</v>
      </c>
    </row>
    <row r="5" spans="1:6" x14ac:dyDescent="0.35">
      <c r="A5" s="4"/>
      <c r="B5" s="5" t="s">
        <v>34</v>
      </c>
      <c r="C5" s="5" t="s">
        <v>35</v>
      </c>
      <c r="D5" s="5" t="s">
        <v>36</v>
      </c>
      <c r="E5" s="5" t="s">
        <v>37</v>
      </c>
      <c r="F5" s="5" t="s">
        <v>38</v>
      </c>
    </row>
    <row r="6" spans="1:6" x14ac:dyDescent="0.35">
      <c r="A6" s="10" t="s">
        <v>31</v>
      </c>
      <c r="B6" s="4">
        <v>-250</v>
      </c>
      <c r="C6" s="4">
        <v>150</v>
      </c>
      <c r="D6" s="4">
        <v>170</v>
      </c>
      <c r="E6" s="4"/>
      <c r="F6" s="4"/>
    </row>
    <row r="7" spans="1:6" x14ac:dyDescent="0.35">
      <c r="A7" s="10" t="s">
        <v>32</v>
      </c>
      <c r="B7" s="4">
        <v>-500</v>
      </c>
      <c r="C7" s="4">
        <v>160</v>
      </c>
      <c r="D7" s="4">
        <v>180</v>
      </c>
      <c r="E7" s="4">
        <v>220</v>
      </c>
      <c r="F7" s="4">
        <v>250</v>
      </c>
    </row>
    <row r="8" spans="1:6" x14ac:dyDescent="0.35">
      <c r="A8" s="10" t="s">
        <v>33</v>
      </c>
      <c r="B8" s="21">
        <v>-250</v>
      </c>
      <c r="C8" s="4">
        <v>120</v>
      </c>
      <c r="D8" s="4">
        <v>-250</v>
      </c>
      <c r="E8" s="4">
        <v>300</v>
      </c>
      <c r="F8" s="4">
        <v>350</v>
      </c>
    </row>
    <row r="9" spans="1:6" x14ac:dyDescent="0.35">
      <c r="A9" s="10" t="s">
        <v>61</v>
      </c>
      <c r="B9" s="21">
        <v>-200</v>
      </c>
      <c r="C9" s="4">
        <v>120</v>
      </c>
      <c r="D9" s="4">
        <v>150</v>
      </c>
      <c r="E9" s="4"/>
      <c r="F9" s="4"/>
    </row>
    <row r="12" spans="1:6" x14ac:dyDescent="0.35">
      <c r="A12" s="11" t="s">
        <v>39</v>
      </c>
      <c r="B12" s="2">
        <f>NPV(B2,C6:D6)+B6</f>
        <v>8.9792060491493544</v>
      </c>
      <c r="D12" s="4" t="s">
        <v>42</v>
      </c>
      <c r="E12" s="18">
        <f>B12/-B6</f>
        <v>3.5916824196597419E-2</v>
      </c>
      <c r="F12" s="12"/>
    </row>
    <row r="13" spans="1:6" x14ac:dyDescent="0.35">
      <c r="A13" s="11" t="s">
        <v>41</v>
      </c>
      <c r="B13" s="2">
        <f>NPV(B2,C7:F7)+B7</f>
        <v>62.828177429326047</v>
      </c>
      <c r="D13" s="4" t="s">
        <v>43</v>
      </c>
      <c r="E13" s="18">
        <f>B13/-B7</f>
        <v>0.12565635485865209</v>
      </c>
      <c r="F13" s="12"/>
    </row>
    <row r="14" spans="1:6" x14ac:dyDescent="0.35">
      <c r="A14" s="11" t="s">
        <v>40</v>
      </c>
      <c r="B14" s="2">
        <f>NPV(B2,C8:F8)+B8</f>
        <v>62.680414949918088</v>
      </c>
      <c r="D14" s="19" t="s">
        <v>44</v>
      </c>
      <c r="E14" s="20">
        <f>B14/-B8</f>
        <v>0.25072165979967237</v>
      </c>
      <c r="F14" s="12">
        <v>250</v>
      </c>
    </row>
    <row r="15" spans="1:6" x14ac:dyDescent="0.35">
      <c r="A15" s="13" t="s">
        <v>46</v>
      </c>
      <c r="B15" s="2">
        <f>NPV(B2,C9:D9)+B9</f>
        <v>17.769376181474513</v>
      </c>
      <c r="D15" s="19" t="s">
        <v>45</v>
      </c>
      <c r="E15" s="20">
        <f>B16/-B9</f>
        <v>0.36434108527131853</v>
      </c>
      <c r="F15" s="12">
        <v>200</v>
      </c>
    </row>
    <row r="16" spans="1:6" x14ac:dyDescent="0.35">
      <c r="A16" s="11" t="s">
        <v>47</v>
      </c>
      <c r="B16" s="2">
        <f>-PMT(B2,2,B15)/B2</f>
        <v>72.86821705426371</v>
      </c>
    </row>
    <row r="18" spans="1:2" x14ac:dyDescent="0.35">
      <c r="A18" s="11" t="s">
        <v>62</v>
      </c>
      <c r="B18" t="s">
        <v>63</v>
      </c>
    </row>
  </sheetData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F6C6-574A-4D72-811B-F1B358F913B8}">
  <dimension ref="A12:Q34"/>
  <sheetViews>
    <sheetView tabSelected="1" topLeftCell="A14" zoomScale="73" workbookViewId="0">
      <selection activeCell="G38" sqref="G38"/>
    </sheetView>
  </sheetViews>
  <sheetFormatPr baseColWidth="10" defaultRowHeight="15.5" x14ac:dyDescent="0.35"/>
  <cols>
    <col min="6" max="6" width="13.5" bestFit="1" customWidth="1"/>
  </cols>
  <sheetData>
    <row r="12" spans="1:6" x14ac:dyDescent="0.35">
      <c r="A12" t="s">
        <v>64</v>
      </c>
    </row>
    <row r="14" spans="1:6" x14ac:dyDescent="0.35">
      <c r="A14" t="s">
        <v>20</v>
      </c>
    </row>
    <row r="16" spans="1:6" x14ac:dyDescent="0.35">
      <c r="A16" s="14" t="s">
        <v>8</v>
      </c>
      <c r="B16" s="14" t="s">
        <v>15</v>
      </c>
      <c r="C16" s="14" t="s">
        <v>16</v>
      </c>
      <c r="D16" s="14" t="s">
        <v>17</v>
      </c>
      <c r="E16" s="14" t="s">
        <v>18</v>
      </c>
      <c r="F16" s="14" t="s">
        <v>19</v>
      </c>
    </row>
    <row r="17" spans="1:17" x14ac:dyDescent="0.35">
      <c r="A17" s="22" t="s">
        <v>9</v>
      </c>
      <c r="B17" s="4">
        <v>-150000</v>
      </c>
      <c r="C17" s="4">
        <v>32000</v>
      </c>
      <c r="D17" s="4">
        <v>8</v>
      </c>
      <c r="E17" s="4">
        <v>25000</v>
      </c>
      <c r="F17" s="4">
        <v>15.34</v>
      </c>
    </row>
    <row r="18" spans="1:17" x14ac:dyDescent="0.35">
      <c r="A18" s="15" t="s">
        <v>10</v>
      </c>
      <c r="B18" s="4">
        <v>-175000</v>
      </c>
      <c r="C18" s="4">
        <v>27500</v>
      </c>
      <c r="D18" s="4">
        <v>10</v>
      </c>
      <c r="E18" s="4">
        <v>35000</v>
      </c>
      <c r="F18" s="4">
        <v>10.9</v>
      </c>
    </row>
    <row r="19" spans="1:17" x14ac:dyDescent="0.35">
      <c r="A19" s="15" t="s">
        <v>11</v>
      </c>
      <c r="B19" s="4">
        <v>-180000</v>
      </c>
      <c r="C19" s="4">
        <v>28000</v>
      </c>
      <c r="D19" s="4">
        <v>6</v>
      </c>
      <c r="E19" s="4">
        <v>20000</v>
      </c>
      <c r="F19" s="4">
        <v>1.1160000000000001</v>
      </c>
    </row>
    <row r="20" spans="1:17" x14ac:dyDescent="0.35">
      <c r="A20" s="22" t="s">
        <v>12</v>
      </c>
      <c r="B20" s="4">
        <v>-110000</v>
      </c>
      <c r="C20" s="4">
        <v>31000</v>
      </c>
      <c r="D20" s="4">
        <v>5</v>
      </c>
      <c r="E20" s="4">
        <v>27000</v>
      </c>
      <c r="F20" s="4">
        <v>17.54</v>
      </c>
    </row>
    <row r="21" spans="1:17" x14ac:dyDescent="0.35">
      <c r="A21" s="15" t="s">
        <v>13</v>
      </c>
      <c r="B21" s="4">
        <v>-150000</v>
      </c>
      <c r="C21" s="4">
        <v>32000</v>
      </c>
      <c r="D21" s="4">
        <v>4</v>
      </c>
      <c r="E21" s="4">
        <v>59000</v>
      </c>
      <c r="F21" s="4">
        <v>6.13</v>
      </c>
    </row>
    <row r="22" spans="1:17" x14ac:dyDescent="0.35">
      <c r="A22" s="22" t="s">
        <v>14</v>
      </c>
      <c r="B22" s="4">
        <v>-125000</v>
      </c>
      <c r="C22" s="4">
        <v>29000</v>
      </c>
      <c r="D22" s="4">
        <v>9</v>
      </c>
      <c r="E22" s="4">
        <v>23000</v>
      </c>
      <c r="F22" s="4">
        <v>19.13</v>
      </c>
    </row>
    <row r="23" spans="1:17" x14ac:dyDescent="0.35">
      <c r="A23" s="23" t="s">
        <v>67</v>
      </c>
      <c r="B23" s="24">
        <v>0.12</v>
      </c>
    </row>
    <row r="25" spans="1:17" x14ac:dyDescent="0.35">
      <c r="B25" s="2">
        <f>-PV(B23,D17,C17)</f>
        <v>158964.47253883493</v>
      </c>
      <c r="C25" s="17">
        <f>E17/(1+B23)^D17</f>
        <v>10097.080699484228</v>
      </c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x14ac:dyDescent="0.35">
      <c r="A26" s="4"/>
      <c r="B26" s="5" t="s">
        <v>22</v>
      </c>
      <c r="C26" s="5" t="s">
        <v>23</v>
      </c>
      <c r="D26" s="5" t="s">
        <v>65</v>
      </c>
      <c r="E26" s="5" t="s">
        <v>24</v>
      </c>
      <c r="F26" s="5" t="s">
        <v>66</v>
      </c>
      <c r="H26" s="4"/>
      <c r="I26" s="4">
        <v>0</v>
      </c>
      <c r="J26" s="4">
        <v>1</v>
      </c>
      <c r="K26" s="4">
        <v>2</v>
      </c>
      <c r="L26" s="4">
        <v>3</v>
      </c>
      <c r="M26" s="4">
        <v>4</v>
      </c>
      <c r="N26" s="4">
        <v>5</v>
      </c>
      <c r="O26" s="4">
        <v>6</v>
      </c>
      <c r="P26" s="4">
        <v>7</v>
      </c>
      <c r="Q26" s="4">
        <v>8</v>
      </c>
    </row>
    <row r="27" spans="1:17" x14ac:dyDescent="0.35">
      <c r="A27" s="21" t="s">
        <v>9</v>
      </c>
      <c r="B27" s="17">
        <f>NPV(B23,C17,C17,C17,C17,C17,C17,C17,C17)</f>
        <v>158964.47253883479</v>
      </c>
      <c r="C27" s="17">
        <f>NPV(B23,0,0,0,0,0,0,0,E17)</f>
        <v>10097.080699484224</v>
      </c>
      <c r="D27" s="17">
        <f>B17</f>
        <v>-150000</v>
      </c>
      <c r="E27" s="17">
        <f>SUM(B27:D27)</f>
        <v>19061.553238319</v>
      </c>
      <c r="F27" s="17">
        <f>-PMT(B23,D17,E27)/B23</f>
        <v>31976.206899374589</v>
      </c>
      <c r="H27" s="4" t="s">
        <v>53</v>
      </c>
      <c r="I27" s="4">
        <v>-150000</v>
      </c>
      <c r="J27" s="4"/>
      <c r="K27" s="4"/>
      <c r="L27" s="4"/>
      <c r="M27" s="4"/>
      <c r="N27" s="4"/>
      <c r="O27" s="4"/>
      <c r="P27" s="4"/>
      <c r="Q27" s="4"/>
    </row>
    <row r="28" spans="1:17" x14ac:dyDescent="0.35">
      <c r="A28" s="21" t="s">
        <v>12</v>
      </c>
      <c r="B28" s="17">
        <f>-PV(B23,D20,C20)</f>
        <v>111748.06227269521</v>
      </c>
      <c r="C28">
        <f>E20/(1+B23)^D20</f>
        <v>15320.525104402179</v>
      </c>
      <c r="D28" s="17">
        <f>B20</f>
        <v>-110000</v>
      </c>
      <c r="E28" s="17">
        <f t="shared" ref="E28:E29" si="0">SUM(B28:D28)</f>
        <v>17068.587377097399</v>
      </c>
      <c r="F28" s="17">
        <f>-PMT(B23,D20,E28)/B23</f>
        <v>39458.268740774671</v>
      </c>
      <c r="H28" s="4" t="s">
        <v>51</v>
      </c>
      <c r="I28" s="4"/>
      <c r="J28" s="4">
        <v>32000</v>
      </c>
      <c r="K28" s="4">
        <v>32000</v>
      </c>
      <c r="L28" s="4">
        <v>32000</v>
      </c>
      <c r="M28" s="4">
        <v>32000</v>
      </c>
      <c r="N28" s="4">
        <v>32000</v>
      </c>
      <c r="O28" s="4">
        <v>32000</v>
      </c>
      <c r="P28" s="4">
        <v>32000</v>
      </c>
      <c r="Q28" s="4">
        <v>32000</v>
      </c>
    </row>
    <row r="29" spans="1:17" x14ac:dyDescent="0.35">
      <c r="A29" s="21" t="s">
        <v>14</v>
      </c>
      <c r="B29" s="17">
        <f>-PV(B23,D22,C22)</f>
        <v>154519.24396278494</v>
      </c>
      <c r="C29" s="17">
        <f>E22/(1+B23)^D22</f>
        <v>8294.0305745763308</v>
      </c>
      <c r="D29" s="17">
        <f>B22</f>
        <v>-125000</v>
      </c>
      <c r="E29" s="17">
        <f>SUM(B29:D29)</f>
        <v>37813.274537361256</v>
      </c>
      <c r="F29" s="17">
        <f>-PMT(B23,D22,E29)/B23</f>
        <v>59139.611215005199</v>
      </c>
      <c r="H29" s="26" t="s">
        <v>52</v>
      </c>
      <c r="I29" s="4"/>
      <c r="J29" s="4"/>
      <c r="K29" s="4"/>
      <c r="L29" s="4"/>
      <c r="M29" s="4"/>
      <c r="N29" s="4"/>
      <c r="O29" s="4"/>
      <c r="P29" s="4"/>
      <c r="Q29" s="4">
        <f>E17</f>
        <v>25000</v>
      </c>
    </row>
    <row r="30" spans="1:17" x14ac:dyDescent="0.35">
      <c r="B30" s="1"/>
      <c r="C30" s="1"/>
      <c r="D30" s="1"/>
      <c r="E30" s="1"/>
      <c r="F30" s="25">
        <f>SUM(F27:F29)</f>
        <v>130574.08685515446</v>
      </c>
      <c r="H30" s="4" t="s">
        <v>49</v>
      </c>
      <c r="I30" s="4">
        <f>SUM(I27:I29)</f>
        <v>-150000</v>
      </c>
      <c r="J30" s="4">
        <f>SUM(J27:J29)</f>
        <v>32000</v>
      </c>
      <c r="K30" s="4">
        <f>SUM(K27:K29)</f>
        <v>32000</v>
      </c>
      <c r="L30" s="4">
        <f>SUM(L27:L29)</f>
        <v>32000</v>
      </c>
      <c r="M30" s="4">
        <f>SUM(M27:M29)</f>
        <v>32000</v>
      </c>
      <c r="N30" s="4">
        <f>SUM(N27:N29)</f>
        <v>32000</v>
      </c>
      <c r="O30" s="4">
        <f>SUM(O27:O29)</f>
        <v>32000</v>
      </c>
      <c r="P30" s="4">
        <f>SUM(P27:P29)</f>
        <v>32000</v>
      </c>
      <c r="Q30" s="4">
        <f>SUM(Q27:Q29)</f>
        <v>57000</v>
      </c>
    </row>
    <row r="31" spans="1:17" x14ac:dyDescent="0.35">
      <c r="H31" t="s">
        <v>19</v>
      </c>
      <c r="I31" s="16">
        <f>IRR(I30:Q30)</f>
        <v>0.15337127784424731</v>
      </c>
    </row>
    <row r="32" spans="1:17" x14ac:dyDescent="0.35">
      <c r="A32" s="8" t="s">
        <v>50</v>
      </c>
      <c r="B32" t="s">
        <v>68</v>
      </c>
    </row>
    <row r="33" spans="9:10" x14ac:dyDescent="0.35">
      <c r="I33" s="4" t="s">
        <v>25</v>
      </c>
      <c r="J33" s="27">
        <f>NPV(0.12,J30:Q30)+I30</f>
        <v>19061.553238319029</v>
      </c>
    </row>
    <row r="34" spans="9:10" x14ac:dyDescent="0.35">
      <c r="I34" s="4" t="s">
        <v>21</v>
      </c>
      <c r="J34" s="4">
        <f>-PMT(0.12,Q26,J33)/0.12</f>
        <v>31976.206899374643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Pauta P1</vt:lpstr>
      <vt:lpstr>Pauta P2</vt:lpstr>
      <vt:lpstr>Pauta P4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Francisco Alberto Dominguez Leon (jose.dominguez)</dc:creator>
  <cp:lastModifiedBy>Ignacio</cp:lastModifiedBy>
  <dcterms:created xsi:type="dcterms:W3CDTF">2020-11-11T17:56:16Z</dcterms:created>
  <dcterms:modified xsi:type="dcterms:W3CDTF">2021-05-25T23:43:32Z</dcterms:modified>
</cp:coreProperties>
</file>