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ec\Desktop\Cristobal\Universidad\Clases\Clase Auxiliar 1\"/>
    </mc:Choice>
  </mc:AlternateContent>
  <xr:revisionPtr revIDLastSave="0" documentId="13_ncr:1_{3272A284-268A-45A5-8FE8-760ED3DE3972}" xr6:coauthVersionLast="43" xr6:coauthVersionMax="43" xr10:uidLastSave="{00000000-0000-0000-0000-000000000000}"/>
  <bookViews>
    <workbookView xWindow="-108" yWindow="-108" windowWidth="23256" windowHeight="12576" tabRatio="873" xr2:uid="{00000000-000D-0000-FFFF-FFFF00000000}"/>
  </bookViews>
  <sheets>
    <sheet name="Datos" sheetId="16" r:id="rId1"/>
    <sheet name="Alisamiento" sheetId="2" r:id="rId2"/>
    <sheet name="Alisamiento+Tendencia" sheetId="1" r:id="rId3"/>
    <sheet name="Regresion Lineal" sheetId="3" r:id="rId4"/>
    <sheet name="Regresion" sheetId="10" r:id="rId5"/>
    <sheet name="Comparacion" sheetId="11" r:id="rId6"/>
    <sheet name="Planificacion Agregada" sheetId="12" r:id="rId7"/>
    <sheet name="Planificacion Agregada 2" sheetId="13" r:id="rId8"/>
    <sheet name="Planificacion Agregada 3" sheetId="14" r:id="rId9"/>
  </sheets>
  <definedNames>
    <definedName name="solver_adj" localSheetId="2" hidden="1">'Alisamiento+Tendencia'!$M$2:$M$3</definedName>
    <definedName name="solver_adj" localSheetId="7" hidden="1">'Planificacion Agregada 2'!$P$10</definedName>
    <definedName name="solver_adj" localSheetId="3" hidden="1">'Regresion Lineal'!$K$2:$K$3</definedName>
    <definedName name="solver_cvg" localSheetId="2" hidden="1">"""""""0,0001"""""""</definedName>
    <definedName name="solver_cvg" localSheetId="7" hidden="1">0.0001</definedName>
    <definedName name="solver_cvg" localSheetId="3" hidden="1">0.0001</definedName>
    <definedName name="solver_drv" localSheetId="2" hidden="1">1</definedName>
    <definedName name="solver_drv" localSheetId="7" hidden="1">1</definedName>
    <definedName name="solver_drv" localSheetId="3" hidden="1">1</definedName>
    <definedName name="solver_eng" localSheetId="2" hidden="1">1</definedName>
    <definedName name="solver_eng" localSheetId="7" hidden="1">1</definedName>
    <definedName name="solver_eng" localSheetId="3" hidden="1">1</definedName>
    <definedName name="solver_est" localSheetId="2" hidden="1">1</definedName>
    <definedName name="solver_est" localSheetId="7" hidden="1">1</definedName>
    <definedName name="solver_est" localSheetId="3" hidden="1">1</definedName>
    <definedName name="solver_itr" localSheetId="2" hidden="1">2147483647</definedName>
    <definedName name="solver_itr" localSheetId="7" hidden="1">2147483647</definedName>
    <definedName name="solver_itr" localSheetId="3" hidden="1">2147483647</definedName>
    <definedName name="solver_lhs1" localSheetId="2" hidden="1">'Alisamiento+Tendencia'!$M$2</definedName>
    <definedName name="solver_lhs2" localSheetId="2" hidden="1">'Alisamiento+Tendencia'!$M$2</definedName>
    <definedName name="solver_lhs3" localSheetId="2" hidden="1">'Alisamiento+Tendencia'!$M$3</definedName>
    <definedName name="solver_lhs4" localSheetId="2" hidden="1">'Alisamiento+Tendencia'!$M$3</definedName>
    <definedName name="solver_mip" localSheetId="2" hidden="1">2147483647</definedName>
    <definedName name="solver_mip" localSheetId="7" hidden="1">2147483647</definedName>
    <definedName name="solver_mip" localSheetId="3" hidden="1">2147483647</definedName>
    <definedName name="solver_mni" localSheetId="2" hidden="1">30</definedName>
    <definedName name="solver_mni" localSheetId="7" hidden="1">30</definedName>
    <definedName name="solver_mni" localSheetId="3" hidden="1">30</definedName>
    <definedName name="solver_mrt" localSheetId="2" hidden="1">"""""""0,075"""""""</definedName>
    <definedName name="solver_mrt" localSheetId="7" hidden="1">0.075</definedName>
    <definedName name="solver_mrt" localSheetId="3" hidden="1">0.075</definedName>
    <definedName name="solver_msl" localSheetId="2" hidden="1">2</definedName>
    <definedName name="solver_msl" localSheetId="7" hidden="1">2</definedName>
    <definedName name="solver_msl" localSheetId="3" hidden="1">2</definedName>
    <definedName name="solver_neg" localSheetId="2" hidden="1">1</definedName>
    <definedName name="solver_neg" localSheetId="7" hidden="1">1</definedName>
    <definedName name="solver_neg" localSheetId="3" hidden="1">1</definedName>
    <definedName name="solver_nod" localSheetId="2" hidden="1">2147483647</definedName>
    <definedName name="solver_nod" localSheetId="7" hidden="1">2147483647</definedName>
    <definedName name="solver_nod" localSheetId="3" hidden="1">2147483647</definedName>
    <definedName name="solver_num" localSheetId="2" hidden="1">4</definedName>
    <definedName name="solver_num" localSheetId="7" hidden="1">0</definedName>
    <definedName name="solver_num" localSheetId="3" hidden="1">0</definedName>
    <definedName name="solver_nwt" localSheetId="2" hidden="1">1</definedName>
    <definedName name="solver_nwt" localSheetId="7" hidden="1">1</definedName>
    <definedName name="solver_nwt" localSheetId="3" hidden="1">1</definedName>
    <definedName name="solver_opt" localSheetId="2" hidden="1">'Alisamiento+Tendencia'!$F$19</definedName>
    <definedName name="solver_opt" localSheetId="7" hidden="1">'Planificacion Agregada 2'!$P$11</definedName>
    <definedName name="solver_opt" localSheetId="3" hidden="1">'Regresion Lineal'!$B$8</definedName>
    <definedName name="solver_pre" localSheetId="2" hidden="1">"""""""0,000001"""""""</definedName>
    <definedName name="solver_pre" localSheetId="7" hidden="1">0.000001</definedName>
    <definedName name="solver_pre" localSheetId="3" hidden="1">0.000001</definedName>
    <definedName name="solver_rbv" localSheetId="2" hidden="1">1</definedName>
    <definedName name="solver_rbv" localSheetId="7" hidden="1">1</definedName>
    <definedName name="solver_rbv" localSheetId="3" hidden="1">1</definedName>
    <definedName name="solver_rel1" localSheetId="2" hidden="1">1</definedName>
    <definedName name="solver_rel2" localSheetId="2" hidden="1">3</definedName>
    <definedName name="solver_rel3" localSheetId="2" hidden="1">1</definedName>
    <definedName name="solver_rel4" localSheetId="2" hidden="1">3</definedName>
    <definedName name="solver_rhs1" localSheetId="2" hidden="1">1</definedName>
    <definedName name="solver_rhs2" localSheetId="2" hidden="1">0</definedName>
    <definedName name="solver_rhs3" localSheetId="2" hidden="1">1</definedName>
    <definedName name="solver_rhs4" localSheetId="2" hidden="1">0</definedName>
    <definedName name="solver_rlx" localSheetId="2" hidden="1">2</definedName>
    <definedName name="solver_rlx" localSheetId="7" hidden="1">2</definedName>
    <definedName name="solver_rlx" localSheetId="3" hidden="1">2</definedName>
    <definedName name="solver_rsd" localSheetId="2" hidden="1">0</definedName>
    <definedName name="solver_rsd" localSheetId="7" hidden="1">0</definedName>
    <definedName name="solver_rsd" localSheetId="3" hidden="1">0</definedName>
    <definedName name="solver_scl" localSheetId="2" hidden="1">1</definedName>
    <definedName name="solver_scl" localSheetId="7" hidden="1">1</definedName>
    <definedName name="solver_scl" localSheetId="3" hidden="1">1</definedName>
    <definedName name="solver_sho" localSheetId="2" hidden="1">2</definedName>
    <definedName name="solver_sho" localSheetId="7" hidden="1">2</definedName>
    <definedName name="solver_sho" localSheetId="3" hidden="1">2</definedName>
    <definedName name="solver_ssz" localSheetId="2" hidden="1">100</definedName>
    <definedName name="solver_ssz" localSheetId="7" hidden="1">100</definedName>
    <definedName name="solver_ssz" localSheetId="3" hidden="1">100</definedName>
    <definedName name="solver_tim" localSheetId="2" hidden="1">2147483647</definedName>
    <definedName name="solver_tim" localSheetId="7" hidden="1">2147483647</definedName>
    <definedName name="solver_tim" localSheetId="3" hidden="1">2147483647</definedName>
    <definedName name="solver_tol" localSheetId="2" hidden="1">1</definedName>
    <definedName name="solver_tol" localSheetId="7" hidden="1">0.01</definedName>
    <definedName name="solver_tol" localSheetId="3" hidden="1">1</definedName>
    <definedName name="solver_typ" localSheetId="2" hidden="1">2</definedName>
    <definedName name="solver_typ" localSheetId="7" hidden="1">3</definedName>
    <definedName name="solver_typ" localSheetId="3" hidden="1">2</definedName>
    <definedName name="solver_val" localSheetId="2" hidden="1">0</definedName>
    <definedName name="solver_val" localSheetId="7" hidden="1">4100000</definedName>
    <definedName name="solver_val" localSheetId="3" hidden="1">0</definedName>
    <definedName name="solver_ver" localSheetId="2" hidden="1">3</definedName>
    <definedName name="solver_ver" localSheetId="7" hidden="1">3</definedName>
    <definedName name="solver_ver" localSheetId="3" hidden="1">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3" l="1"/>
  <c r="B18" i="12"/>
  <c r="N2" i="12"/>
  <c r="O12" i="12"/>
  <c r="B8" i="3"/>
  <c r="D12" i="3"/>
  <c r="P4" i="14"/>
  <c r="N2" i="14"/>
  <c r="P11" i="13"/>
  <c r="N2" i="13"/>
  <c r="P4" i="13"/>
  <c r="P4" i="12"/>
  <c r="D13" i="3"/>
  <c r="F13" i="3"/>
  <c r="D14" i="3"/>
  <c r="F14" i="3"/>
  <c r="D15" i="3"/>
  <c r="F15" i="3"/>
  <c r="D17" i="3"/>
  <c r="F17" i="3"/>
  <c r="D18" i="3"/>
  <c r="F18" i="3"/>
  <c r="F12" i="3"/>
  <c r="G12" i="3"/>
  <c r="E18" i="3"/>
  <c r="E17" i="3"/>
  <c r="D16" i="3"/>
  <c r="F16" i="3"/>
  <c r="E16" i="3"/>
  <c r="E15" i="3"/>
  <c r="E14" i="3"/>
  <c r="E13" i="3"/>
  <c r="E12" i="3"/>
  <c r="G13" i="3"/>
  <c r="G14" i="3"/>
  <c r="G15" i="3"/>
  <c r="G16" i="3"/>
  <c r="G17" i="3"/>
  <c r="G18" i="3"/>
  <c r="G19" i="3"/>
  <c r="B18" i="14"/>
</calcChain>
</file>

<file path=xl/sharedStrings.xml><?xml version="1.0" encoding="utf-8"?>
<sst xmlns="http://schemas.openxmlformats.org/spreadsheetml/2006/main" count="203" uniqueCount="112">
  <si>
    <t>Día</t>
  </si>
  <si>
    <t>Demanda</t>
  </si>
  <si>
    <t>F</t>
  </si>
  <si>
    <t>t</t>
  </si>
  <si>
    <t>alfa</t>
  </si>
  <si>
    <t>beta</t>
  </si>
  <si>
    <t>MaD (t)</t>
  </si>
  <si>
    <t>Desviacion</t>
  </si>
  <si>
    <t>Desviacion Acumulada</t>
  </si>
  <si>
    <t>Rastreo</t>
  </si>
  <si>
    <t>Alfa</t>
  </si>
  <si>
    <t>Venta</t>
  </si>
  <si>
    <t>Prediccion</t>
  </si>
  <si>
    <t>Y=ax+b</t>
  </si>
  <si>
    <t>a</t>
  </si>
  <si>
    <t>b</t>
  </si>
  <si>
    <t>Error al cuadrado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</si>
  <si>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</si>
  <si>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</si>
  <si>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</si>
  <si>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</si>
  <si>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</si>
  <si>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</si>
  <si>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</si>
  <si>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</si>
  <si>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</si>
  <si>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</si>
  <si>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</si>
  <si>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</si>
  <si>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Grados de libertad</t>
  </si>
  <si>
    <t>Suma de cuadrados</t>
  </si>
  <si>
    <t>Promedio de los cuadrados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</si>
  <si>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</si>
  <si>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</si>
  <si>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</si>
  <si>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</si>
  <si>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</si>
  <si>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</si>
  <si>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</si>
  <si>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</si>
  <si>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Variable X 1</t>
  </si>
  <si>
    <t>Análisis de los residuales</t>
  </si>
  <si>
    <t>Observación</t>
  </si>
  <si>
    <t>Pronóstico para Y</t>
  </si>
  <si>
    <t>Mad</t>
  </si>
  <si>
    <t>Diferencia</t>
  </si>
  <si>
    <t>Real</t>
  </si>
  <si>
    <t>Alisamiento exponencial</t>
  </si>
  <si>
    <t>Regresion</t>
  </si>
  <si>
    <t>Alisamiento exponencial con tendencia</t>
  </si>
  <si>
    <t>Periodo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</si>
  <si>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</si>
  <si>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</si>
  <si>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</si>
  <si>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</si>
  <si>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</si>
  <si>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</si>
  <si>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</si>
  <si>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</si>
  <si>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</si>
  <si>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</si>
  <si>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</si>
  <si>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</si>
  <si>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</si>
  <si>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Dda.(miles)</t>
  </si>
  <si>
    <t>Parametros</t>
  </si>
  <si>
    <t>Inventario Final</t>
  </si>
  <si>
    <t>Nivelacion de fuerza de trabajo</t>
  </si>
  <si>
    <t>Tamaño de personal</t>
  </si>
  <si>
    <t>Inventario Inicial</t>
  </si>
  <si>
    <t>Costo De Personal</t>
  </si>
  <si>
    <t>Costo Personal Mensual</t>
  </si>
  <si>
    <t>Inventario</t>
  </si>
  <si>
    <t>Disponible</t>
  </si>
  <si>
    <t>Produccion Mensual Persona</t>
  </si>
  <si>
    <t>Producido</t>
  </si>
  <si>
    <t>Costo de Inventario</t>
  </si>
  <si>
    <t>Costo de Produccion</t>
  </si>
  <si>
    <t>Costo Horas Extras</t>
  </si>
  <si>
    <t>Costo Total</t>
  </si>
  <si>
    <t>Costo Contratar y Despedir</t>
  </si>
  <si>
    <t>Tiempo Extra</t>
  </si>
  <si>
    <t>Factor Costo Hora Extra</t>
  </si>
  <si>
    <t>Costo unitario de Produccion</t>
  </si>
  <si>
    <t>Personal</t>
  </si>
  <si>
    <t>Produccion total</t>
  </si>
  <si>
    <t>Ecuacion para cantidad de personal</t>
  </si>
  <si>
    <t>Nivelacion de fuerza de trabajo + HH</t>
  </si>
  <si>
    <t>Costo Contratacion</t>
  </si>
  <si>
    <t>Costo Despido</t>
  </si>
  <si>
    <t>Seguir Demanda</t>
  </si>
  <si>
    <t>Pronostico F(t)</t>
  </si>
  <si>
    <t>Tendencia T(t)</t>
  </si>
  <si>
    <t>Promedio A(t)</t>
  </si>
  <si>
    <t>Demanda (t)</t>
  </si>
  <si>
    <t>Formulas</t>
  </si>
  <si>
    <t>F(t+1)=A(t)+T(t)</t>
  </si>
  <si>
    <t>A(t)=alfa*D(t)+(1-alfa)*(A(t-1)+T(t-1))</t>
  </si>
  <si>
    <t>MAD(t)=alfa*|D(t)-F(t)|+(1-alfa)*Mad(t-1)</t>
  </si>
  <si>
    <r>
      <t>T(en t) = (Desviación Acumulada hasta t inclusive)/MAD</t>
    </r>
    <r>
      <rPr>
        <vertAlign val="subscript"/>
        <sz val="12"/>
        <color theme="1"/>
        <rFont val="Times New Roman"/>
        <family val="1"/>
      </rPr>
      <t>t</t>
    </r>
  </si>
  <si>
    <t>F(t+1)=A(t)</t>
  </si>
  <si>
    <t>A(t)=alfa*D(t)+(1-alfa)*A(t-1)</t>
  </si>
  <si>
    <t>Estructura</t>
  </si>
  <si>
    <t>Suma de Errores</t>
  </si>
  <si>
    <t>x*2000*12+x*0,2*2000*4=4100000</t>
  </si>
  <si>
    <t>T(t)=beta*((A(t)-A(t-1))+(1-beta)*T(t-1)</t>
  </si>
  <si>
    <t>Costo Contraatacion</t>
  </si>
  <si>
    <t>Costo Contratar</t>
  </si>
  <si>
    <t>HHEE</t>
  </si>
  <si>
    <t>Inventario Final del Periodo</t>
  </si>
  <si>
    <t>Disponible para la Venta</t>
  </si>
  <si>
    <t>Venta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</si>
</sst>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FC000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2" fontId="0" fillId="0" borderId="0" xfId="0" applyNumberFormat="1"/>
    <xf numFmtId="2" fontId="0" fillId="0" borderId="5" xfId="0" applyNumberFormat="1" applyBorder="1"/>
    <xf numFmtId="2" fontId="4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6" fontId="0" fillId="0" borderId="5" xfId="1" applyNumberFormat="1" applyFont="1" applyBorder="1" applyAlignment="1">
      <alignment horizontal="center" vertical="center"/>
    </xf>
    <xf numFmtId="166" fontId="0" fillId="0" borderId="5" xfId="1" applyNumberFormat="1" applyFont="1" applyBorder="1" applyAlignment="1">
      <alignment horizontal="left" vertical="center" wrapText="1"/>
    </xf>
    <xf numFmtId="0" fontId="0" fillId="5" borderId="5" xfId="0" applyFill="1" applyBorder="1"/>
    <xf numFmtId="166" fontId="0" fillId="5" borderId="5" xfId="1" applyNumberFormat="1" applyFont="1" applyFill="1" applyBorder="1" applyAlignment="1">
      <alignment horizontal="left" vertical="center" wrapText="1"/>
    </xf>
    <xf numFmtId="0" fontId="0" fillId="6" borderId="5" xfId="0" applyFill="1" applyBorder="1"/>
    <xf numFmtId="0" fontId="0" fillId="6" borderId="0" xfId="0" applyFill="1" applyBorder="1"/>
    <xf numFmtId="166" fontId="0" fillId="0" borderId="0" xfId="0" applyNumberFormat="1"/>
    <xf numFmtId="0" fontId="8" fillId="3" borderId="15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0" fontId="9" fillId="0" borderId="0" xfId="0" applyFont="1"/>
    <xf numFmtId="166" fontId="5" fillId="0" borderId="12" xfId="1" applyNumberFormat="1" applyFont="1" applyBorder="1" applyAlignment="1">
      <alignment horizontal="justify" vertical="center" wrapText="1"/>
    </xf>
    <xf numFmtId="166" fontId="5" fillId="0" borderId="13" xfId="1" applyNumberFormat="1" applyFont="1" applyBorder="1" applyAlignment="1">
      <alignment horizontal="justify" vertical="center" wrapText="1"/>
    </xf>
    <xf numFmtId="166" fontId="5" fillId="0" borderId="12" xfId="1" applyNumberFormat="1" applyFont="1" applyBorder="1" applyAlignment="1">
      <alignment horizontal="center" vertical="center" wrapText="1"/>
    </xf>
    <xf numFmtId="10" fontId="0" fillId="0" borderId="2" xfId="1" applyNumberFormat="1" applyFont="1" applyBorder="1"/>
    <xf numFmtId="0" fontId="10" fillId="0" borderId="16" xfId="0" applyFont="1" applyBorder="1" applyAlignment="1">
      <alignment horizontal="justify" vertical="center" wrapText="1"/>
    </xf>
    <xf numFmtId="166" fontId="0" fillId="7" borderId="5" xfId="1" applyNumberFormat="1" applyFont="1" applyFill="1" applyBorder="1" applyAlignment="1">
      <alignment horizontal="left" vertical="center" wrapText="1"/>
    </xf>
    <xf numFmtId="166" fontId="0" fillId="7" borderId="5" xfId="1" applyNumberFormat="1" applyFont="1" applyFill="1" applyBorder="1" applyAlignment="1">
      <alignment horizontal="center" vertical="center"/>
    </xf>
    <xf numFmtId="9" fontId="5" fillId="0" borderId="16" xfId="2" applyFont="1" applyBorder="1" applyAlignment="1">
      <alignment horizontal="justify" vertical="center" wrapText="1"/>
    </xf>
    <xf numFmtId="166" fontId="0" fillId="8" borderId="5" xfId="1" applyNumberFormat="1" applyFont="1" applyFill="1" applyBorder="1" applyAlignment="1">
      <alignment horizontal="left" vertical="center" wrapText="1"/>
    </xf>
    <xf numFmtId="166" fontId="0" fillId="8" borderId="5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166" fontId="5" fillId="0" borderId="12" xfId="1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9" fontId="5" fillId="0" borderId="16" xfId="2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Border="1"/>
    <xf numFmtId="2" fontId="0" fillId="0" borderId="26" xfId="0" applyNumberFormat="1" applyFill="1" applyBorder="1"/>
    <xf numFmtId="0" fontId="5" fillId="0" borderId="8" xfId="0" applyFont="1" applyFill="1" applyBorder="1" applyAlignment="1">
      <alignment horizontal="justify" vertical="center" wrapText="1"/>
    </xf>
    <xf numFmtId="166" fontId="5" fillId="0" borderId="0" xfId="1" applyNumberFormat="1" applyFont="1" applyFill="1" applyBorder="1" applyAlignment="1">
      <alignment horizontal="justify" vertical="center" wrapText="1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Demanda</c:v>
                </c:pt>
              </c:strCache>
            </c:strRef>
          </c:tx>
          <c:val>
            <c:numRef>
              <c:f>Datos!$B$2:$H$2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8-4341-8603-F547653BF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4272"/>
        <c:axId val="55701504"/>
      </c:lineChart>
      <c:catAx>
        <c:axId val="5565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55701504"/>
        <c:crosses val="autoZero"/>
        <c:auto val="1"/>
        <c:lblAlgn val="ctr"/>
        <c:lblOffset val="100"/>
        <c:noMultiLvlLbl val="0"/>
      </c:catAx>
      <c:valAx>
        <c:axId val="5570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54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Variable X 1 Curva de regresión ajustada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Y</c:v>
          </c:tx>
          <c:xVal>
            <c:numRef>
              <c:f>'Regresion Lineal'!$C$12:$C$18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'Regresion Lineal'!$B$12:$B$18</c:f>
              <c:numCache>
                <c:formatCode>General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2D-46C1-AC43-ED857DC7FDBB}"/>
            </c:ext>
          </c:extLst>
        </c:ser>
        <c:ser>
          <c:idx val="1"/>
          <c:order val="1"/>
          <c:tx>
            <c:v>Pronóstico para Y</c:v>
          </c:tx>
          <c:xVal>
            <c:numRef>
              <c:f>'Regresion Lineal'!$C$12:$C$18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19</c:v>
                </c:pt>
                <c:pt idx="5">
                  <c:v>20</c:v>
                </c:pt>
                <c:pt idx="6">
                  <c:v>22</c:v>
                </c:pt>
              </c:numCache>
            </c:numRef>
          </c:xVal>
          <c:yVal>
            <c:numRef>
              <c:f>Regresion!$B$25:$B$31</c:f>
              <c:numCache>
                <c:formatCode>General</c:formatCode>
                <c:ptCount val="7"/>
                <c:pt idx="0">
                  <c:v>9.4464751958224564</c:v>
                </c:pt>
                <c:pt idx="1">
                  <c:v>12.301566579634468</c:v>
                </c:pt>
                <c:pt idx="2">
                  <c:v>13.253263707571804</c:v>
                </c:pt>
                <c:pt idx="3">
                  <c:v>15.156657963446477</c:v>
                </c:pt>
                <c:pt idx="4">
                  <c:v>18.011749347258487</c:v>
                </c:pt>
                <c:pt idx="5">
                  <c:v>18.963446475195823</c:v>
                </c:pt>
                <c:pt idx="6">
                  <c:v>20.866840731070496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2D-46C1-AC43-ED857DC7F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07296"/>
        <c:axId val="55609216"/>
      </c:scatterChart>
      <c:valAx>
        <c:axId val="5560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Variable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09216"/>
        <c:crosses val="autoZero"/>
        <c:crossBetween val="midCat"/>
      </c:valAx>
      <c:valAx>
        <c:axId val="5560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56072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Comparacion!$B$1</c:f>
              <c:strCache>
                <c:ptCount val="1"/>
                <c:pt idx="0">
                  <c:v>Real</c:v>
                </c:pt>
              </c:strCache>
            </c:strRef>
          </c:tx>
          <c:val>
            <c:numRef>
              <c:f>Comparacion!$B$2:$B$8</c:f>
              <c:numCache>
                <c:formatCode>0.00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20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4-4CF1-8A09-222834F9876F}"/>
            </c:ext>
          </c:extLst>
        </c:ser>
        <c:ser>
          <c:idx val="1"/>
          <c:order val="1"/>
          <c:tx>
            <c:strRef>
              <c:f>Comparacion!$C$1</c:f>
              <c:strCache>
                <c:ptCount val="1"/>
                <c:pt idx="0">
                  <c:v>Alisamiento exponencial</c:v>
                </c:pt>
              </c:strCache>
            </c:strRef>
          </c:tx>
          <c:val>
            <c:numRef>
              <c:f>Comparacion!$C$2:$C$8</c:f>
              <c:numCache>
                <c:formatCode>0.00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10.4</c:v>
                </c:pt>
                <c:pt idx="3">
                  <c:v>10.92</c:v>
                </c:pt>
                <c:pt idx="4">
                  <c:v>11.736000000000001</c:v>
                </c:pt>
                <c:pt idx="5">
                  <c:v>12.788800000000002</c:v>
                </c:pt>
                <c:pt idx="6">
                  <c:v>14.231040000000002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4-4CF1-8A09-222834F9876F}"/>
            </c:ext>
          </c:extLst>
        </c:ser>
        <c:ser>
          <c:idx val="2"/>
          <c:order val="2"/>
          <c:tx>
            <c:strRef>
              <c:f>Comparacion!$D$1</c:f>
              <c:strCache>
                <c:ptCount val="1"/>
                <c:pt idx="0">
                  <c:v>Regresion</c:v>
                </c:pt>
              </c:strCache>
            </c:strRef>
          </c:tx>
          <c:val>
            <c:numRef>
              <c:f>Comparacion!$D$2:$D$8</c:f>
              <c:numCache>
                <c:formatCode>0.00</c:formatCode>
                <c:ptCount val="7"/>
                <c:pt idx="0">
                  <c:v>9.4760935910478121</c:v>
                </c:pt>
                <c:pt idx="1">
                  <c:v>12.318921668362156</c:v>
                </c:pt>
                <c:pt idx="2">
                  <c:v>13.266531027466938</c:v>
                </c:pt>
                <c:pt idx="3">
                  <c:v>15.1617497456765</c:v>
                </c:pt>
                <c:pt idx="4">
                  <c:v>18.004577822990843</c:v>
                </c:pt>
                <c:pt idx="5">
                  <c:v>18.952187182095624</c:v>
                </c:pt>
                <c:pt idx="6">
                  <c:v>20.847405900305187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4-4CF1-8A09-222834F9876F}"/>
            </c:ext>
          </c:extLst>
        </c:ser>
        <c:ser>
          <c:idx val="3"/>
          <c:order val="3"/>
          <c:tx>
            <c:strRef>
              <c:f>Comparacion!$E$1</c:f>
              <c:strCache>
                <c:ptCount val="1"/>
                <c:pt idx="0">
                  <c:v>Alisamiento exponencial con tendencia</c:v>
                </c:pt>
              </c:strCache>
            </c:strRef>
          </c:tx>
          <c:val>
            <c:numRef>
              <c:f>Comparacion!$E$2:$E$8</c:f>
              <c:numCache>
                <c:formatCode>0.00</c:formatCode>
                <c:ptCount val="7"/>
                <c:pt idx="0">
                  <c:v>10</c:v>
                </c:pt>
                <c:pt idx="1">
                  <c:v>12</c:v>
                </c:pt>
                <c:pt idx="2">
                  <c:v>14.000000000000004</c:v>
                </c:pt>
                <c:pt idx="3">
                  <c:v>15.720000000000002</c:v>
                </c:pt>
                <c:pt idx="4">
                  <c:v>17.438400000000001</c:v>
                </c:pt>
                <c:pt idx="5">
                  <c:v>19.178048000000004</c:v>
                </c:pt>
                <c:pt idx="6">
                  <c:v>21.235522560000007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4-4CF1-8A09-222834F9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0944"/>
        <c:axId val="55656832"/>
      </c:lineChart>
      <c:catAx>
        <c:axId val="5565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55656832"/>
        <c:crosses val="autoZero"/>
        <c:auto val="1"/>
        <c:lblAlgn val="ctr"/>
        <c:lblOffset val="100"/>
        <c:noMultiLvlLbl val="0"/>
      </c:catAx>
      <c:valAx>
        <c:axId val="55656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565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185737</xdr:rowOff>
    </xdr:from>
    <xdr:to>
      <xdr:col>7</xdr:col>
      <xdr:colOff>19050</xdr:colOff>
      <xdr:row>19</xdr:row>
      <xdr:rowOff>71437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285749</xdr:colOff>
      <xdr:row>2</xdr:row>
      <xdr:rowOff>47624</xdr:rowOff>
    </xdr:from>
    <xdr:to>
      <xdr:col>19</xdr:col>
      <xdr:colOff>514350</xdr:colOff>
      <xdr:row>27</xdr:row>
      <xdr:rowOff>114299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157162</xdr:rowOff>
    </xdr:from>
    <xdr:to>
      <xdr:col>13</xdr:col>
      <xdr:colOff>485775</xdr:colOff>
      <xdr:row>23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"/>
  <sheetViews>
    <sheetView tabSelected="1" zoomScale="115" zoomScaleNormal="115" workbookViewId="0">
      <selection activeCell="J16" sqref="J16"/>
    </sheetView>
  </sheetViews>
  <sheetFormatPr defaultColWidth="11" defaultRowHeight="14.4" x14ac:dyDescent="0.3"/>
  <sheetData>
    <row r="1" spans="1:8" ht="15" thickBot="1" x14ac:dyDescent="0.3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</row>
    <row r="2" spans="1:8" ht="15" thickBot="1" x14ac:dyDescent="0.35">
      <c r="A2" s="3" t="s">
        <v>1</v>
      </c>
      <c r="B2" s="4">
        <v>10</v>
      </c>
      <c r="C2" s="4">
        <v>12</v>
      </c>
      <c r="D2" s="4">
        <v>13</v>
      </c>
      <c r="E2" s="4">
        <v>15</v>
      </c>
      <c r="F2" s="4">
        <v>17</v>
      </c>
      <c r="G2" s="4">
        <v>20</v>
      </c>
      <c r="H2" s="4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13"/>
  <sheetViews>
    <sheetView workbookViewId="0">
      <selection activeCell="L3" sqref="L3"/>
    </sheetView>
  </sheetViews>
  <sheetFormatPr defaultColWidth="11" defaultRowHeight="14.4" x14ac:dyDescent="0.3"/>
  <sheetData>
    <row r="1" spans="1:12" ht="15" thickBot="1" x14ac:dyDescent="0.3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K1" s="66" t="s">
        <v>65</v>
      </c>
      <c r="L1" s="67"/>
    </row>
    <row r="2" spans="1:12" ht="15" thickBot="1" x14ac:dyDescent="0.35">
      <c r="A2" s="3" t="s">
        <v>1</v>
      </c>
      <c r="B2" s="4">
        <v>10</v>
      </c>
      <c r="C2" s="4">
        <v>12</v>
      </c>
      <c r="D2" s="4">
        <v>13</v>
      </c>
      <c r="E2" s="4">
        <v>15</v>
      </c>
      <c r="F2" s="4">
        <v>17</v>
      </c>
      <c r="G2" s="4">
        <v>20</v>
      </c>
      <c r="H2" s="4">
        <v>21</v>
      </c>
      <c r="K2" s="49" t="s">
        <v>10</v>
      </c>
      <c r="L2" s="50">
        <v>0.2</v>
      </c>
    </row>
    <row r="5" spans="1:12" ht="29.4" thickBot="1" x14ac:dyDescent="0.35">
      <c r="A5" s="48" t="s">
        <v>3</v>
      </c>
      <c r="B5" s="48" t="s">
        <v>94</v>
      </c>
      <c r="C5" s="48" t="s">
        <v>93</v>
      </c>
      <c r="D5" s="48" t="s">
        <v>91</v>
      </c>
    </row>
    <row r="6" spans="1:12" x14ac:dyDescent="0.3">
      <c r="A6" s="5">
        <v>0</v>
      </c>
      <c r="B6" s="5"/>
      <c r="C6" s="6">
        <v>10</v>
      </c>
      <c r="D6" s="5"/>
      <c r="J6" s="63" t="s">
        <v>95</v>
      </c>
      <c r="K6" s="64"/>
      <c r="L6" s="65"/>
    </row>
    <row r="7" spans="1:12" x14ac:dyDescent="0.3">
      <c r="A7" s="5">
        <v>1</v>
      </c>
      <c r="B7" s="5">
        <v>10</v>
      </c>
      <c r="C7" s="6"/>
      <c r="D7" s="7">
        <v>10</v>
      </c>
      <c r="J7" s="68" t="s">
        <v>100</v>
      </c>
      <c r="K7" s="69"/>
      <c r="L7" s="70"/>
    </row>
    <row r="8" spans="1:12" ht="15" thickBot="1" x14ac:dyDescent="0.35">
      <c r="A8" s="5">
        <v>2</v>
      </c>
      <c r="B8" s="5">
        <v>12</v>
      </c>
      <c r="C8" s="6"/>
      <c r="D8" s="7"/>
      <c r="J8" s="51" t="s">
        <v>101</v>
      </c>
      <c r="K8" s="52"/>
      <c r="L8" s="53"/>
    </row>
    <row r="9" spans="1:12" x14ac:dyDescent="0.3">
      <c r="A9" s="5">
        <v>3</v>
      </c>
      <c r="B9" s="5">
        <v>13</v>
      </c>
      <c r="C9" s="6"/>
      <c r="D9" s="7"/>
    </row>
    <row r="10" spans="1:12" x14ac:dyDescent="0.3">
      <c r="A10" s="5">
        <v>4</v>
      </c>
      <c r="B10" s="5">
        <v>15</v>
      </c>
      <c r="C10" s="6"/>
      <c r="D10" s="7"/>
    </row>
    <row r="11" spans="1:12" x14ac:dyDescent="0.3">
      <c r="A11" s="5">
        <v>5</v>
      </c>
      <c r="B11" s="5">
        <v>17</v>
      </c>
      <c r="C11" s="6"/>
      <c r="D11" s="7"/>
    </row>
    <row r="12" spans="1:12" x14ac:dyDescent="0.3">
      <c r="A12" s="5">
        <v>6</v>
      </c>
      <c r="B12" s="5">
        <v>20</v>
      </c>
      <c r="C12" s="6"/>
      <c r="D12" s="7"/>
    </row>
    <row r="13" spans="1:12" x14ac:dyDescent="0.3">
      <c r="A13" s="5">
        <v>7</v>
      </c>
      <c r="B13" s="5">
        <v>21</v>
      </c>
      <c r="C13" s="6"/>
      <c r="D13" s="7"/>
    </row>
  </sheetData>
  <mergeCells count="3">
    <mergeCell ref="J6:L6"/>
    <mergeCell ref="K1:L1"/>
    <mergeCell ref="J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M13"/>
  <sheetViews>
    <sheetView zoomScaleNormal="100" workbookViewId="0">
      <selection activeCell="J9" sqref="J9"/>
    </sheetView>
  </sheetViews>
  <sheetFormatPr defaultColWidth="11" defaultRowHeight="14.4" x14ac:dyDescent="0.3"/>
  <cols>
    <col min="7" max="7" width="11.88671875" bestFit="1" customWidth="1"/>
    <col min="13" max="13" width="29.6640625" customWidth="1"/>
  </cols>
  <sheetData>
    <row r="1" spans="1:13" ht="15" thickBot="1" x14ac:dyDescent="0.3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L1" s="72" t="s">
        <v>65</v>
      </c>
      <c r="M1" s="72"/>
    </row>
    <row r="2" spans="1:13" ht="15" thickBot="1" x14ac:dyDescent="0.35">
      <c r="A2" s="3" t="s">
        <v>1</v>
      </c>
      <c r="B2" s="4">
        <v>10</v>
      </c>
      <c r="C2" s="4">
        <v>12</v>
      </c>
      <c r="D2" s="4">
        <v>13</v>
      </c>
      <c r="E2" s="4">
        <v>15</v>
      </c>
      <c r="F2" s="4">
        <v>17</v>
      </c>
      <c r="G2" s="4">
        <v>20</v>
      </c>
      <c r="H2" s="4">
        <v>21</v>
      </c>
      <c r="L2" s="15" t="s">
        <v>4</v>
      </c>
      <c r="M2" s="15">
        <v>0.2</v>
      </c>
    </row>
    <row r="3" spans="1:13" x14ac:dyDescent="0.3">
      <c r="L3" s="15" t="s">
        <v>5</v>
      </c>
      <c r="M3" s="15">
        <v>0.4</v>
      </c>
    </row>
    <row r="4" spans="1:13" ht="28.8" x14ac:dyDescent="0.3">
      <c r="A4" s="48" t="s">
        <v>3</v>
      </c>
      <c r="B4" s="48" t="s">
        <v>94</v>
      </c>
      <c r="C4" s="48" t="s">
        <v>93</v>
      </c>
      <c r="D4" s="48" t="s">
        <v>92</v>
      </c>
      <c r="E4" s="48" t="s">
        <v>91</v>
      </c>
      <c r="F4" s="48" t="s">
        <v>6</v>
      </c>
      <c r="G4" s="48" t="s">
        <v>7</v>
      </c>
      <c r="H4" s="48" t="s">
        <v>8</v>
      </c>
      <c r="I4" s="48" t="s">
        <v>9</v>
      </c>
    </row>
    <row r="5" spans="1:13" x14ac:dyDescent="0.3">
      <c r="A5" s="5">
        <v>0</v>
      </c>
      <c r="B5" s="5"/>
      <c r="C5" s="6"/>
      <c r="D5" s="6">
        <v>2</v>
      </c>
      <c r="E5" s="5"/>
      <c r="F5" s="9"/>
      <c r="G5" s="9"/>
      <c r="H5" s="9"/>
      <c r="I5" s="9"/>
      <c r="K5" s="72" t="s">
        <v>95</v>
      </c>
      <c r="L5" s="72"/>
      <c r="M5" s="72"/>
    </row>
    <row r="6" spans="1:13" x14ac:dyDescent="0.3">
      <c r="A6" s="5">
        <v>1</v>
      </c>
      <c r="B6" s="5">
        <v>10</v>
      </c>
      <c r="C6" s="6"/>
      <c r="D6" s="6"/>
      <c r="E6" s="7">
        <v>10</v>
      </c>
      <c r="F6" s="9"/>
      <c r="G6" s="9"/>
      <c r="H6" s="9"/>
      <c r="I6" s="9"/>
      <c r="K6" s="69" t="s">
        <v>96</v>
      </c>
      <c r="L6" s="69"/>
      <c r="M6" s="69"/>
    </row>
    <row r="7" spans="1:13" x14ac:dyDescent="0.3">
      <c r="A7" s="5">
        <v>2</v>
      </c>
      <c r="B7" s="5">
        <v>12</v>
      </c>
      <c r="C7" s="6"/>
      <c r="D7" s="6"/>
      <c r="E7" s="7"/>
      <c r="F7" s="9"/>
      <c r="G7" s="9"/>
      <c r="H7" s="9"/>
      <c r="I7" s="9"/>
      <c r="K7" s="69" t="s">
        <v>97</v>
      </c>
      <c r="L7" s="69"/>
      <c r="M7" s="69"/>
    </row>
    <row r="8" spans="1:13" x14ac:dyDescent="0.3">
      <c r="A8" s="5">
        <v>3</v>
      </c>
      <c r="B8" s="5">
        <v>13</v>
      </c>
      <c r="C8" s="6"/>
      <c r="D8" s="6"/>
      <c r="E8" s="7"/>
      <c r="F8" s="9"/>
      <c r="G8" s="9"/>
      <c r="H8" s="9"/>
      <c r="I8" s="9"/>
      <c r="K8" s="69" t="s">
        <v>105</v>
      </c>
      <c r="L8" s="69"/>
      <c r="M8" s="69"/>
    </row>
    <row r="9" spans="1:13" x14ac:dyDescent="0.3">
      <c r="A9" s="5">
        <v>4</v>
      </c>
      <c r="B9" s="5">
        <v>15</v>
      </c>
      <c r="C9" s="6"/>
      <c r="D9" s="6"/>
      <c r="E9" s="7"/>
      <c r="F9" s="9"/>
      <c r="G9" s="9"/>
      <c r="H9" s="9"/>
      <c r="I9" s="9"/>
      <c r="K9" s="69" t="s">
        <v>98</v>
      </c>
      <c r="L9" s="69"/>
      <c r="M9" s="69"/>
    </row>
    <row r="10" spans="1:13" ht="18" x14ac:dyDescent="0.3">
      <c r="A10" s="5">
        <v>5</v>
      </c>
      <c r="B10" s="5">
        <v>17</v>
      </c>
      <c r="C10" s="6"/>
      <c r="D10" s="6"/>
      <c r="E10" s="7"/>
      <c r="F10" s="9"/>
      <c r="G10" s="9"/>
      <c r="H10" s="9"/>
      <c r="I10" s="9"/>
      <c r="K10" s="71" t="s">
        <v>99</v>
      </c>
      <c r="L10" s="71"/>
      <c r="M10" s="71"/>
    </row>
    <row r="11" spans="1:13" x14ac:dyDescent="0.3">
      <c r="A11" s="5">
        <v>6</v>
      </c>
      <c r="B11" s="5">
        <v>20</v>
      </c>
      <c r="C11" s="6"/>
      <c r="D11" s="6"/>
      <c r="E11" s="7"/>
      <c r="F11" s="9"/>
      <c r="G11" s="9"/>
      <c r="H11" s="9"/>
      <c r="I11" s="9"/>
    </row>
    <row r="12" spans="1:13" x14ac:dyDescent="0.3">
      <c r="A12" s="5">
        <v>7</v>
      </c>
      <c r="B12" s="5">
        <v>21</v>
      </c>
      <c r="C12" s="6"/>
      <c r="D12" s="6"/>
      <c r="E12" s="7"/>
      <c r="F12" s="9"/>
      <c r="G12" s="9"/>
      <c r="H12" s="9"/>
      <c r="I12" s="9"/>
    </row>
    <row r="13" spans="1:13" x14ac:dyDescent="0.3">
      <c r="F13" s="8"/>
      <c r="G13" s="60"/>
    </row>
  </sheetData>
  <mergeCells count="7">
    <mergeCell ref="K9:M9"/>
    <mergeCell ref="K10:M10"/>
    <mergeCell ref="L1:M1"/>
    <mergeCell ref="K5:M5"/>
    <mergeCell ref="K6:M6"/>
    <mergeCell ref="K7:M7"/>
    <mergeCell ref="K8:M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19"/>
  <sheetViews>
    <sheetView zoomScale="115" zoomScaleNormal="115" workbookViewId="0">
      <selection activeCell="E22" sqref="E22"/>
    </sheetView>
  </sheetViews>
  <sheetFormatPr defaultColWidth="11" defaultRowHeight="14.4" x14ac:dyDescent="0.3"/>
  <cols>
    <col min="1" max="1" width="17" bestFit="1" customWidth="1"/>
    <col min="5" max="5" width="17" bestFit="1" customWidth="1"/>
  </cols>
  <sheetData>
    <row r="1" spans="1:11" ht="15" thickBot="1" x14ac:dyDescent="0.35">
      <c r="J1" s="59" t="s">
        <v>102</v>
      </c>
      <c r="K1" s="59" t="s">
        <v>13</v>
      </c>
    </row>
    <row r="2" spans="1:11" ht="15" thickBot="1" x14ac:dyDescent="0.35">
      <c r="A2" s="1" t="s">
        <v>0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J2" s="15" t="s">
        <v>14</v>
      </c>
      <c r="K2" s="58">
        <v>2</v>
      </c>
    </row>
    <row r="3" spans="1:11" ht="15" thickBot="1" x14ac:dyDescent="0.35">
      <c r="A3" s="1" t="s">
        <v>1</v>
      </c>
      <c r="B3" s="4">
        <v>10</v>
      </c>
      <c r="C3" s="4">
        <v>12</v>
      </c>
      <c r="D3" s="4">
        <v>13</v>
      </c>
      <c r="E3" s="4">
        <v>15</v>
      </c>
      <c r="F3" s="4">
        <v>17</v>
      </c>
      <c r="G3" s="4">
        <v>20</v>
      </c>
      <c r="H3" s="4">
        <v>21</v>
      </c>
      <c r="J3" s="15" t="s">
        <v>15</v>
      </c>
      <c r="K3" s="58">
        <v>2</v>
      </c>
    </row>
    <row r="4" spans="1:11" ht="15" thickBot="1" x14ac:dyDescent="0.35">
      <c r="A4" s="1" t="s">
        <v>11</v>
      </c>
      <c r="B4" s="4">
        <v>10</v>
      </c>
      <c r="C4" s="4">
        <v>13</v>
      </c>
      <c r="D4" s="4">
        <v>14</v>
      </c>
      <c r="E4" s="4">
        <v>16</v>
      </c>
      <c r="F4" s="4">
        <v>19</v>
      </c>
      <c r="G4" s="4">
        <v>20</v>
      </c>
      <c r="H4" s="4">
        <v>22</v>
      </c>
    </row>
    <row r="5" spans="1:11" ht="15" thickBot="1" x14ac:dyDescent="0.35">
      <c r="A5" s="1" t="s">
        <v>12</v>
      </c>
      <c r="B5" s="10"/>
      <c r="C5" s="10"/>
      <c r="D5" s="10"/>
      <c r="E5" s="10"/>
      <c r="F5" s="10"/>
      <c r="G5" s="10"/>
      <c r="H5" s="10"/>
    </row>
    <row r="6" spans="1:11" ht="15" thickBot="1" x14ac:dyDescent="0.35">
      <c r="A6" s="1" t="s">
        <v>16</v>
      </c>
      <c r="B6" s="10"/>
      <c r="C6" s="10"/>
      <c r="D6" s="10"/>
      <c r="E6" s="10"/>
      <c r="F6" s="10"/>
      <c r="G6" s="10"/>
      <c r="H6" s="10"/>
    </row>
    <row r="8" spans="1:11" x14ac:dyDescent="0.3">
      <c r="A8" s="57" t="s">
        <v>103</v>
      </c>
      <c r="B8" s="9">
        <f>SUM(B6:H6)</f>
        <v>0</v>
      </c>
    </row>
    <row r="10" spans="1:11" ht="15" thickBot="1" x14ac:dyDescent="0.35"/>
    <row r="11" spans="1:11" ht="15" thickBot="1" x14ac:dyDescent="0.35">
      <c r="A11" s="1" t="s">
        <v>0</v>
      </c>
      <c r="B11" s="1" t="s">
        <v>1</v>
      </c>
      <c r="C11" s="1" t="s">
        <v>11</v>
      </c>
      <c r="D11" s="1" t="s">
        <v>12</v>
      </c>
      <c r="E11" s="1" t="s">
        <v>16</v>
      </c>
      <c r="F11" s="1" t="s">
        <v>45</v>
      </c>
      <c r="G11" s="1" t="s">
        <v>44</v>
      </c>
    </row>
    <row r="12" spans="1:11" ht="15" thickBot="1" x14ac:dyDescent="0.35">
      <c r="A12" s="2">
        <v>1</v>
      </c>
      <c r="B12" s="4">
        <v>10</v>
      </c>
      <c r="C12" s="4">
        <v>10</v>
      </c>
      <c r="D12" s="10">
        <f>C12*$K$2+$K$3</f>
        <v>22</v>
      </c>
      <c r="E12" s="10">
        <f t="shared" ref="E12:E18" si="0">(D12-B12)*(D12-B12)</f>
        <v>144</v>
      </c>
      <c r="F12" s="4">
        <f>ABS(D12-B12)</f>
        <v>12</v>
      </c>
      <c r="G12" s="4">
        <f>F12</f>
        <v>12</v>
      </c>
    </row>
    <row r="13" spans="1:11" ht="15" thickBot="1" x14ac:dyDescent="0.35">
      <c r="A13" s="2">
        <v>2</v>
      </c>
      <c r="B13" s="4">
        <v>12</v>
      </c>
      <c r="C13" s="4">
        <v>13</v>
      </c>
      <c r="D13" s="10">
        <f t="shared" ref="D13:D18" si="1">C13*$K$2+$K$3</f>
        <v>28</v>
      </c>
      <c r="E13" s="10">
        <f t="shared" si="0"/>
        <v>256</v>
      </c>
      <c r="F13" s="4">
        <f t="shared" ref="F13:F18" si="2">ABS(D13-B13)</f>
        <v>16</v>
      </c>
      <c r="G13" s="4">
        <f>'Alisamiento+Tendencia'!$M$2*'Regresion Lineal'!F13+(1-'Alisamiento+Tendencia'!$M$2)*'Regresion Lineal'!G12</f>
        <v>12.8</v>
      </c>
    </row>
    <row r="14" spans="1:11" ht="15" thickBot="1" x14ac:dyDescent="0.35">
      <c r="A14" s="2">
        <v>3</v>
      </c>
      <c r="B14" s="4">
        <v>13</v>
      </c>
      <c r="C14" s="4">
        <v>14</v>
      </c>
      <c r="D14" s="10">
        <f t="shared" si="1"/>
        <v>30</v>
      </c>
      <c r="E14" s="10">
        <f t="shared" si="0"/>
        <v>289</v>
      </c>
      <c r="F14" s="4">
        <f t="shared" si="2"/>
        <v>17</v>
      </c>
      <c r="G14" s="4">
        <f>'Alisamiento+Tendencia'!$M$2*'Regresion Lineal'!F14+(1-'Alisamiento+Tendencia'!$M$2)*'Regresion Lineal'!G13</f>
        <v>13.640000000000002</v>
      </c>
    </row>
    <row r="15" spans="1:11" ht="15" thickBot="1" x14ac:dyDescent="0.35">
      <c r="A15" s="2">
        <v>4</v>
      </c>
      <c r="B15" s="4">
        <v>15</v>
      </c>
      <c r="C15" s="4">
        <v>16</v>
      </c>
      <c r="D15" s="10">
        <f t="shared" si="1"/>
        <v>34</v>
      </c>
      <c r="E15" s="10">
        <f t="shared" si="0"/>
        <v>361</v>
      </c>
      <c r="F15" s="4">
        <f t="shared" si="2"/>
        <v>19</v>
      </c>
      <c r="G15" s="4">
        <f>'Alisamiento+Tendencia'!$M$2*'Regresion Lineal'!F15+(1-'Alisamiento+Tendencia'!$M$2)*'Regresion Lineal'!G14</f>
        <v>14.712000000000003</v>
      </c>
    </row>
    <row r="16" spans="1:11" ht="15" thickBot="1" x14ac:dyDescent="0.35">
      <c r="A16" s="2">
        <v>5</v>
      </c>
      <c r="B16" s="4">
        <v>17</v>
      </c>
      <c r="C16" s="4">
        <v>19</v>
      </c>
      <c r="D16" s="10">
        <f t="shared" si="1"/>
        <v>40</v>
      </c>
      <c r="E16" s="10">
        <f t="shared" si="0"/>
        <v>529</v>
      </c>
      <c r="F16" s="4">
        <f t="shared" si="2"/>
        <v>23</v>
      </c>
      <c r="G16" s="4">
        <f>'Alisamiento+Tendencia'!$M$2*'Regresion Lineal'!F16+(1-'Alisamiento+Tendencia'!$M$2)*'Regresion Lineal'!G15</f>
        <v>16.369600000000005</v>
      </c>
    </row>
    <row r="17" spans="1:7" ht="15" thickBot="1" x14ac:dyDescent="0.35">
      <c r="A17" s="2">
        <v>6</v>
      </c>
      <c r="B17" s="4">
        <v>20</v>
      </c>
      <c r="C17" s="4">
        <v>20</v>
      </c>
      <c r="D17" s="10">
        <f t="shared" si="1"/>
        <v>42</v>
      </c>
      <c r="E17" s="10">
        <f t="shared" si="0"/>
        <v>484</v>
      </c>
      <c r="F17" s="4">
        <f t="shared" si="2"/>
        <v>22</v>
      </c>
      <c r="G17" s="4">
        <f>'Alisamiento+Tendencia'!$M$2*'Regresion Lineal'!F17+(1-'Alisamiento+Tendencia'!$M$2)*'Regresion Lineal'!G16</f>
        <v>17.495680000000007</v>
      </c>
    </row>
    <row r="18" spans="1:7" ht="15" thickBot="1" x14ac:dyDescent="0.35">
      <c r="A18" s="2">
        <v>7</v>
      </c>
      <c r="B18" s="4">
        <v>21</v>
      </c>
      <c r="C18" s="4">
        <v>22</v>
      </c>
      <c r="D18" s="10">
        <f t="shared" si="1"/>
        <v>46</v>
      </c>
      <c r="E18" s="10">
        <f t="shared" si="0"/>
        <v>625</v>
      </c>
      <c r="F18" s="4">
        <f t="shared" si="2"/>
        <v>25</v>
      </c>
      <c r="G18" s="4">
        <f>'Alisamiento+Tendencia'!$M$2*'Regresion Lineal'!F18+(1-'Alisamiento+Tendencia'!$M$2)*'Regresion Lineal'!G17</f>
        <v>18.996544000000007</v>
      </c>
    </row>
    <row r="19" spans="1:7" x14ac:dyDescent="0.3">
      <c r="G19">
        <f>SUM(G12:G18)/7</f>
        <v>15.144832000000005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I31"/>
  <sheetViews>
    <sheetView zoomScale="70" zoomScaleNormal="70" workbookViewId="0">
      <selection activeCell="B17" sqref="B17:B18"/>
    </sheetView>
  </sheetViews>
  <sheetFormatPr defaultColWidth="11" defaultRowHeight="14.4" x14ac:dyDescent="0.3"/>
  <cols>
    <col min="1" max="1" width="32.88671875" bestFit="1" customWidth="1"/>
    <col min="2" max="2" width="17.6640625" bestFit="1" customWidth="1"/>
    <col min="3" max="3" width="19" bestFit="1" customWidth="1"/>
  </cols>
  <sheetData>
    <row r="1" spans="1:9" x14ac:dyDescent="0.3">
      <c r="A1" t="s">
        <v>17</v>
      </c>
    </row>
    <row r="2" spans="1:9" ht="15" thickBot="1" x14ac:dyDescent="0.35"/>
    <row r="3" spans="1:9" x14ac:dyDescent="0.3">
      <c r="A3" s="14" t="s">
        <v>18</v>
      </c>
      <c r="B3" s="14"/>
    </row>
    <row r="4" spans="1:9" x14ac:dyDescent="0.3">
      <c r="A4" s="11" t="s">
        <v>19</v>
      </c>
      <c r="B4" s="11">
        <v>0.98712726308217746</v>
      </c>
    </row>
    <row r="5" spans="1:9" x14ac:dyDescent="0.3">
      <c r="A5" s="11" t="s">
        <v>20</v>
      </c>
      <c r="B5" s="11">
        <v>0.97442023352011031</v>
      </c>
    </row>
    <row r="6" spans="1:9" x14ac:dyDescent="0.3">
      <c r="A6" s="11" t="s">
        <v>21</v>
      </c>
      <c r="B6" s="11">
        <v>0.9693042802241324</v>
      </c>
    </row>
    <row r="7" spans="1:9" x14ac:dyDescent="0.3">
      <c r="A7" s="11" t="s">
        <v>22</v>
      </c>
      <c r="B7" s="11">
        <v>0.72136366365935078</v>
      </c>
    </row>
    <row r="8" spans="1:9" ht="15" thickBot="1" x14ac:dyDescent="0.35">
      <c r="A8" s="12" t="s">
        <v>23</v>
      </c>
      <c r="B8" s="12">
        <v>7</v>
      </c>
    </row>
    <row r="10" spans="1:9" ht="15" thickBot="1" x14ac:dyDescent="0.35">
      <c r="A10" t="s">
        <v>24</v>
      </c>
    </row>
    <row r="11" spans="1:9" x14ac:dyDescent="0.3">
      <c r="A11" s="13"/>
      <c r="B11" s="13" t="s">
        <v>29</v>
      </c>
      <c r="C11" s="13" t="s">
        <v>30</v>
      </c>
      <c r="D11" s="13" t="s">
        <v>31</v>
      </c>
      <c r="E11" s="13" t="s">
        <v>2</v>
      </c>
      <c r="F11" s="13" t="s">
        <v>32</v>
      </c>
    </row>
    <row r="12" spans="1:9" x14ac:dyDescent="0.3">
      <c r="A12" s="11" t="s">
        <v>25</v>
      </c>
      <c r="B12" s="11">
        <v>1</v>
      </c>
      <c r="C12" s="11">
        <v>99.112458038045517</v>
      </c>
      <c r="D12" s="11">
        <v>99.112458038045517</v>
      </c>
      <c r="E12" s="11">
        <v>190.46699161350472</v>
      </c>
      <c r="F12" s="11">
        <v>3.5861589506598926E-5</v>
      </c>
    </row>
    <row r="13" spans="1:9" x14ac:dyDescent="0.3">
      <c r="A13" s="11" t="s">
        <v>26</v>
      </c>
      <c r="B13" s="11">
        <v>5</v>
      </c>
      <c r="C13" s="11">
        <v>2.6018276762402048</v>
      </c>
      <c r="D13" s="11">
        <v>0.52036553524804097</v>
      </c>
      <c r="E13" s="11"/>
      <c r="F13" s="11"/>
    </row>
    <row r="14" spans="1:9" ht="15" thickBot="1" x14ac:dyDescent="0.35">
      <c r="A14" s="12" t="s">
        <v>27</v>
      </c>
      <c r="B14" s="12">
        <v>6</v>
      </c>
      <c r="C14" s="12">
        <v>101.71428571428572</v>
      </c>
      <c r="D14" s="12"/>
      <c r="E14" s="12"/>
      <c r="F14" s="12"/>
    </row>
    <row r="15" spans="1:9" ht="15" thickBot="1" x14ac:dyDescent="0.35"/>
    <row r="16" spans="1:9" x14ac:dyDescent="0.3">
      <c r="A16" s="13"/>
      <c r="B16" s="13" t="s">
        <v>33</v>
      </c>
      <c r="C16" s="13" t="s">
        <v>22</v>
      </c>
      <c r="D16" s="13" t="s">
        <v>34</v>
      </c>
      <c r="E16" s="13" t="s">
        <v>35</v>
      </c>
      <c r="F16" s="13" t="s">
        <v>36</v>
      </c>
      <c r="G16" s="13" t="s">
        <v>37</v>
      </c>
      <c r="H16" s="13" t="s">
        <v>38</v>
      </c>
      <c r="I16" s="13" t="s">
        <v>39</v>
      </c>
    </row>
    <row r="17" spans="1:9" x14ac:dyDescent="0.3">
      <c r="A17" s="11" t="s">
        <v>28</v>
      </c>
      <c r="B17" s="11">
        <v>-7.0496083550910527E-2</v>
      </c>
      <c r="C17" s="11">
        <v>1.1556641316770941</v>
      </c>
      <c r="D17" s="11">
        <v>-6.1000494536943839E-2</v>
      </c>
      <c r="E17" s="11">
        <v>0.95372204387028892</v>
      </c>
      <c r="F17" s="11">
        <v>-3.0412253085364633</v>
      </c>
      <c r="G17" s="11">
        <v>2.9002331414346423</v>
      </c>
      <c r="H17" s="11">
        <v>-3.0412253085364633</v>
      </c>
      <c r="I17" s="11">
        <v>2.9002331414346423</v>
      </c>
    </row>
    <row r="18" spans="1:9" ht="15" thickBot="1" x14ac:dyDescent="0.35">
      <c r="A18" s="12" t="s">
        <v>40</v>
      </c>
      <c r="B18" s="12">
        <v>0.95169712793733674</v>
      </c>
      <c r="C18" s="12">
        <v>6.8958673312224467E-2</v>
      </c>
      <c r="D18" s="12">
        <v>13.800977922361321</v>
      </c>
      <c r="E18" s="12">
        <v>3.5861589506598987E-5</v>
      </c>
      <c r="F18" s="12">
        <v>0.77443321491135375</v>
      </c>
      <c r="G18" s="12">
        <v>1.1289610409633197</v>
      </c>
      <c r="H18" s="12">
        <v>0.77443321491135375</v>
      </c>
      <c r="I18" s="12">
        <v>1.1289610409633197</v>
      </c>
    </row>
    <row r="22" spans="1:9" x14ac:dyDescent="0.3">
      <c r="A22" t="s">
        <v>41</v>
      </c>
    </row>
    <row r="23" spans="1:9" ht="15" thickBot="1" x14ac:dyDescent="0.35"/>
    <row r="24" spans="1:9" x14ac:dyDescent="0.3">
      <c r="A24" s="13" t="s">
        <v>42</v>
      </c>
      <c r="B24" s="13" t="s">
        <v>43</v>
      </c>
      <c r="C24" s="13" t="s">
        <v>26</v>
      </c>
    </row>
    <row r="25" spans="1:9" x14ac:dyDescent="0.3">
      <c r="A25" s="11">
        <v>1</v>
      </c>
      <c r="B25" s="11">
        <v>9.4464751958224564</v>
      </c>
      <c r="C25" s="11">
        <v>0.55352480417754357</v>
      </c>
    </row>
    <row r="26" spans="1:9" x14ac:dyDescent="0.3">
      <c r="A26" s="11">
        <v>2</v>
      </c>
      <c r="B26" s="11">
        <v>12.301566579634468</v>
      </c>
      <c r="C26" s="11">
        <v>-0.30156657963446776</v>
      </c>
    </row>
    <row r="27" spans="1:9" x14ac:dyDescent="0.3">
      <c r="A27" s="11">
        <v>3</v>
      </c>
      <c r="B27" s="11">
        <v>13.253263707571804</v>
      </c>
      <c r="C27" s="11">
        <v>-0.25326370757180428</v>
      </c>
    </row>
    <row r="28" spans="1:9" x14ac:dyDescent="0.3">
      <c r="A28" s="11">
        <v>4</v>
      </c>
      <c r="B28" s="11">
        <v>15.156657963446477</v>
      </c>
      <c r="C28" s="11">
        <v>-0.15665796344647731</v>
      </c>
    </row>
    <row r="29" spans="1:9" x14ac:dyDescent="0.3">
      <c r="A29" s="11">
        <v>5</v>
      </c>
      <c r="B29" s="11">
        <v>18.011749347258487</v>
      </c>
      <c r="C29" s="11">
        <v>-1.0117493472584869</v>
      </c>
    </row>
    <row r="30" spans="1:9" x14ac:dyDescent="0.3">
      <c r="A30" s="11">
        <v>6</v>
      </c>
      <c r="B30" s="11">
        <v>18.963446475195823</v>
      </c>
      <c r="C30" s="11">
        <v>1.0365535248041766</v>
      </c>
    </row>
    <row r="31" spans="1:9" ht="15" thickBot="1" x14ac:dyDescent="0.35">
      <c r="A31" s="12">
        <v>7</v>
      </c>
      <c r="B31" s="12">
        <v>20.866840731070496</v>
      </c>
      <c r="C31" s="12">
        <v>0.13315926892950358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A1:E8"/>
  <sheetViews>
    <sheetView workbookViewId="0">
      <selection activeCell="E12" sqref="E12"/>
    </sheetView>
  </sheetViews>
  <sheetFormatPr defaultColWidth="11" defaultRowHeight="14.4" x14ac:dyDescent="0.3"/>
  <cols>
    <col min="1" max="1" width="11.5546875" bestFit="1" customWidth="1"/>
    <col min="2" max="2" width="5.5546875" bestFit="1" customWidth="1"/>
    <col min="3" max="3" width="23.44140625" bestFit="1" customWidth="1"/>
    <col min="4" max="4" width="12.109375" bestFit="1" customWidth="1"/>
    <col min="5" max="5" width="36.44140625" bestFit="1" customWidth="1"/>
  </cols>
  <sheetData>
    <row r="1" spans="1:5" x14ac:dyDescent="0.3">
      <c r="A1" s="19" t="s">
        <v>50</v>
      </c>
      <c r="B1" s="19" t="s">
        <v>46</v>
      </c>
      <c r="C1" s="19" t="s">
        <v>47</v>
      </c>
      <c r="D1" s="19" t="s">
        <v>48</v>
      </c>
      <c r="E1" s="19" t="s">
        <v>49</v>
      </c>
    </row>
    <row r="2" spans="1:5" x14ac:dyDescent="0.3">
      <c r="A2" s="18">
        <v>1</v>
      </c>
      <c r="B2" s="17">
        <v>10</v>
      </c>
      <c r="C2" s="16">
        <v>10</v>
      </c>
      <c r="D2" s="16">
        <v>9.4760935910478121</v>
      </c>
      <c r="E2" s="16">
        <v>10</v>
      </c>
    </row>
    <row r="3" spans="1:5" x14ac:dyDescent="0.3">
      <c r="A3" s="18">
        <v>2</v>
      </c>
      <c r="B3" s="17">
        <v>12</v>
      </c>
      <c r="C3" s="16">
        <v>10</v>
      </c>
      <c r="D3" s="16">
        <v>12.318921668362156</v>
      </c>
      <c r="E3" s="16">
        <v>12</v>
      </c>
    </row>
    <row r="4" spans="1:5" x14ac:dyDescent="0.3">
      <c r="A4" s="18">
        <v>3</v>
      </c>
      <c r="B4" s="17">
        <v>13</v>
      </c>
      <c r="C4" s="16">
        <v>10.4</v>
      </c>
      <c r="D4" s="16">
        <v>13.266531027466938</v>
      </c>
      <c r="E4" s="16">
        <v>14.000000000000004</v>
      </c>
    </row>
    <row r="5" spans="1:5" x14ac:dyDescent="0.3">
      <c r="A5" s="18">
        <v>4</v>
      </c>
      <c r="B5" s="17">
        <v>15</v>
      </c>
      <c r="C5" s="16">
        <v>10.92</v>
      </c>
      <c r="D5" s="16">
        <v>15.1617497456765</v>
      </c>
      <c r="E5" s="16">
        <v>15.720000000000002</v>
      </c>
    </row>
    <row r="6" spans="1:5" x14ac:dyDescent="0.3">
      <c r="A6" s="18">
        <v>5</v>
      </c>
      <c r="B6" s="17">
        <v>17</v>
      </c>
      <c r="C6" s="16">
        <v>11.736000000000001</v>
      </c>
      <c r="D6" s="16">
        <v>18.004577822990843</v>
      </c>
      <c r="E6" s="16">
        <v>17.438400000000001</v>
      </c>
    </row>
    <row r="7" spans="1:5" x14ac:dyDescent="0.3">
      <c r="A7" s="18">
        <v>6</v>
      </c>
      <c r="B7" s="17">
        <v>20</v>
      </c>
      <c r="C7" s="16">
        <v>12.788800000000002</v>
      </c>
      <c r="D7" s="16">
        <v>18.952187182095624</v>
      </c>
      <c r="E7" s="16">
        <v>19.178048000000004</v>
      </c>
    </row>
    <row r="8" spans="1:5" x14ac:dyDescent="0.3">
      <c r="A8" s="18">
        <v>7</v>
      </c>
      <c r="B8" s="17">
        <v>21</v>
      </c>
      <c r="C8" s="16">
        <v>14.231040000000002</v>
      </c>
      <c r="D8" s="16">
        <v>20.847405900305187</v>
      </c>
      <c r="E8" s="16">
        <v>21.235522560000007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P18"/>
  <sheetViews>
    <sheetView workbookViewId="0">
      <selection activeCell="E24" sqref="E24"/>
    </sheetView>
  </sheetViews>
  <sheetFormatPr defaultColWidth="11" defaultRowHeight="14.4" x14ac:dyDescent="0.3"/>
  <cols>
    <col min="1" max="1" width="32.109375" bestFit="1" customWidth="1"/>
    <col min="2" max="2" width="10.5546875" bestFit="1" customWidth="1"/>
    <col min="3" max="14" width="9" bestFit="1" customWidth="1"/>
    <col min="15" max="15" width="22.44140625" bestFit="1" customWidth="1"/>
    <col min="16" max="16" width="14.6640625" bestFit="1" customWidth="1"/>
  </cols>
  <sheetData>
    <row r="1" spans="1:16" ht="16.2" thickBot="1" x14ac:dyDescent="0.35">
      <c r="A1" s="20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1" t="s">
        <v>56</v>
      </c>
      <c r="G1" s="21" t="s">
        <v>57</v>
      </c>
      <c r="H1" s="21" t="s">
        <v>58</v>
      </c>
      <c r="I1" s="21" t="s">
        <v>59</v>
      </c>
      <c r="J1" s="21" t="s">
        <v>60</v>
      </c>
      <c r="K1" s="21" t="s">
        <v>61</v>
      </c>
      <c r="L1" s="21" t="s">
        <v>62</v>
      </c>
      <c r="M1" s="23" t="s">
        <v>63</v>
      </c>
      <c r="N1" s="24" t="s">
        <v>27</v>
      </c>
      <c r="O1" s="35" t="s">
        <v>65</v>
      </c>
      <c r="P1" s="36"/>
    </row>
    <row r="2" spans="1:16" ht="16.2" thickBot="1" x14ac:dyDescent="0.35">
      <c r="A2" s="22" t="s">
        <v>64</v>
      </c>
      <c r="B2" s="23">
        <v>200</v>
      </c>
      <c r="C2" s="23">
        <v>250</v>
      </c>
      <c r="D2" s="23">
        <v>300</v>
      </c>
      <c r="E2" s="23">
        <v>400</v>
      </c>
      <c r="F2" s="23">
        <v>450</v>
      </c>
      <c r="G2" s="23">
        <v>500</v>
      </c>
      <c r="H2" s="23">
        <v>500</v>
      </c>
      <c r="I2" s="23">
        <v>400</v>
      </c>
      <c r="J2" s="23">
        <v>350</v>
      </c>
      <c r="K2" s="23">
        <v>300</v>
      </c>
      <c r="L2" s="23">
        <v>250</v>
      </c>
      <c r="M2" s="23">
        <v>200</v>
      </c>
      <c r="N2" s="24">
        <f>SUM(B2:M2)*1000+P3-P2</f>
        <v>4100000</v>
      </c>
      <c r="O2" s="25" t="s">
        <v>69</v>
      </c>
      <c r="P2" s="38">
        <v>300000</v>
      </c>
    </row>
    <row r="3" spans="1:16" ht="16.2" thickBot="1" x14ac:dyDescent="0.35">
      <c r="O3" s="25" t="s">
        <v>66</v>
      </c>
      <c r="P3" s="38">
        <v>300000</v>
      </c>
    </row>
    <row r="4" spans="1:16" ht="16.2" thickBot="1" x14ac:dyDescent="0.35">
      <c r="O4" s="42" t="s">
        <v>74</v>
      </c>
      <c r="P4" s="38">
        <f>2000</f>
        <v>2000</v>
      </c>
    </row>
    <row r="5" spans="1:16" ht="31.8" thickBot="1" x14ac:dyDescent="0.35">
      <c r="A5" s="37" t="s">
        <v>67</v>
      </c>
      <c r="O5" s="25" t="s">
        <v>71</v>
      </c>
      <c r="P5" s="38">
        <v>1500</v>
      </c>
    </row>
    <row r="6" spans="1:16" ht="16.2" thickBot="1" x14ac:dyDescent="0.35">
      <c r="A6" s="30" t="s">
        <v>51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O6" s="26" t="s">
        <v>77</v>
      </c>
      <c r="P6" s="39">
        <v>1</v>
      </c>
    </row>
    <row r="7" spans="1:16" ht="16.2" thickBot="1" x14ac:dyDescent="0.35">
      <c r="A7" s="32" t="s">
        <v>68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O7" s="27" t="s">
        <v>76</v>
      </c>
      <c r="P7" s="41">
        <v>0.02</v>
      </c>
    </row>
    <row r="8" spans="1:16" ht="15.6" x14ac:dyDescent="0.3">
      <c r="A8" s="32" t="s">
        <v>75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O8" s="61" t="s">
        <v>106</v>
      </c>
      <c r="P8" s="62">
        <v>500</v>
      </c>
    </row>
    <row r="9" spans="1:16" x14ac:dyDescent="0.3">
      <c r="A9" s="32" t="s">
        <v>73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6" x14ac:dyDescent="0.3">
      <c r="A10" s="32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6" x14ac:dyDescent="0.3">
      <c r="A11" s="32" t="s">
        <v>72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6" x14ac:dyDescent="0.3">
      <c r="A12" s="32" t="s">
        <v>70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O12">
        <f>N2/24000</f>
        <v>170.83333333333334</v>
      </c>
    </row>
    <row r="13" spans="1:16" x14ac:dyDescent="0.3">
      <c r="A13" s="32" t="s">
        <v>77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x14ac:dyDescent="0.3">
      <c r="A14" s="32" t="s">
        <v>76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6" x14ac:dyDescent="0.3">
      <c r="A15" s="32" t="s">
        <v>80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6" x14ac:dyDescent="0.3">
      <c r="A16" s="32" t="s">
        <v>78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8" spans="1:2" x14ac:dyDescent="0.3">
      <c r="A18" s="33" t="s">
        <v>79</v>
      </c>
      <c r="B18" s="34">
        <f>SUM(B12:M16)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P20"/>
  <sheetViews>
    <sheetView zoomScaleNormal="100" workbookViewId="0">
      <selection activeCell="N18" sqref="N18"/>
    </sheetView>
  </sheetViews>
  <sheetFormatPr defaultColWidth="11" defaultRowHeight="14.4" x14ac:dyDescent="0.3"/>
  <cols>
    <col min="1" max="1" width="32.109375" bestFit="1" customWidth="1"/>
    <col min="3" max="3" width="12.33203125" bestFit="1" customWidth="1"/>
    <col min="4" max="5" width="8.44140625" bestFit="1" customWidth="1"/>
    <col min="6" max="6" width="10" bestFit="1" customWidth="1"/>
    <col min="7" max="11" width="8.44140625" bestFit="1" customWidth="1"/>
    <col min="13" max="13" width="8.44140625" bestFit="1" customWidth="1"/>
    <col min="15" max="15" width="26.6640625" bestFit="1" customWidth="1"/>
    <col min="16" max="16" width="9.5546875" bestFit="1" customWidth="1"/>
  </cols>
  <sheetData>
    <row r="1" spans="1:16" ht="16.2" thickBot="1" x14ac:dyDescent="0.35">
      <c r="A1" s="20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1" t="s">
        <v>56</v>
      </c>
      <c r="G1" s="21" t="s">
        <v>57</v>
      </c>
      <c r="H1" s="21" t="s">
        <v>58</v>
      </c>
      <c r="I1" s="21" t="s">
        <v>59</v>
      </c>
      <c r="J1" s="21" t="s">
        <v>60</v>
      </c>
      <c r="K1" s="21" t="s">
        <v>61</v>
      </c>
      <c r="L1" s="21" t="s">
        <v>62</v>
      </c>
      <c r="M1" s="23" t="s">
        <v>63</v>
      </c>
      <c r="N1" s="24" t="s">
        <v>27</v>
      </c>
      <c r="O1" s="35" t="s">
        <v>65</v>
      </c>
      <c r="P1" s="36"/>
    </row>
    <row r="2" spans="1:16" ht="16.2" thickBot="1" x14ac:dyDescent="0.35">
      <c r="A2" s="22" t="s">
        <v>64</v>
      </c>
      <c r="B2" s="23">
        <v>200</v>
      </c>
      <c r="C2" s="23">
        <v>250</v>
      </c>
      <c r="D2" s="23">
        <v>300</v>
      </c>
      <c r="E2" s="23">
        <v>400</v>
      </c>
      <c r="F2" s="23">
        <v>450</v>
      </c>
      <c r="G2" s="23">
        <v>500</v>
      </c>
      <c r="H2" s="23">
        <v>500</v>
      </c>
      <c r="I2" s="23">
        <v>400</v>
      </c>
      <c r="J2" s="23">
        <v>350</v>
      </c>
      <c r="K2" s="23">
        <v>300</v>
      </c>
      <c r="L2" s="23">
        <v>250</v>
      </c>
      <c r="M2" s="23">
        <v>200</v>
      </c>
      <c r="N2" s="24">
        <f>SUM(B2:M2)*1000+P3-P2</f>
        <v>4100000</v>
      </c>
      <c r="O2" s="25" t="s">
        <v>69</v>
      </c>
      <c r="P2" s="40">
        <v>300000</v>
      </c>
    </row>
    <row r="3" spans="1:16" ht="16.2" thickBot="1" x14ac:dyDescent="0.35">
      <c r="O3" s="25" t="s">
        <v>66</v>
      </c>
      <c r="P3" s="40">
        <v>300000</v>
      </c>
    </row>
    <row r="4" spans="1:16" ht="31.8" thickBot="1" x14ac:dyDescent="0.35">
      <c r="O4" s="25" t="s">
        <v>74</v>
      </c>
      <c r="P4" s="40">
        <f>2000</f>
        <v>2000</v>
      </c>
    </row>
    <row r="5" spans="1:16" ht="16.2" thickBot="1" x14ac:dyDescent="0.35">
      <c r="A5" s="37" t="s">
        <v>87</v>
      </c>
      <c r="G5" t="s">
        <v>108</v>
      </c>
      <c r="O5" s="25" t="s">
        <v>71</v>
      </c>
      <c r="P5" s="25">
        <v>1500</v>
      </c>
    </row>
    <row r="6" spans="1:16" ht="31.8" thickBot="1" x14ac:dyDescent="0.35">
      <c r="A6" s="30" t="s">
        <v>51</v>
      </c>
      <c r="B6" s="31">
        <v>1</v>
      </c>
      <c r="C6" s="31">
        <v>2</v>
      </c>
      <c r="D6" s="31">
        <v>3</v>
      </c>
      <c r="E6" s="31">
        <v>4</v>
      </c>
      <c r="F6" s="43">
        <v>5</v>
      </c>
      <c r="G6" s="43">
        <v>6</v>
      </c>
      <c r="H6" s="43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O6" s="25" t="s">
        <v>83</v>
      </c>
      <c r="P6" s="25">
        <v>1</v>
      </c>
    </row>
    <row r="7" spans="1:16" ht="16.2" thickBot="1" x14ac:dyDescent="0.35">
      <c r="A7" s="32" t="s">
        <v>68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O7" s="25" t="s">
        <v>76</v>
      </c>
      <c r="P7" s="45">
        <v>0.02</v>
      </c>
    </row>
    <row r="8" spans="1:16" ht="16.2" thickBot="1" x14ac:dyDescent="0.35">
      <c r="A8" s="32" t="s">
        <v>75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O8" s="25" t="s">
        <v>81</v>
      </c>
      <c r="P8" s="45">
        <v>0.2</v>
      </c>
    </row>
    <row r="9" spans="1:16" ht="16.2" thickBot="1" x14ac:dyDescent="0.35">
      <c r="A9" s="32" t="s">
        <v>73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O9" s="25" t="s">
        <v>82</v>
      </c>
      <c r="P9" s="25">
        <v>1.5</v>
      </c>
    </row>
    <row r="10" spans="1:16" ht="16.2" thickBot="1" x14ac:dyDescent="0.35">
      <c r="A10" s="32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O10" s="25" t="s">
        <v>84</v>
      </c>
      <c r="P10" s="25">
        <v>170</v>
      </c>
    </row>
    <row r="11" spans="1:16" ht="16.2" thickBot="1" x14ac:dyDescent="0.35">
      <c r="A11" s="32" t="s">
        <v>72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O11" s="25" t="s">
        <v>85</v>
      </c>
      <c r="P11" s="25">
        <f>$P$10*2000*12+$P$10*2000*0.2</f>
        <v>4148000</v>
      </c>
    </row>
    <row r="12" spans="1:16" ht="15.6" x14ac:dyDescent="0.3">
      <c r="A12" s="32" t="s">
        <v>70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O12" s="61" t="s">
        <v>107</v>
      </c>
      <c r="P12" s="61">
        <v>500</v>
      </c>
    </row>
    <row r="13" spans="1:16" x14ac:dyDescent="0.3">
      <c r="A13" s="32" t="s">
        <v>77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6" x14ac:dyDescent="0.3">
      <c r="A14" s="32" t="s">
        <v>76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6" x14ac:dyDescent="0.3">
      <c r="A15" s="32" t="s">
        <v>80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6" x14ac:dyDescent="0.3">
      <c r="A16" s="32" t="s">
        <v>78</v>
      </c>
      <c r="B16" s="28"/>
      <c r="C16" s="28"/>
      <c r="D16" s="28"/>
      <c r="E16" s="28"/>
      <c r="F16" s="44"/>
      <c r="G16" s="44"/>
      <c r="H16" s="44"/>
      <c r="I16" s="28"/>
      <c r="J16" s="28"/>
      <c r="K16" s="28"/>
      <c r="L16" s="28"/>
      <c r="M16" s="28"/>
    </row>
    <row r="18" spans="1:11" x14ac:dyDescent="0.3">
      <c r="A18" s="33" t="s">
        <v>79</v>
      </c>
      <c r="B18" s="34">
        <f>SUM(B12:M16)</f>
        <v>0</v>
      </c>
    </row>
    <row r="20" spans="1:11" x14ac:dyDescent="0.3">
      <c r="J20" t="s">
        <v>104</v>
      </c>
      <c r="K20" t="s">
        <v>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P18"/>
  <sheetViews>
    <sheetView workbookViewId="0">
      <selection activeCell="A11" sqref="A11"/>
    </sheetView>
  </sheetViews>
  <sheetFormatPr defaultColWidth="11" defaultRowHeight="14.4" x14ac:dyDescent="0.3"/>
  <cols>
    <col min="1" max="1" width="37.44140625" bestFit="1" customWidth="1"/>
    <col min="2" max="2" width="10.5546875" bestFit="1" customWidth="1"/>
    <col min="3" max="5" width="8.44140625" bestFit="1" customWidth="1"/>
    <col min="6" max="8" width="9" bestFit="1" customWidth="1"/>
    <col min="9" max="9" width="8.44140625" bestFit="1" customWidth="1"/>
    <col min="10" max="10" width="9.44140625" customWidth="1"/>
    <col min="11" max="11" width="9.33203125" customWidth="1"/>
    <col min="12" max="13" width="8.44140625" bestFit="1" customWidth="1"/>
    <col min="14" max="14" width="9" bestFit="1" customWidth="1"/>
    <col min="15" max="15" width="23" bestFit="1" customWidth="1"/>
  </cols>
  <sheetData>
    <row r="1" spans="1:16" ht="16.2" thickBot="1" x14ac:dyDescent="0.35">
      <c r="A1" s="20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1" t="s">
        <v>56</v>
      </c>
      <c r="G1" s="21" t="s">
        <v>57</v>
      </c>
      <c r="H1" s="21" t="s">
        <v>58</v>
      </c>
      <c r="I1" s="21" t="s">
        <v>59</v>
      </c>
      <c r="J1" s="21" t="s">
        <v>60</v>
      </c>
      <c r="K1" s="21" t="s">
        <v>61</v>
      </c>
      <c r="L1" s="21" t="s">
        <v>62</v>
      </c>
      <c r="M1" s="23" t="s">
        <v>63</v>
      </c>
      <c r="N1" s="24" t="s">
        <v>27</v>
      </c>
      <c r="O1" s="35" t="s">
        <v>65</v>
      </c>
      <c r="P1" s="36"/>
    </row>
    <row r="2" spans="1:16" ht="16.2" thickBot="1" x14ac:dyDescent="0.35">
      <c r="A2" s="22" t="s">
        <v>64</v>
      </c>
      <c r="B2" s="23">
        <v>200</v>
      </c>
      <c r="C2" s="23">
        <v>250</v>
      </c>
      <c r="D2" s="23">
        <v>300</v>
      </c>
      <c r="E2" s="23">
        <v>400</v>
      </c>
      <c r="F2" s="23">
        <v>450</v>
      </c>
      <c r="G2" s="23">
        <v>500</v>
      </c>
      <c r="H2" s="23">
        <v>500</v>
      </c>
      <c r="I2" s="23">
        <v>400</v>
      </c>
      <c r="J2" s="23">
        <v>350</v>
      </c>
      <c r="K2" s="23">
        <v>300</v>
      </c>
      <c r="L2" s="23">
        <v>250</v>
      </c>
      <c r="M2" s="23">
        <v>200</v>
      </c>
      <c r="N2" s="24">
        <f>SUM(B2:M2)*1000+P3-P2</f>
        <v>4100000</v>
      </c>
      <c r="O2" s="25" t="s">
        <v>69</v>
      </c>
      <c r="P2" s="54">
        <v>300000</v>
      </c>
    </row>
    <row r="3" spans="1:16" ht="16.2" thickBot="1" x14ac:dyDescent="0.35">
      <c r="O3" s="25" t="s">
        <v>66</v>
      </c>
      <c r="P3" s="54">
        <v>300000</v>
      </c>
    </row>
    <row r="4" spans="1:16" ht="16.2" thickBot="1" x14ac:dyDescent="0.35">
      <c r="O4" s="42" t="s">
        <v>74</v>
      </c>
      <c r="P4" s="54">
        <f>2000</f>
        <v>2000</v>
      </c>
    </row>
    <row r="5" spans="1:16" ht="16.2" thickBot="1" x14ac:dyDescent="0.35">
      <c r="A5" s="37" t="s">
        <v>90</v>
      </c>
      <c r="O5" s="25" t="s">
        <v>71</v>
      </c>
      <c r="P5" s="55">
        <v>1500</v>
      </c>
    </row>
    <row r="6" spans="1:16" ht="31.8" thickBot="1" x14ac:dyDescent="0.35">
      <c r="A6" s="30" t="s">
        <v>51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O6" s="25" t="s">
        <v>83</v>
      </c>
      <c r="P6" s="55">
        <v>1</v>
      </c>
    </row>
    <row r="7" spans="1:16" ht="16.2" thickBot="1" x14ac:dyDescent="0.35">
      <c r="A7" s="32" t="s">
        <v>68</v>
      </c>
      <c r="B7" s="29"/>
      <c r="C7" s="29"/>
      <c r="D7" s="29"/>
      <c r="E7" s="29"/>
      <c r="F7" s="46"/>
      <c r="G7" s="46"/>
      <c r="H7" s="46"/>
      <c r="I7" s="29"/>
      <c r="J7" s="29"/>
      <c r="K7" s="29"/>
      <c r="L7" s="29"/>
      <c r="M7" s="29"/>
      <c r="O7" s="25" t="s">
        <v>76</v>
      </c>
      <c r="P7" s="56">
        <v>0.02</v>
      </c>
    </row>
    <row r="8" spans="1:16" ht="16.2" thickBot="1" x14ac:dyDescent="0.35">
      <c r="A8" s="32" t="s">
        <v>75</v>
      </c>
      <c r="B8" s="29"/>
      <c r="C8" s="29"/>
      <c r="D8" s="29"/>
      <c r="E8" s="29"/>
      <c r="F8" s="46"/>
      <c r="G8" s="46"/>
      <c r="H8" s="46"/>
      <c r="I8" s="29"/>
      <c r="J8" s="29"/>
      <c r="K8" s="29"/>
      <c r="L8" s="29"/>
      <c r="M8" s="29"/>
      <c r="O8" s="25" t="s">
        <v>81</v>
      </c>
      <c r="P8" s="56">
        <v>0.2</v>
      </c>
    </row>
    <row r="9" spans="1:16" ht="16.2" thickBot="1" x14ac:dyDescent="0.35">
      <c r="A9" s="32" t="s">
        <v>110</v>
      </c>
      <c r="B9" s="29"/>
      <c r="C9" s="29"/>
      <c r="D9" s="29"/>
      <c r="E9" s="29"/>
      <c r="F9" s="46"/>
      <c r="G9" s="46"/>
      <c r="H9" s="46"/>
      <c r="I9" s="29"/>
      <c r="J9" s="29"/>
      <c r="K9" s="29"/>
      <c r="L9" s="29"/>
      <c r="M9" s="29"/>
      <c r="O9" s="25" t="s">
        <v>82</v>
      </c>
      <c r="P9" s="55">
        <v>1.5</v>
      </c>
    </row>
    <row r="10" spans="1:16" ht="16.2" thickBot="1" x14ac:dyDescent="0.35">
      <c r="A10" s="32" t="s">
        <v>111</v>
      </c>
      <c r="B10" s="29"/>
      <c r="C10" s="29"/>
      <c r="D10" s="29"/>
      <c r="E10" s="29"/>
      <c r="F10" s="46"/>
      <c r="G10" s="46"/>
      <c r="H10" s="46"/>
      <c r="I10" s="29"/>
      <c r="J10" s="29"/>
      <c r="K10" s="29"/>
      <c r="L10" s="29"/>
      <c r="M10" s="29"/>
      <c r="O10" s="25" t="s">
        <v>88</v>
      </c>
      <c r="P10" s="55">
        <v>500</v>
      </c>
    </row>
    <row r="11" spans="1:16" ht="16.2" thickBot="1" x14ac:dyDescent="0.35">
      <c r="A11" s="32" t="s">
        <v>109</v>
      </c>
      <c r="B11" s="29"/>
      <c r="C11" s="29"/>
      <c r="D11" s="29"/>
      <c r="E11" s="29"/>
      <c r="F11" s="46"/>
      <c r="G11" s="46"/>
      <c r="H11" s="46"/>
      <c r="I11" s="29"/>
      <c r="J11" s="29"/>
      <c r="K11" s="29"/>
      <c r="L11" s="29"/>
      <c r="M11" s="29"/>
      <c r="O11" s="25" t="s">
        <v>89</v>
      </c>
      <c r="P11" s="55">
        <v>200</v>
      </c>
    </row>
    <row r="12" spans="1:16" x14ac:dyDescent="0.3">
      <c r="A12" s="32" t="s">
        <v>70</v>
      </c>
      <c r="B12" s="29"/>
      <c r="C12" s="29"/>
      <c r="D12" s="29"/>
      <c r="E12" s="29"/>
      <c r="F12" s="46"/>
      <c r="G12" s="46"/>
      <c r="H12" s="46"/>
      <c r="I12" s="29"/>
      <c r="J12" s="29"/>
      <c r="K12" s="29"/>
      <c r="L12" s="29"/>
      <c r="M12" s="29"/>
    </row>
    <row r="13" spans="1:16" x14ac:dyDescent="0.3">
      <c r="A13" s="32" t="s">
        <v>77</v>
      </c>
      <c r="B13" s="29"/>
      <c r="C13" s="29"/>
      <c r="D13" s="29"/>
      <c r="E13" s="29"/>
      <c r="F13" s="46"/>
      <c r="G13" s="46"/>
      <c r="H13" s="46"/>
      <c r="I13" s="29"/>
      <c r="J13" s="29"/>
      <c r="K13" s="29"/>
      <c r="L13" s="29"/>
      <c r="M13" s="29"/>
    </row>
    <row r="14" spans="1:16" x14ac:dyDescent="0.3">
      <c r="A14" s="32" t="s">
        <v>76</v>
      </c>
      <c r="B14" s="29"/>
      <c r="C14" s="29"/>
      <c r="D14" s="29"/>
      <c r="E14" s="29"/>
      <c r="F14" s="46"/>
      <c r="G14" s="46"/>
      <c r="H14" s="46"/>
      <c r="I14" s="29"/>
      <c r="J14" s="29"/>
      <c r="K14" s="29"/>
      <c r="L14" s="29"/>
      <c r="M14" s="29"/>
    </row>
    <row r="15" spans="1:16" x14ac:dyDescent="0.3">
      <c r="A15" s="32" t="s">
        <v>80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6" x14ac:dyDescent="0.3">
      <c r="A16" s="32" t="s">
        <v>78</v>
      </c>
      <c r="B16" s="28"/>
      <c r="C16" s="28"/>
      <c r="D16" s="28"/>
      <c r="E16" s="28"/>
      <c r="F16" s="47"/>
      <c r="G16" s="47"/>
      <c r="H16" s="47"/>
      <c r="I16" s="28"/>
      <c r="J16" s="28"/>
      <c r="K16" s="28"/>
      <c r="L16" s="28"/>
      <c r="M16" s="28"/>
    </row>
    <row r="18" spans="1:2" x14ac:dyDescent="0.3">
      <c r="A18" s="33" t="s">
        <v>79</v>
      </c>
      <c r="B18" s="34">
        <f>SUM(B12:M16)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Datos</vt:lpstr>
      <vt:lpstr>Alisamiento</vt:lpstr>
      <vt:lpstr>Alisamiento+Tendencia</vt:lpstr>
      <vt:lpstr>Regresion Lineal</vt:lpstr>
      <vt:lpstr>Regresion</vt:lpstr>
      <vt:lpstr>Comparacion</vt:lpstr>
      <vt:lpstr>Planificacion Agregada</vt:lpstr>
      <vt:lpstr>Planificacion Agregada 2</vt:lpstr>
      <vt:lpstr>Planificacion Agregada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</dc:creator>
  <cp:lastModifiedBy>hayec</cp:lastModifiedBy>
  <dcterms:created xsi:type="dcterms:W3CDTF">2016-09-28T15:49:17Z</dcterms:created>
  <dcterms:modified xsi:type="dcterms:W3CDTF">2019-06-08T17:32:41Z</dcterms:modified>
</cp:coreProperties>
</file>