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029"/>
  <workbookPr filterPrivacy="1"/>
  <xr:revisionPtr revIDLastSave="0" documentId="13_ncr:1_{7972D8CF-70E6-4F83-97B4-0BCA15A39E8F}" xr6:coauthVersionLast="40" xr6:coauthVersionMax="40" xr10:uidLastSave="{00000000-0000-0000-0000-000000000000}"/>
  <bookViews>
    <workbookView xWindow="0" yWindow="0" windowWidth="22260" windowHeight="12645" activeTab="1" xr2:uid="{00000000-000D-0000-FFFF-FFFF00000000}"/>
  </bookViews>
  <sheets>
    <sheet name="Presentación Anexo" sheetId="3" r:id="rId1"/>
    <sheet name="Datos del problema" sheetId="1" r:id="rId2"/>
    <sheet name="Ecuaciones" sheetId="2" r:id="rId3"/>
  </sheets>
  <definedNames>
    <definedName name="solver_adj" localSheetId="1" hidden="1">'Datos del problema'!$F$6</definedName>
    <definedName name="solver_cvg" localSheetId="1" hidden="1">0.0001</definedName>
    <definedName name="solver_drv" localSheetId="1" hidden="1">1</definedName>
    <definedName name="solver_eng" localSheetId="1" hidden="1">1</definedName>
    <definedName name="solver_est" localSheetId="1" hidden="1">1</definedName>
    <definedName name="solver_itr" localSheetId="1" hidden="1">2147483647</definedName>
    <definedName name="solver_lhs1" localSheetId="1" hidden="1">'Datos del problema'!$D$18</definedName>
    <definedName name="solver_lhs2" localSheetId="1" hidden="1">'Datos del problema'!$F$6</definedName>
    <definedName name="solver_lhs3" localSheetId="1" hidden="1">'Datos del problema'!$F$6</definedName>
    <definedName name="solver_lhs4" localSheetId="1" hidden="1">'Datos del problema'!$F$6</definedName>
    <definedName name="solver_lhs5" localSheetId="1" hidden="1">'Datos del problema'!$F$6</definedName>
    <definedName name="solver_lhs6" localSheetId="1" hidden="1">'Datos del problema'!$F$6</definedName>
    <definedName name="solver_lhs7" localSheetId="1" hidden="1">'Datos del problema'!$F$6</definedName>
    <definedName name="solver_mip" localSheetId="1" hidden="1">2147483647</definedName>
    <definedName name="solver_mni" localSheetId="1" hidden="1">30</definedName>
    <definedName name="solver_mrt" localSheetId="1" hidden="1">0.075</definedName>
    <definedName name="solver_msl" localSheetId="1" hidden="1">2</definedName>
    <definedName name="solver_neg" localSheetId="1" hidden="1">1</definedName>
    <definedName name="solver_nod" localSheetId="1" hidden="1">2147483647</definedName>
    <definedName name="solver_num" localSheetId="1" hidden="1">3</definedName>
    <definedName name="solver_nwt" localSheetId="1" hidden="1">1</definedName>
    <definedName name="solver_opt" localSheetId="1" hidden="1">'Datos del problema'!$M$18</definedName>
    <definedName name="solver_pre" localSheetId="1" hidden="1">0.000001</definedName>
    <definedName name="solver_rbv" localSheetId="1" hidden="1">1</definedName>
    <definedName name="solver_rel1" localSheetId="1" hidden="1">1</definedName>
    <definedName name="solver_rel2" localSheetId="1" hidden="1">1</definedName>
    <definedName name="solver_rel3" localSheetId="1" hidden="1">3</definedName>
    <definedName name="solver_rel4" localSheetId="1" hidden="1">3</definedName>
    <definedName name="solver_rel5" localSheetId="1" hidden="1">3</definedName>
    <definedName name="solver_rel6" localSheetId="1" hidden="1">3</definedName>
    <definedName name="solver_rel7" localSheetId="1" hidden="1">3</definedName>
    <definedName name="solver_rhs1" localSheetId="1" hidden="1">'Datos del problema'!$H$16</definedName>
    <definedName name="solver_rhs2" localSheetId="1" hidden="1">0.04</definedName>
    <definedName name="solver_rhs3" localSheetId="1" hidden="1">'Datos del problema'!$B$9</definedName>
    <definedName name="solver_rhs4" localSheetId="1" hidden="1">'Datos del problema'!$B$9</definedName>
    <definedName name="solver_rhs5" localSheetId="1" hidden="1">'Datos del problema'!$B$9</definedName>
    <definedName name="solver_rhs6" localSheetId="1" hidden="1">'Datos del problema'!$B$9</definedName>
    <definedName name="solver_rhs7" localSheetId="1" hidden="1">'Datos del problema'!$B$9</definedName>
    <definedName name="solver_rlx" localSheetId="1" hidden="1">2</definedName>
    <definedName name="solver_rsd" localSheetId="1" hidden="1">0</definedName>
    <definedName name="solver_scl" localSheetId="1" hidden="1">1</definedName>
    <definedName name="solver_sho" localSheetId="1" hidden="1">2</definedName>
    <definedName name="solver_ssz" localSheetId="1" hidden="1">100</definedName>
    <definedName name="solver_tim" localSheetId="1" hidden="1">2147483647</definedName>
    <definedName name="solver_tol" localSheetId="1" hidden="1">0.01</definedName>
    <definedName name="solver_typ" localSheetId="1" hidden="1">2</definedName>
    <definedName name="solver_val" localSheetId="1" hidden="1">0</definedName>
    <definedName name="solver_ver" localSheetId="1" hidden="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9" i="1" l="1"/>
  <c r="M15" i="1" l="1"/>
  <c r="O15" i="2" l="1"/>
  <c r="O14" i="2"/>
  <c r="B20" i="2"/>
  <c r="O25" i="2" l="1"/>
  <c r="M16" i="1" s="1"/>
  <c r="G18" i="2" s="1"/>
  <c r="O26" i="2"/>
  <c r="B5" i="2"/>
  <c r="F7" i="1"/>
  <c r="B10" i="1"/>
  <c r="H17" i="1"/>
  <c r="D19" i="1"/>
  <c r="G11" i="2" l="1"/>
  <c r="G13" i="2" s="1"/>
  <c r="B12" i="2"/>
  <c r="D18" i="1" s="1"/>
  <c r="B19" i="2" s="1"/>
  <c r="B21" i="2" s="1"/>
  <c r="B25" i="2" s="1"/>
  <c r="M23" i="1"/>
  <c r="M19" i="1"/>
  <c r="M17" i="1"/>
  <c r="K15" i="2" s="1"/>
  <c r="K16" i="2" s="1"/>
  <c r="M20" i="1"/>
  <c r="K17" i="2" l="1"/>
  <c r="K18" i="2" s="1"/>
  <c r="K20" i="2" s="1"/>
  <c r="K21" i="2"/>
  <c r="G16" i="2"/>
  <c r="G15" i="2"/>
  <c r="M18" i="1" l="1"/>
  <c r="M21" i="1" l="1"/>
  <c r="M22" i="1"/>
</calcChain>
</file>

<file path=xl/sharedStrings.xml><?xml version="1.0" encoding="utf-8"?>
<sst xmlns="http://schemas.openxmlformats.org/spreadsheetml/2006/main" count="89" uniqueCount="76">
  <si>
    <t xml:space="preserve">T2 [°C] = </t>
  </si>
  <si>
    <t xml:space="preserve">T3 [°C] = </t>
  </si>
  <si>
    <t xml:space="preserve">m [kg/h] = </t>
  </si>
  <si>
    <t xml:space="preserve">ν [m2/s] = </t>
  </si>
  <si>
    <t xml:space="preserve">k [W/m K] = </t>
  </si>
  <si>
    <t xml:space="preserve">T4 [°C] = </t>
  </si>
  <si>
    <t>F1 - Agua + Gelatina</t>
  </si>
  <si>
    <t>F3 - Agua</t>
  </si>
  <si>
    <t>F4 - Agua</t>
  </si>
  <si>
    <t>F2 - Agua + Gelatina</t>
  </si>
  <si>
    <t xml:space="preserve">Pr = </t>
  </si>
  <si>
    <t xml:space="preserve">Cp [J/Kg K] = </t>
  </si>
  <si>
    <t xml:space="preserve">T1 [°C] = </t>
  </si>
  <si>
    <t>Ecuación de calor - fluido caliente</t>
  </si>
  <si>
    <t>Supuesto: Calor específico constante</t>
  </si>
  <si>
    <t xml:space="preserve">Q [W] = </t>
  </si>
  <si>
    <t>Ecuación de calor - fluido frío</t>
  </si>
  <si>
    <t>Se busca despejar T4 (T_(f,s))</t>
  </si>
  <si>
    <t xml:space="preserve">T4 [K] = </t>
  </si>
  <si>
    <t>Supuesto: Estado estacionario (Qc=Qa)</t>
  </si>
  <si>
    <t>Temperatura media logarítmica</t>
  </si>
  <si>
    <t xml:space="preserve">ΔT1 [K] = </t>
  </si>
  <si>
    <t xml:space="preserve">ΔT2 [K] = </t>
  </si>
  <si>
    <t xml:space="preserve">ΔT_ml [K] = </t>
  </si>
  <si>
    <t>Ecuación de diseño</t>
  </si>
  <si>
    <t>Supuesto: Se obtiene desde la red de agua a temperatura ambiente</t>
  </si>
  <si>
    <t xml:space="preserve">R [K/W] = </t>
  </si>
  <si>
    <t>Fluido Caliente</t>
  </si>
  <si>
    <t>Fluido Frío</t>
  </si>
  <si>
    <t>Cálculo de resistencias térmicas (R) mediante el uso de números adimensionales</t>
  </si>
  <si>
    <t>Dimensiones del intercambiador</t>
  </si>
  <si>
    <t xml:space="preserve">Diámetro tubo interno [m] = </t>
  </si>
  <si>
    <t xml:space="preserve">Diámetro tubo externo [m] = </t>
  </si>
  <si>
    <t xml:space="preserve">Largo de la tubería [m] = </t>
  </si>
  <si>
    <t>Material de la tubería: Acero AISI 304</t>
  </si>
  <si>
    <t xml:space="preserve">Conductividad térmica [W/m K] = </t>
  </si>
  <si>
    <t xml:space="preserve">Área de contacto externa (Ao) [m2] = </t>
  </si>
  <si>
    <t xml:space="preserve">Área de contacto interna (Ai) [m2] = </t>
  </si>
  <si>
    <t xml:space="preserve">Espesor del tubo interno [m] = </t>
  </si>
  <si>
    <t>Coef. de convección (h) [W/m2 K]</t>
  </si>
  <si>
    <t>Número de Reynolds (Re)</t>
  </si>
  <si>
    <t xml:space="preserve"> ρ [kg/m3] = </t>
  </si>
  <si>
    <t xml:space="preserve">ρ [kg/m3] = </t>
  </si>
  <si>
    <t>Velocidad del fluido en los tubos</t>
  </si>
  <si>
    <t xml:space="preserve">V [m/s] = </t>
  </si>
  <si>
    <t>Flujo volumétrico (Fv)</t>
  </si>
  <si>
    <t xml:space="preserve">Fv_c [m3/s] = </t>
  </si>
  <si>
    <t xml:space="preserve">Fv_f [m3/s] = </t>
  </si>
  <si>
    <t>Ecuación de Continuidad</t>
  </si>
  <si>
    <t>Mediante esta ecuación se busca obtener el área transversal por la cual pasan los flujos en el intercambiador, tanto para el tubo interno como el externo. Así, pueden obtenerse los diámetros para este problema.</t>
  </si>
  <si>
    <t xml:space="preserve">A_c [m2] = </t>
  </si>
  <si>
    <t xml:space="preserve">A_f [m2] = </t>
  </si>
  <si>
    <t xml:space="preserve">Número de Reynolds (Re) = </t>
  </si>
  <si>
    <t xml:space="preserve">Número de Nusselt (Nu) = </t>
  </si>
  <si>
    <t xml:space="preserve">h [W/m2 K] = </t>
  </si>
  <si>
    <t xml:space="preserve">Factor de Incrustamiento [m2 K/W] = </t>
  </si>
  <si>
    <t>Supuestos: dado que el área transversal en este caso tiene forma de anillo, debe definirse un diámetro hidráulico (Dh), que corresponde a la diferencia entre el diámetro del tubo externo y el interno en el intercambiador.</t>
  </si>
  <si>
    <t xml:space="preserve">Dh [m] = </t>
  </si>
  <si>
    <t>Resistencia térmica del tubo de acero AISI 304</t>
  </si>
  <si>
    <t xml:space="preserve">Resistencia acero por largo de tubo [m K/W] = </t>
  </si>
  <si>
    <t xml:space="preserve">Resistencia fluido caliente por largo tubo [m K/W] = </t>
  </si>
  <si>
    <t xml:space="preserve">Resistencia incrustamiento por largo tubo [m K/W] = </t>
  </si>
  <si>
    <t xml:space="preserve">Resistencia fluido frío por largo tubo [m K/W] = </t>
  </si>
  <si>
    <t>Eficiencia del Intercambiador de Calor</t>
  </si>
  <si>
    <t xml:space="preserve">Perímetro de contacto interna [m] = </t>
  </si>
  <si>
    <t xml:space="preserve">Perímetro de contacto externa [m] = </t>
  </si>
  <si>
    <t xml:space="preserve">Eficiencia del Intercambiador de Calor [%] = </t>
  </si>
  <si>
    <t xml:space="preserve">Vc [m/s] = </t>
  </si>
  <si>
    <t xml:space="preserve">Vf [m/s] = </t>
  </si>
  <si>
    <t>Anexo N°X - Intercambiador de Calor de Tubos Concéntricos - Proyecto Vegummies</t>
  </si>
  <si>
    <t>Supuesto: Solución diluida de gelatina vegetal no cambia las propiedades del agua</t>
  </si>
  <si>
    <t xml:space="preserve">m [kg/s] = </t>
  </si>
  <si>
    <t>Este equipo recibe una solución diluida de gelatina vegetal, y la enfría para mezclarla con vitaminas</t>
  </si>
  <si>
    <t>Expresión del número de Nusselt para flujos laminares (Re &lt; 10.000)</t>
  </si>
  <si>
    <t>Supuestos: Bajas velocidades (V &lt; 2,5 [m/s]) permiten evitar grandes caídas de presión, así como vibraciones o erosión. Las velocidades se fijan en el valor a continuación, con el fin de conseguir un diámetro adecuado en las tuberías del intercambiador</t>
  </si>
  <si>
    <t>En este anexo se presenta el dimensionamiento de la unidad de intercambio de calor que permite enfriar la solución de agarosa, con el fin de añadir las vitaminas dentro de la mezcla.
Dado que la solucion se iba a contactar con agua a temperatura ambiente, era necesario conocer algunos parámetros que permitieran determinar algunas condiciones del problema, tales como: Flujo de calor, diámetro de los tubos concéntricos, áreas de contacto, flujos másicos en el sistema, velocidad del flujo y áreas transversales. Como la masa de solución es muy baja, la minimización de la tubería entregaba valores que no podían ser replicados en la realidad, por lo que se decidió manipular los valores de la velocidad de cada fluido, así como de la masa de agua fría que entraba a absorber el calor desde la solución de agarosa. Así, se pudo obtener un intercambiador de calor con las dimensiones mostradas en la pestaña "Datos del Problema".
Los datos utilizados para las propiedades del agua y el acero AISI 304 fueron extraídos de la bibliografía [1] de este documento. Para el material de la tubería, se asumió un espesor de 1 [mm] ya que se busca que ésta propicie la menor resistencia posible a la transferencia de calor.
Bibliografía:
[1] ÇENGEL, Y. A. 2007. Transferencia de Calor y Masa: Un enfoque práctico. México D.F. McGraw-Hill Interamericana. Capítulo 11: Intercambiadores de Calor.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</si>
</sst>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000"/>
  </numFmts>
  <fonts count="3" x14ac:knownFonts="1">
    <font>
      <sz val="11"/>
      <color theme="1"/>
      <name val="Calibri"/>
      <family val="2"/>
      <scheme val="minor"/>
    </font>
    <font>
      <b/>
      <sz val="11"/>
      <color theme="1"/>
      <name val="Calibri"/>
      <family val="2"/>
      <scheme val="minor"/>
    </font>
    <font>
      <sz val="11"/>
      <name val="Calibri"/>
      <family val="2"/>
      <scheme val="minor"/>
    </font>
  </fonts>
  <fills count="11">
    <fill>
      <patternFill patternType="none"/>
    </fill>
    <fill>
      <patternFill patternType="gray125"/>
    </fill>
    <fill>
      <patternFill patternType="solid">
        <fgColor theme="7" tint="0.39997558519241921"/>
        <bgColor indexed="64"/>
      </patternFill>
    </fill>
    <fill>
      <patternFill patternType="solid">
        <fgColor theme="5" tint="0.39997558519241921"/>
        <bgColor indexed="64"/>
      </patternFill>
    </fill>
    <fill>
      <patternFill patternType="solid">
        <fgColor theme="9" tint="0.39997558519241921"/>
        <bgColor indexed="64"/>
      </patternFill>
    </fill>
    <fill>
      <patternFill patternType="solid">
        <fgColor rgb="FF9966FF"/>
        <bgColor indexed="64"/>
      </patternFill>
    </fill>
    <fill>
      <patternFill patternType="solid">
        <fgColor theme="4" tint="0.59999389629810485"/>
        <bgColor indexed="64"/>
      </patternFill>
    </fill>
    <fill>
      <patternFill patternType="solid">
        <fgColor rgb="FFC38649"/>
        <bgColor indexed="64"/>
      </patternFill>
    </fill>
    <fill>
      <patternFill patternType="solid">
        <fgColor rgb="FFFF7DA8"/>
        <bgColor indexed="64"/>
      </patternFill>
    </fill>
    <fill>
      <patternFill patternType="solid">
        <fgColor rgb="FF19FF81"/>
        <bgColor indexed="64"/>
      </patternFill>
    </fill>
    <fill>
      <patternFill patternType="solid">
        <fgColor rgb="FFFFC000"/>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diagonal/>
    </border>
    <border>
      <left style="thin">
        <color indexed="64"/>
      </left>
      <right style="medium">
        <color indexed="64"/>
      </right>
      <top style="thin">
        <color indexed="64"/>
      </top>
      <bottom/>
      <diagonal/>
    </border>
  </borders>
  <cellStyleXfs count="1">
    <xf numFmtId="0" fontId="0" fillId="0" borderId="0"/>
  </cellStyleXfs>
  <cellXfs count="145">
    <xf numFmtId="0" fontId="0" fillId="0" borderId="0" xfId="0"/>
    <xf numFmtId="0" fontId="0" fillId="0" borderId="0" xfId="0" applyAlignment="1">
      <alignment horizontal="right"/>
    </xf>
    <xf numFmtId="0" fontId="0" fillId="0" borderId="0" xfId="0" applyAlignment="1">
      <alignment horizontal="left"/>
    </xf>
    <xf numFmtId="0" fontId="0" fillId="0" borderId="1" xfId="0" applyBorder="1" applyAlignment="1">
      <alignment horizontal="right"/>
    </xf>
    <xf numFmtId="0" fontId="0" fillId="0" borderId="1" xfId="0" applyBorder="1" applyAlignment="1">
      <alignment horizontal="left"/>
    </xf>
    <xf numFmtId="0" fontId="0" fillId="0" borderId="3" xfId="0" applyBorder="1" applyAlignment="1">
      <alignment horizontal="left"/>
    </xf>
    <xf numFmtId="0" fontId="0" fillId="0" borderId="1" xfId="0" applyBorder="1" applyAlignment="1">
      <alignment horizontal="left"/>
    </xf>
    <xf numFmtId="0" fontId="0" fillId="2" borderId="1" xfId="0" applyFill="1" applyBorder="1" applyAlignment="1">
      <alignment horizontal="right"/>
    </xf>
    <xf numFmtId="0" fontId="0" fillId="3" borderId="1" xfId="0" applyFill="1" applyBorder="1" applyAlignment="1">
      <alignment horizontal="right"/>
    </xf>
    <xf numFmtId="0" fontId="0" fillId="4" borderId="1" xfId="0" applyFill="1" applyBorder="1" applyAlignment="1">
      <alignment horizontal="right"/>
    </xf>
    <xf numFmtId="0" fontId="0" fillId="5" borderId="1" xfId="0" applyFill="1" applyBorder="1" applyAlignment="1">
      <alignment horizontal="right"/>
    </xf>
    <xf numFmtId="0" fontId="0" fillId="0" borderId="10" xfId="0" applyBorder="1"/>
    <xf numFmtId="0" fontId="0" fillId="0" borderId="0" xfId="0" applyAlignment="1"/>
    <xf numFmtId="165" fontId="0" fillId="0" borderId="8" xfId="0" applyNumberFormat="1" applyBorder="1"/>
    <xf numFmtId="165" fontId="0" fillId="0" borderId="9" xfId="0" applyNumberFormat="1" applyBorder="1"/>
    <xf numFmtId="164" fontId="0" fillId="0" borderId="3" xfId="0" applyNumberFormat="1" applyBorder="1" applyAlignment="1">
      <alignment horizontal="left"/>
    </xf>
    <xf numFmtId="165" fontId="0" fillId="0" borderId="37" xfId="0" applyNumberFormat="1" applyBorder="1"/>
    <xf numFmtId="0" fontId="0" fillId="4" borderId="7" xfId="0" applyFill="1" applyBorder="1" applyAlignment="1">
      <alignment horizontal="center"/>
    </xf>
    <xf numFmtId="0" fontId="0" fillId="4" borderId="5" xfId="0" applyFill="1" applyBorder="1" applyAlignment="1">
      <alignment horizontal="center"/>
    </xf>
    <xf numFmtId="0" fontId="0" fillId="4" borderId="20" xfId="0" applyFill="1" applyBorder="1" applyAlignment="1">
      <alignment horizontal="center"/>
    </xf>
    <xf numFmtId="0" fontId="0" fillId="4" borderId="22" xfId="0" applyFill="1" applyBorder="1" applyAlignment="1">
      <alignment horizontal="center"/>
    </xf>
    <xf numFmtId="0" fontId="0" fillId="4" borderId="19" xfId="0" applyFill="1" applyBorder="1" applyAlignment="1">
      <alignment horizontal="center"/>
    </xf>
    <xf numFmtId="0" fontId="0" fillId="4" borderId="23" xfId="0" applyFill="1" applyBorder="1" applyAlignment="1">
      <alignment horizontal="center"/>
    </xf>
    <xf numFmtId="166" fontId="0" fillId="0" borderId="9" xfId="0" applyNumberFormat="1" applyBorder="1"/>
    <xf numFmtId="165" fontId="0" fillId="0" borderId="1" xfId="0" applyNumberFormat="1" applyBorder="1" applyAlignment="1">
      <alignment horizontal="left"/>
    </xf>
    <xf numFmtId="0" fontId="1" fillId="0" borderId="28" xfId="0" applyFont="1" applyBorder="1" applyAlignment="1">
      <alignment horizontal="center" vertical="center"/>
    </xf>
    <xf numFmtId="0" fontId="0" fillId="0" borderId="29" xfId="0" applyBorder="1" applyAlignment="1">
      <alignment horizontal="center" vertical="center"/>
    </xf>
    <xf numFmtId="0" fontId="0" fillId="0" borderId="30" xfId="0" applyBorder="1" applyAlignment="1">
      <alignment horizontal="center" vertical="center"/>
    </xf>
    <xf numFmtId="0" fontId="0" fillId="0" borderId="34" xfId="0" applyBorder="1" applyAlignment="1">
      <alignment horizontal="center" vertical="center"/>
    </xf>
    <xf numFmtId="0" fontId="0" fillId="0" borderId="0" xfId="0" applyBorder="1" applyAlignment="1">
      <alignment horizontal="center" vertical="center"/>
    </xf>
    <xf numFmtId="0" fontId="0" fillId="0" borderId="35" xfId="0" applyBorder="1" applyAlignment="1">
      <alignment horizontal="center" vertical="center"/>
    </xf>
    <xf numFmtId="0" fontId="0" fillId="0" borderId="28" xfId="0" applyBorder="1" applyAlignment="1">
      <alignment horizontal="left" vertical="top" wrapText="1"/>
    </xf>
    <xf numFmtId="0" fontId="0" fillId="0" borderId="29" xfId="0" applyBorder="1" applyAlignment="1">
      <alignment horizontal="left" vertical="top" wrapText="1"/>
    </xf>
    <xf numFmtId="0" fontId="0" fillId="0" borderId="30" xfId="0" applyBorder="1" applyAlignment="1">
      <alignment horizontal="left" vertical="top" wrapText="1"/>
    </xf>
    <xf numFmtId="0" fontId="0" fillId="0" borderId="34" xfId="0" applyBorder="1" applyAlignment="1">
      <alignment horizontal="left" vertical="top" wrapText="1"/>
    </xf>
    <xf numFmtId="0" fontId="0" fillId="0" borderId="0" xfId="0" applyBorder="1" applyAlignment="1">
      <alignment horizontal="left" vertical="top" wrapText="1"/>
    </xf>
    <xf numFmtId="0" fontId="0" fillId="0" borderId="35" xfId="0"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0" fillId="0" borderId="33" xfId="0" applyBorder="1" applyAlignment="1">
      <alignment horizontal="left" vertical="top" wrapText="1"/>
    </xf>
    <xf numFmtId="0" fontId="0" fillId="0" borderId="2" xfId="0" applyBorder="1" applyAlignment="1">
      <alignment horizontal="center"/>
    </xf>
    <xf numFmtId="0" fontId="0" fillId="0" borderId="4" xfId="0" applyBorder="1" applyAlignment="1">
      <alignment horizontal="center"/>
    </xf>
    <xf numFmtId="0" fontId="0" fillId="0" borderId="0" xfId="0" applyAlignment="1">
      <alignment horizontal="center" wrapText="1"/>
    </xf>
    <xf numFmtId="0" fontId="0" fillId="0" borderId="1" xfId="0" applyBorder="1" applyAlignment="1">
      <alignment horizontal="left" vertical="top" wrapText="1"/>
    </xf>
    <xf numFmtId="0" fontId="0" fillId="0" borderId="1" xfId="0" applyBorder="1" applyAlignment="1">
      <alignment horizontal="left" vertical="top"/>
    </xf>
    <xf numFmtId="0" fontId="0" fillId="0" borderId="14" xfId="0" applyBorder="1" applyAlignment="1">
      <alignment horizontal="right"/>
    </xf>
    <xf numFmtId="0" fontId="0" fillId="0" borderId="6" xfId="0" applyBorder="1" applyAlignment="1">
      <alignment horizontal="right"/>
    </xf>
    <xf numFmtId="0" fontId="0" fillId="0" borderId="4" xfId="0" applyBorder="1" applyAlignment="1">
      <alignment horizontal="right"/>
    </xf>
    <xf numFmtId="0" fontId="0" fillId="0" borderId="1" xfId="0" applyBorder="1" applyAlignment="1">
      <alignment horizontal="center"/>
    </xf>
    <xf numFmtId="0" fontId="0" fillId="0" borderId="11" xfId="0" applyBorder="1" applyAlignment="1">
      <alignment horizontal="center"/>
    </xf>
    <xf numFmtId="0" fontId="0" fillId="0" borderId="12" xfId="0" applyBorder="1" applyAlignment="1">
      <alignment horizontal="center"/>
    </xf>
    <xf numFmtId="0" fontId="0" fillId="0" borderId="13" xfId="0" applyBorder="1" applyAlignment="1">
      <alignment horizontal="center"/>
    </xf>
    <xf numFmtId="0" fontId="0" fillId="0" borderId="15" xfId="0" applyBorder="1" applyAlignment="1">
      <alignment horizontal="right"/>
    </xf>
    <xf numFmtId="0" fontId="0" fillId="0" borderId="16" xfId="0" applyBorder="1" applyAlignment="1">
      <alignment horizontal="right"/>
    </xf>
    <xf numFmtId="0" fontId="0" fillId="0" borderId="17" xfId="0" applyBorder="1" applyAlignment="1">
      <alignment horizontal="right"/>
    </xf>
    <xf numFmtId="0" fontId="0" fillId="0" borderId="18" xfId="0" applyBorder="1" applyAlignment="1">
      <alignment horizontal="left"/>
    </xf>
    <xf numFmtId="0" fontId="0" fillId="0" borderId="0" xfId="0" applyAlignment="1">
      <alignment horizontal="left"/>
    </xf>
    <xf numFmtId="0" fontId="0" fillId="0" borderId="24" xfId="0" applyBorder="1" applyAlignment="1">
      <alignment horizontal="center"/>
    </xf>
    <xf numFmtId="0" fontId="0" fillId="0" borderId="25" xfId="0" applyBorder="1" applyAlignment="1">
      <alignment horizontal="center"/>
    </xf>
    <xf numFmtId="0" fontId="0" fillId="0" borderId="26" xfId="0" applyBorder="1" applyAlignment="1">
      <alignment horizontal="center"/>
    </xf>
    <xf numFmtId="0" fontId="0" fillId="0" borderId="11" xfId="0" applyBorder="1" applyAlignment="1">
      <alignment horizontal="right"/>
    </xf>
    <xf numFmtId="0" fontId="0" fillId="0" borderId="12" xfId="0" applyBorder="1" applyAlignment="1">
      <alignment horizontal="right"/>
    </xf>
    <xf numFmtId="0" fontId="0" fillId="0" borderId="27" xfId="0" applyBorder="1" applyAlignment="1">
      <alignment horizontal="right"/>
    </xf>
    <xf numFmtId="0" fontId="0" fillId="0" borderId="36" xfId="0" applyBorder="1" applyAlignment="1">
      <alignment horizontal="right"/>
    </xf>
    <xf numFmtId="0" fontId="0" fillId="0" borderId="5" xfId="0" applyBorder="1" applyAlignment="1">
      <alignment horizontal="right"/>
    </xf>
    <xf numFmtId="0" fontId="0" fillId="0" borderId="20" xfId="0" applyBorder="1" applyAlignment="1">
      <alignment horizontal="right"/>
    </xf>
    <xf numFmtId="0" fontId="0" fillId="4" borderId="2" xfId="0" applyFill="1" applyBorder="1" applyAlignment="1">
      <alignment horizontal="left"/>
    </xf>
    <xf numFmtId="0" fontId="0" fillId="4" borderId="4" xfId="0" applyFill="1" applyBorder="1" applyAlignment="1">
      <alignment horizontal="left"/>
    </xf>
    <xf numFmtId="0" fontId="0" fillId="9" borderId="1" xfId="0" applyFill="1" applyBorder="1" applyAlignment="1">
      <alignment horizontal="center"/>
    </xf>
    <xf numFmtId="0" fontId="0" fillId="9" borderId="1" xfId="0" applyFill="1" applyBorder="1" applyAlignment="1">
      <alignment horizontal="right"/>
    </xf>
    <xf numFmtId="0" fontId="0" fillId="9" borderId="1" xfId="0" applyFill="1" applyBorder="1" applyAlignment="1">
      <alignment horizontal="left"/>
    </xf>
    <xf numFmtId="0" fontId="0" fillId="10" borderId="1" xfId="0" applyFill="1" applyBorder="1" applyAlignment="1">
      <alignment horizontal="center"/>
    </xf>
    <xf numFmtId="0" fontId="0" fillId="10" borderId="7" xfId="0" applyFill="1" applyBorder="1" applyAlignment="1">
      <alignment horizontal="center"/>
    </xf>
    <xf numFmtId="0" fontId="0" fillId="10" borderId="5" xfId="0" applyFill="1" applyBorder="1" applyAlignment="1">
      <alignment horizontal="center"/>
    </xf>
    <xf numFmtId="0" fontId="0" fillId="10" borderId="20" xfId="0" applyFill="1" applyBorder="1" applyAlignment="1">
      <alignment horizontal="center"/>
    </xf>
    <xf numFmtId="0" fontId="0" fillId="10" borderId="22" xfId="0" applyFill="1" applyBorder="1" applyAlignment="1">
      <alignment horizontal="center"/>
    </xf>
    <xf numFmtId="0" fontId="0" fillId="10" borderId="19" xfId="0" applyFill="1" applyBorder="1" applyAlignment="1">
      <alignment horizontal="center"/>
    </xf>
    <xf numFmtId="0" fontId="0" fillId="10" borderId="23" xfId="0" applyFill="1" applyBorder="1" applyAlignment="1">
      <alignment horizontal="center"/>
    </xf>
    <xf numFmtId="0" fontId="0" fillId="8" borderId="1" xfId="0" applyFill="1" applyBorder="1" applyAlignment="1">
      <alignment horizontal="right"/>
    </xf>
    <xf numFmtId="0" fontId="0" fillId="8" borderId="2" xfId="0" applyFill="1" applyBorder="1" applyAlignment="1">
      <alignment horizontal="left"/>
    </xf>
    <xf numFmtId="0" fontId="0" fillId="8" borderId="4" xfId="0" applyFill="1" applyBorder="1" applyAlignment="1">
      <alignment horizontal="left"/>
    </xf>
    <xf numFmtId="0" fontId="0" fillId="8" borderId="7" xfId="0" applyFill="1" applyBorder="1" applyAlignment="1">
      <alignment horizontal="left" vertical="top" wrapText="1"/>
    </xf>
    <xf numFmtId="0" fontId="0" fillId="8" borderId="5" xfId="0" applyFill="1" applyBorder="1" applyAlignment="1">
      <alignment horizontal="left" vertical="top" wrapText="1"/>
    </xf>
    <xf numFmtId="0" fontId="0" fillId="8" borderId="20" xfId="0" applyFill="1" applyBorder="1" applyAlignment="1">
      <alignment horizontal="left" vertical="top" wrapText="1"/>
    </xf>
    <xf numFmtId="0" fontId="0" fillId="8" borderId="18" xfId="0" applyFill="1" applyBorder="1" applyAlignment="1">
      <alignment horizontal="left" vertical="top" wrapText="1"/>
    </xf>
    <xf numFmtId="0" fontId="0" fillId="8" borderId="0" xfId="0" applyFill="1" applyBorder="1" applyAlignment="1">
      <alignment horizontal="left" vertical="top" wrapText="1"/>
    </xf>
    <xf numFmtId="0" fontId="0" fillId="8" borderId="21" xfId="0" applyFill="1" applyBorder="1" applyAlignment="1">
      <alignment horizontal="left" vertical="top" wrapText="1"/>
    </xf>
    <xf numFmtId="0" fontId="0" fillId="8" borderId="22" xfId="0" applyFill="1" applyBorder="1" applyAlignment="1">
      <alignment horizontal="left" vertical="top" wrapText="1"/>
    </xf>
    <xf numFmtId="0" fontId="0" fillId="8" borderId="19" xfId="0" applyFill="1" applyBorder="1" applyAlignment="1">
      <alignment horizontal="left" vertical="top" wrapText="1"/>
    </xf>
    <xf numFmtId="0" fontId="0" fillId="8" borderId="23" xfId="0" applyFill="1" applyBorder="1" applyAlignment="1">
      <alignment horizontal="left" vertical="top" wrapText="1"/>
    </xf>
    <xf numFmtId="0" fontId="0" fillId="8" borderId="1" xfId="0" applyFill="1" applyBorder="1" applyAlignment="1">
      <alignment horizontal="left"/>
    </xf>
    <xf numFmtId="0" fontId="0" fillId="3" borderId="2" xfId="0" applyFill="1" applyBorder="1" applyAlignment="1">
      <alignment horizontal="center"/>
    </xf>
    <xf numFmtId="0" fontId="0" fillId="3" borderId="6" xfId="0" applyFill="1" applyBorder="1" applyAlignment="1">
      <alignment horizontal="center"/>
    </xf>
    <xf numFmtId="0" fontId="0" fillId="3" borderId="4" xfId="0" applyFill="1" applyBorder="1" applyAlignment="1">
      <alignment horizontal="center"/>
    </xf>
    <xf numFmtId="0" fontId="0" fillId="4" borderId="2" xfId="0" applyFill="1" applyBorder="1" applyAlignment="1">
      <alignment horizontal="center"/>
    </xf>
    <xf numFmtId="0" fontId="0" fillId="4" borderId="6" xfId="0" applyFill="1" applyBorder="1" applyAlignment="1">
      <alignment horizontal="center"/>
    </xf>
    <xf numFmtId="0" fontId="0" fillId="4" borderId="4" xfId="0" applyFill="1" applyBorder="1" applyAlignment="1">
      <alignment horizontal="center"/>
    </xf>
    <xf numFmtId="0" fontId="0" fillId="4" borderId="7" xfId="0" applyFill="1" applyBorder="1" applyAlignment="1">
      <alignment horizontal="left" wrapText="1"/>
    </xf>
    <xf numFmtId="0" fontId="0" fillId="4" borderId="5" xfId="0" applyFill="1" applyBorder="1" applyAlignment="1">
      <alignment horizontal="left" wrapText="1"/>
    </xf>
    <xf numFmtId="0" fontId="0" fillId="4" borderId="20" xfId="0" applyFill="1" applyBorder="1" applyAlignment="1">
      <alignment horizontal="left" wrapText="1"/>
    </xf>
    <xf numFmtId="0" fontId="0" fillId="4" borderId="18" xfId="0" applyFill="1" applyBorder="1" applyAlignment="1">
      <alignment horizontal="left" wrapText="1"/>
    </xf>
    <xf numFmtId="0" fontId="0" fillId="4" borderId="0" xfId="0" applyFill="1" applyBorder="1" applyAlignment="1">
      <alignment horizontal="left" wrapText="1"/>
    </xf>
    <xf numFmtId="0" fontId="0" fillId="4" borderId="21" xfId="0" applyFill="1" applyBorder="1" applyAlignment="1">
      <alignment horizontal="left" wrapText="1"/>
    </xf>
    <xf numFmtId="0" fontId="0" fillId="4" borderId="22" xfId="0" applyFill="1" applyBorder="1" applyAlignment="1">
      <alignment horizontal="left" wrapText="1"/>
    </xf>
    <xf numFmtId="0" fontId="0" fillId="4" borderId="19" xfId="0" applyFill="1" applyBorder="1" applyAlignment="1">
      <alignment horizontal="left" wrapText="1"/>
    </xf>
    <xf numFmtId="0" fontId="0" fillId="4" borderId="23" xfId="0" applyFill="1" applyBorder="1" applyAlignment="1">
      <alignment horizontal="left" wrapText="1"/>
    </xf>
    <xf numFmtId="0" fontId="0" fillId="3" borderId="7" xfId="0" applyFill="1" applyBorder="1" applyAlignment="1">
      <alignment horizontal="center"/>
    </xf>
    <xf numFmtId="0" fontId="0" fillId="3" borderId="5" xfId="0" applyFill="1" applyBorder="1" applyAlignment="1">
      <alignment horizontal="center"/>
    </xf>
    <xf numFmtId="0" fontId="0" fillId="3" borderId="20" xfId="0" applyFill="1" applyBorder="1" applyAlignment="1">
      <alignment horizontal="center"/>
    </xf>
    <xf numFmtId="0" fontId="0" fillId="3" borderId="22" xfId="0" applyFill="1" applyBorder="1" applyAlignment="1">
      <alignment horizontal="center"/>
    </xf>
    <xf numFmtId="0" fontId="0" fillId="3" borderId="19" xfId="0" applyFill="1" applyBorder="1" applyAlignment="1">
      <alignment horizontal="center"/>
    </xf>
    <xf numFmtId="0" fontId="0" fillId="3" borderId="23" xfId="0" applyFill="1" applyBorder="1" applyAlignment="1">
      <alignment horizontal="center"/>
    </xf>
    <xf numFmtId="0" fontId="0" fillId="7" borderId="1" xfId="0" applyFill="1" applyBorder="1" applyAlignment="1">
      <alignment horizontal="right"/>
    </xf>
    <xf numFmtId="0" fontId="0" fillId="7" borderId="2" xfId="0" applyFill="1" applyBorder="1" applyAlignment="1">
      <alignment horizontal="left"/>
    </xf>
    <xf numFmtId="0" fontId="0" fillId="7" borderId="4" xfId="0" applyFill="1" applyBorder="1" applyAlignment="1">
      <alignment horizontal="left"/>
    </xf>
    <xf numFmtId="0" fontId="0" fillId="7" borderId="1" xfId="0" applyFill="1" applyBorder="1" applyAlignment="1">
      <alignment horizontal="left"/>
    </xf>
    <xf numFmtId="0" fontId="0" fillId="2" borderId="2" xfId="0" applyFill="1" applyBorder="1" applyAlignment="1">
      <alignment horizontal="left"/>
    </xf>
    <xf numFmtId="0" fontId="0" fillId="2" borderId="4" xfId="0" applyFill="1" applyBorder="1" applyAlignment="1">
      <alignment horizontal="left"/>
    </xf>
    <xf numFmtId="0" fontId="0" fillId="3" borderId="2" xfId="0" applyFill="1" applyBorder="1" applyAlignment="1">
      <alignment horizontal="left"/>
    </xf>
    <xf numFmtId="0" fontId="0" fillId="3" borderId="4" xfId="0" applyFill="1" applyBorder="1" applyAlignment="1">
      <alignment horizontal="left"/>
    </xf>
    <xf numFmtId="0" fontId="0" fillId="2" borderId="2" xfId="0" applyFill="1" applyBorder="1" applyAlignment="1">
      <alignment horizontal="center"/>
    </xf>
    <xf numFmtId="0" fontId="0" fillId="2" borderId="6" xfId="0" applyFill="1" applyBorder="1" applyAlignment="1">
      <alignment horizontal="center"/>
    </xf>
    <xf numFmtId="0" fontId="0" fillId="2" borderId="4" xfId="0" applyFill="1" applyBorder="1" applyAlignment="1">
      <alignment horizontal="center"/>
    </xf>
    <xf numFmtId="0" fontId="0" fillId="2" borderId="2" xfId="0" applyFill="1" applyBorder="1" applyAlignment="1">
      <alignment horizontal="left" vertical="top" wrapText="1"/>
    </xf>
    <xf numFmtId="0" fontId="0" fillId="2" borderId="4" xfId="0" applyFill="1" applyBorder="1" applyAlignment="1">
      <alignment horizontal="left" vertical="top" wrapText="1"/>
    </xf>
    <xf numFmtId="0" fontId="0" fillId="6" borderId="1" xfId="0" applyFill="1" applyBorder="1" applyAlignment="1">
      <alignment horizontal="center"/>
    </xf>
    <xf numFmtId="0" fontId="0" fillId="2" borderId="7" xfId="0" applyFill="1" applyBorder="1" applyAlignment="1">
      <alignment horizontal="left" vertical="top" wrapText="1"/>
    </xf>
    <xf numFmtId="0" fontId="0" fillId="2" borderId="5" xfId="0" applyFill="1" applyBorder="1" applyAlignment="1">
      <alignment horizontal="left" vertical="top" wrapText="1"/>
    </xf>
    <xf numFmtId="0" fontId="0" fillId="2" borderId="20" xfId="0" applyFill="1" applyBorder="1" applyAlignment="1">
      <alignment horizontal="left" vertical="top" wrapText="1"/>
    </xf>
    <xf numFmtId="0" fontId="0" fillId="2" borderId="18" xfId="0" applyFill="1" applyBorder="1" applyAlignment="1">
      <alignment horizontal="left" vertical="top" wrapText="1"/>
    </xf>
    <xf numFmtId="0" fontId="0" fillId="2" borderId="0" xfId="0" applyFill="1" applyBorder="1" applyAlignment="1">
      <alignment horizontal="left" vertical="top" wrapText="1"/>
    </xf>
    <xf numFmtId="0" fontId="0" fillId="2" borderId="21" xfId="0" applyFill="1" applyBorder="1" applyAlignment="1">
      <alignment horizontal="left" vertical="top" wrapText="1"/>
    </xf>
    <xf numFmtId="0" fontId="0" fillId="2" borderId="22" xfId="0" applyFill="1" applyBorder="1" applyAlignment="1">
      <alignment horizontal="left" vertical="top" wrapText="1"/>
    </xf>
    <xf numFmtId="0" fontId="0" fillId="2" borderId="19" xfId="0" applyFill="1" applyBorder="1" applyAlignment="1">
      <alignment horizontal="left" vertical="top" wrapText="1"/>
    </xf>
    <xf numFmtId="0" fontId="0" fillId="2" borderId="23" xfId="0" applyFill="1" applyBorder="1" applyAlignment="1">
      <alignment horizontal="left" vertical="top" wrapText="1"/>
    </xf>
    <xf numFmtId="0" fontId="0" fillId="7" borderId="1" xfId="0" applyFill="1" applyBorder="1" applyAlignment="1">
      <alignment horizontal="center"/>
    </xf>
    <xf numFmtId="0" fontId="2" fillId="8" borderId="1" xfId="0" applyFont="1" applyFill="1" applyBorder="1" applyAlignment="1">
      <alignment horizontal="center"/>
    </xf>
    <xf numFmtId="0" fontId="0" fillId="5" borderId="1" xfId="0" applyFill="1" applyBorder="1" applyAlignment="1">
      <alignment horizontal="center"/>
    </xf>
    <xf numFmtId="0" fontId="0" fillId="5" borderId="2" xfId="0" applyFill="1" applyBorder="1" applyAlignment="1">
      <alignment horizontal="left"/>
    </xf>
    <xf numFmtId="0" fontId="0" fillId="5" borderId="4" xfId="0" applyFill="1" applyBorder="1" applyAlignment="1">
      <alignment horizontal="left"/>
    </xf>
    <xf numFmtId="0" fontId="0" fillId="4" borderId="1" xfId="0" applyFill="1" applyBorder="1" applyAlignment="1">
      <alignment horizontal="center"/>
    </xf>
    <xf numFmtId="0" fontId="0" fillId="3" borderId="1" xfId="0" applyFill="1" applyBorder="1" applyAlignment="1">
      <alignment horizontal="center"/>
    </xf>
    <xf numFmtId="0" fontId="0" fillId="3" borderId="1" xfId="0" applyFill="1" applyBorder="1" applyAlignment="1">
      <alignment horizontal="left"/>
    </xf>
    <xf numFmtId="0" fontId="0" fillId="2" borderId="1" xfId="0" applyFill="1" applyBorder="1" applyAlignment="1">
      <alignment horizontal="center"/>
    </xf>
    <xf numFmtId="0" fontId="0" fillId="2" borderId="1" xfId="0" applyFill="1" applyBorder="1" applyAlignment="1">
      <alignment horizontal="left"/>
    </xf>
  </cellXfs>
  <cellStyles count="1">
    <cellStyle name="Normal" xfId="0" builtinId="0"/>
  </cellStyles>
  <dxfs count="0"/>
  <tableStyles count="0" defaultTableStyle="TableStyleMedium2" defaultPivotStyle="PivotStyleLight16"/>
  <colors>
    <mruColors>
      <color rgb="FF19FF81"/>
      <color rgb="FFFF7DA8"/>
      <color rgb="FFC38649"/>
      <color rgb="FFFF6699"/>
      <color rgb="FF996633"/>
      <color rgb="FF9966FF"/>
      <color rgb="FF99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8" Type="http://schemas.openxmlformats.org/officeDocument/2006/relationships/image" Target="../media/image9.png"/><Relationship Id="rId13" Type="http://schemas.openxmlformats.org/officeDocument/2006/relationships/image" Target="../media/image14.png"/><Relationship Id="rId3" Type="http://schemas.openxmlformats.org/officeDocument/2006/relationships/image" Target="../media/image4.png"/><Relationship Id="rId7" Type="http://schemas.openxmlformats.org/officeDocument/2006/relationships/image" Target="../media/image8.png"/><Relationship Id="rId12" Type="http://schemas.openxmlformats.org/officeDocument/2006/relationships/image" Target="../media/image13.png"/><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image" Target="../media/image7.png"/><Relationship Id="rId11" Type="http://schemas.openxmlformats.org/officeDocument/2006/relationships/image" Target="../media/image12.png"/><Relationship Id="rId5" Type="http://schemas.openxmlformats.org/officeDocument/2006/relationships/image" Target="../media/image6.png"/><Relationship Id="rId10" Type="http://schemas.openxmlformats.org/officeDocument/2006/relationships/image" Target="../media/image11.png"/><Relationship Id="rId4" Type="http://schemas.openxmlformats.org/officeDocument/2006/relationships/image" Target="../media/image5.png"/><Relationship Id="rId9" Type="http://schemas.openxmlformats.org/officeDocument/2006/relationships/image" Target="../media/image10.png"/></Relationships>
</file>

<file path=xl/drawings/drawing1.xml><?xml version="1.0" encoding="utf-8"?>
<xdr:wsDr xmlns:xdr="http://schemas.openxmlformats.org/drawingml/2006/spreadsheetDrawing" xmlns:a="http://schemas.openxmlformats.org/drawingml/2006/main">
  <xdr:twoCellAnchor>
    <xdr:from>
      <xdr:col>2</xdr:col>
      <xdr:colOff>647700</xdr:colOff>
      <xdr:row>10</xdr:row>
      <xdr:rowOff>152400</xdr:rowOff>
    </xdr:from>
    <xdr:to>
      <xdr:col>5</xdr:col>
      <xdr:colOff>47625</xdr:colOff>
      <xdr:row>15</xdr:row>
      <xdr:rowOff>66675</xdr:rowOff>
    </xdr:to>
    <xdr:sp macro="" textlink="">
      <xdr:nvSpPr>
        <xdr:cNvPr id="2" name="Rectángulo 1">
          <a:extLst>
            <a:ext uri="{FF2B5EF4-FFF2-40B4-BE49-F238E27FC236}">
              <a16:creationId xmlns:a16="http://schemas.microsoft.com/office/drawing/2014/main" id="{1CF20A7A-D720-4FEC-B3EA-D47424B8EBF7}"/>
            </a:ext>
          </a:extLst>
        </xdr:cNvPr>
        <xdr:cNvSpPr>
          <a:spLocks noChangeAspect="1"/>
        </xdr:cNvSpPr>
      </xdr:nvSpPr>
      <xdr:spPr>
        <a:xfrm>
          <a:off x="2162175" y="1676400"/>
          <a:ext cx="1819275" cy="866775"/>
        </a:xfrm>
        <a:prstGeom prst="rect">
          <a:avLst/>
        </a:prstGeom>
        <a:gradFill flip="none" rotWithShape="1">
          <a:gsLst>
            <a:gs pos="0">
              <a:schemeClr val="bg1">
                <a:lumMod val="50000"/>
                <a:tint val="66000"/>
                <a:satMod val="160000"/>
              </a:schemeClr>
            </a:gs>
            <a:gs pos="50000">
              <a:schemeClr val="bg1">
                <a:lumMod val="50000"/>
                <a:tint val="44500"/>
                <a:satMod val="160000"/>
              </a:schemeClr>
            </a:gs>
            <a:gs pos="100000">
              <a:schemeClr val="bg1">
                <a:lumMod val="50000"/>
                <a:tint val="23500"/>
                <a:satMod val="160000"/>
              </a:schemeClr>
            </a:gs>
          </a:gsLst>
          <a:lin ang="10800000" scaled="1"/>
          <a:tileRect/>
        </a:gra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L" sz="1100"/>
        </a:p>
      </xdr:txBody>
    </xdr:sp>
    <xdr:clientData/>
  </xdr:twoCellAnchor>
  <xdr:twoCellAnchor>
    <xdr:from>
      <xdr:col>0</xdr:col>
      <xdr:colOff>685800</xdr:colOff>
      <xdr:row>14</xdr:row>
      <xdr:rowOff>9525</xdr:rowOff>
    </xdr:from>
    <xdr:to>
      <xdr:col>2</xdr:col>
      <xdr:colOff>657225</xdr:colOff>
      <xdr:row>14</xdr:row>
      <xdr:rowOff>9525</xdr:rowOff>
    </xdr:to>
    <xdr:cxnSp macro="">
      <xdr:nvCxnSpPr>
        <xdr:cNvPr id="14" name="Conector recto de flecha 13">
          <a:extLst>
            <a:ext uri="{FF2B5EF4-FFF2-40B4-BE49-F238E27FC236}">
              <a16:creationId xmlns:a16="http://schemas.microsoft.com/office/drawing/2014/main" id="{4B2D62E3-C7CF-4034-B4D3-1AD57F221893}"/>
            </a:ext>
          </a:extLst>
        </xdr:cNvPr>
        <xdr:cNvCxnSpPr/>
      </xdr:nvCxnSpPr>
      <xdr:spPr>
        <a:xfrm rot="10800000" flipH="1">
          <a:off x="685800" y="2105025"/>
          <a:ext cx="1485900" cy="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57150</xdr:colOff>
      <xdr:row>13</xdr:row>
      <xdr:rowOff>0</xdr:rowOff>
    </xdr:from>
    <xdr:to>
      <xdr:col>7</xdr:col>
      <xdr:colOff>28575</xdr:colOff>
      <xdr:row>13</xdr:row>
      <xdr:rowOff>0</xdr:rowOff>
    </xdr:to>
    <xdr:cxnSp macro="">
      <xdr:nvCxnSpPr>
        <xdr:cNvPr id="16" name="Conector recto de flecha 15">
          <a:extLst>
            <a:ext uri="{FF2B5EF4-FFF2-40B4-BE49-F238E27FC236}">
              <a16:creationId xmlns:a16="http://schemas.microsoft.com/office/drawing/2014/main" id="{8FED28F7-7B46-45FD-B7A7-F20453FFB6B4}"/>
            </a:ext>
          </a:extLst>
        </xdr:cNvPr>
        <xdr:cNvCxnSpPr/>
      </xdr:nvCxnSpPr>
      <xdr:spPr>
        <a:xfrm rot="10800000" flipH="1">
          <a:off x="3990975" y="2095500"/>
          <a:ext cx="1485900" cy="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133350</xdr:colOff>
      <xdr:row>16</xdr:row>
      <xdr:rowOff>57150</xdr:rowOff>
    </xdr:from>
    <xdr:to>
      <xdr:col>4</xdr:col>
      <xdr:colOff>133350</xdr:colOff>
      <xdr:row>24</xdr:row>
      <xdr:rowOff>19050</xdr:rowOff>
    </xdr:to>
    <xdr:cxnSp macro="">
      <xdr:nvCxnSpPr>
        <xdr:cNvPr id="17" name="Conector recto de flecha 16">
          <a:extLst>
            <a:ext uri="{FF2B5EF4-FFF2-40B4-BE49-F238E27FC236}">
              <a16:creationId xmlns:a16="http://schemas.microsoft.com/office/drawing/2014/main" id="{8F9CACB7-2099-497E-8586-C87AE3E29A4E}"/>
            </a:ext>
          </a:extLst>
        </xdr:cNvPr>
        <xdr:cNvCxnSpPr/>
      </xdr:nvCxnSpPr>
      <xdr:spPr>
        <a:xfrm rot="16200000" flipH="1">
          <a:off x="2419350" y="3276600"/>
          <a:ext cx="1485900" cy="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495300</xdr:colOff>
      <xdr:row>2</xdr:row>
      <xdr:rowOff>180975</xdr:rowOff>
    </xdr:from>
    <xdr:to>
      <xdr:col>3</xdr:col>
      <xdr:colOff>495300</xdr:colOff>
      <xdr:row>10</xdr:row>
      <xdr:rowOff>142875</xdr:rowOff>
    </xdr:to>
    <xdr:cxnSp macro="">
      <xdr:nvCxnSpPr>
        <xdr:cNvPr id="18" name="Conector recto de flecha 17">
          <a:extLst>
            <a:ext uri="{FF2B5EF4-FFF2-40B4-BE49-F238E27FC236}">
              <a16:creationId xmlns:a16="http://schemas.microsoft.com/office/drawing/2014/main" id="{CFD1796B-D379-407F-9D69-618AD36944F0}"/>
            </a:ext>
          </a:extLst>
        </xdr:cNvPr>
        <xdr:cNvCxnSpPr/>
      </xdr:nvCxnSpPr>
      <xdr:spPr>
        <a:xfrm rot="16200000" flipH="1">
          <a:off x="1876425" y="923925"/>
          <a:ext cx="1485900" cy="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819150</xdr:colOff>
      <xdr:row>11</xdr:row>
      <xdr:rowOff>114300</xdr:rowOff>
    </xdr:from>
    <xdr:to>
      <xdr:col>4</xdr:col>
      <xdr:colOff>800100</xdr:colOff>
      <xdr:row>14</xdr:row>
      <xdr:rowOff>152400</xdr:rowOff>
    </xdr:to>
    <xdr:sp macro="" textlink="">
      <xdr:nvSpPr>
        <xdr:cNvPr id="19" name="CuadroTexto 18">
          <a:extLst>
            <a:ext uri="{FF2B5EF4-FFF2-40B4-BE49-F238E27FC236}">
              <a16:creationId xmlns:a16="http://schemas.microsoft.com/office/drawing/2014/main" id="{CC0CE4D8-D361-4275-8F30-24D36203034B}"/>
            </a:ext>
          </a:extLst>
        </xdr:cNvPr>
        <xdr:cNvSpPr txBox="1"/>
      </xdr:nvSpPr>
      <xdr:spPr>
        <a:xfrm>
          <a:off x="2333625" y="1828800"/>
          <a:ext cx="1495425" cy="609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CL" sz="1100" b="1">
              <a:latin typeface="Cambria" panose="02040503050406030204" pitchFamily="18" charset="0"/>
              <a:ea typeface="Cambria" panose="02040503050406030204" pitchFamily="18" charset="0"/>
            </a:rPr>
            <a:t>Intercambiador</a:t>
          </a:r>
          <a:r>
            <a:rPr lang="es-CL" sz="1100" b="1" baseline="0">
              <a:latin typeface="Cambria" panose="02040503050406030204" pitchFamily="18" charset="0"/>
              <a:ea typeface="Cambria" panose="02040503050406030204" pitchFamily="18" charset="0"/>
            </a:rPr>
            <a:t> de Calor de Tubos Concéntricos</a:t>
          </a:r>
          <a:endParaRPr lang="es-CL" sz="1100" b="1">
            <a:latin typeface="Cambria" panose="02040503050406030204" pitchFamily="18" charset="0"/>
            <a:ea typeface="Cambria" panose="02040503050406030204" pitchFamily="18" charset="0"/>
          </a:endParaRPr>
        </a:p>
      </xdr:txBody>
    </xdr:sp>
    <xdr:clientData/>
  </xdr:twoCellAnchor>
  <xdr:twoCellAnchor editAs="oneCell">
    <xdr:from>
      <xdr:col>14</xdr:col>
      <xdr:colOff>33394</xdr:colOff>
      <xdr:row>0</xdr:row>
      <xdr:rowOff>32494</xdr:rowOff>
    </xdr:from>
    <xdr:to>
      <xdr:col>19</xdr:col>
      <xdr:colOff>112058</xdr:colOff>
      <xdr:row>26</xdr:row>
      <xdr:rowOff>76881</xdr:rowOff>
    </xdr:to>
    <xdr:pic>
      <xdr:nvPicPr>
        <xdr:cNvPr id="3" name="Imagen 2">
          <a:extLst>
            <a:ext uri="{FF2B5EF4-FFF2-40B4-BE49-F238E27FC236}">
              <a16:creationId xmlns:a16="http://schemas.microsoft.com/office/drawing/2014/main" id="{508AC171-6670-46BC-8A21-48D58B36F71D}"/>
            </a:ext>
          </a:extLst>
        </xdr:cNvPr>
        <xdr:cNvPicPr>
          <a:picLocks noChangeAspect="1"/>
        </xdr:cNvPicPr>
      </xdr:nvPicPr>
      <xdr:blipFill>
        <a:blip xmlns:r="http://schemas.openxmlformats.org/officeDocument/2006/relationships" r:embed="rId1"/>
        <a:stretch>
          <a:fillRect/>
        </a:stretch>
      </xdr:blipFill>
      <xdr:spPr>
        <a:xfrm>
          <a:off x="10667776" y="32494"/>
          <a:ext cx="3104253" cy="5042211"/>
        </a:xfrm>
        <a:prstGeom prst="rect">
          <a:avLst/>
        </a:prstGeom>
        <a:solidFill>
          <a:schemeClr val="tx1"/>
        </a:solidFill>
        <a:ln>
          <a:solidFill>
            <a:schemeClr val="tx1"/>
          </a:solid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161925</xdr:colOff>
      <xdr:row>1</xdr:row>
      <xdr:rowOff>95250</xdr:rowOff>
    </xdr:from>
    <xdr:to>
      <xdr:col>2</xdr:col>
      <xdr:colOff>579020</xdr:colOff>
      <xdr:row>2</xdr:row>
      <xdr:rowOff>161925</xdr:rowOff>
    </xdr:to>
    <xdr:pic>
      <xdr:nvPicPr>
        <xdr:cNvPr id="2" name="Imagen 1">
          <a:extLst>
            <a:ext uri="{FF2B5EF4-FFF2-40B4-BE49-F238E27FC236}">
              <a16:creationId xmlns:a16="http://schemas.microsoft.com/office/drawing/2014/main" id="{DE017DCB-F56A-40F6-9C50-03E943D13125}"/>
            </a:ext>
          </a:extLst>
        </xdr:cNvPr>
        <xdr:cNvPicPr>
          <a:picLocks noChangeAspect="1"/>
        </xdr:cNvPicPr>
      </xdr:nvPicPr>
      <xdr:blipFill>
        <a:blip xmlns:r="http://schemas.openxmlformats.org/officeDocument/2006/relationships" r:embed="rId1"/>
        <a:stretch>
          <a:fillRect/>
        </a:stretch>
      </xdr:blipFill>
      <xdr:spPr>
        <a:xfrm>
          <a:off x="161925" y="285750"/>
          <a:ext cx="2093495" cy="257175"/>
        </a:xfrm>
        <a:prstGeom prst="rect">
          <a:avLst/>
        </a:prstGeom>
      </xdr:spPr>
    </xdr:pic>
    <xdr:clientData/>
  </xdr:twoCellAnchor>
  <xdr:twoCellAnchor editAs="oneCell">
    <xdr:from>
      <xdr:col>0</xdr:col>
      <xdr:colOff>85725</xdr:colOff>
      <xdr:row>6</xdr:row>
      <xdr:rowOff>76201</xdr:rowOff>
    </xdr:from>
    <xdr:to>
      <xdr:col>2</xdr:col>
      <xdr:colOff>676275</xdr:colOff>
      <xdr:row>7</xdr:row>
      <xdr:rowOff>118890</xdr:rowOff>
    </xdr:to>
    <xdr:pic>
      <xdr:nvPicPr>
        <xdr:cNvPr id="3" name="Imagen 2">
          <a:extLst>
            <a:ext uri="{FF2B5EF4-FFF2-40B4-BE49-F238E27FC236}">
              <a16:creationId xmlns:a16="http://schemas.microsoft.com/office/drawing/2014/main" id="{5274D9DC-AB47-45B9-8840-E3C6D7347017}"/>
            </a:ext>
          </a:extLst>
        </xdr:cNvPr>
        <xdr:cNvPicPr>
          <a:picLocks noChangeAspect="1"/>
        </xdr:cNvPicPr>
      </xdr:nvPicPr>
      <xdr:blipFill>
        <a:blip xmlns:r="http://schemas.openxmlformats.org/officeDocument/2006/relationships" r:embed="rId2"/>
        <a:stretch>
          <a:fillRect/>
        </a:stretch>
      </xdr:blipFill>
      <xdr:spPr>
        <a:xfrm>
          <a:off x="85725" y="1219201"/>
          <a:ext cx="2266950" cy="233189"/>
        </a:xfrm>
        <a:prstGeom prst="rect">
          <a:avLst/>
        </a:prstGeom>
      </xdr:spPr>
    </xdr:pic>
    <xdr:clientData/>
  </xdr:twoCellAnchor>
  <xdr:twoCellAnchor editAs="oneCell">
    <xdr:from>
      <xdr:col>0</xdr:col>
      <xdr:colOff>685800</xdr:colOff>
      <xdr:row>13</xdr:row>
      <xdr:rowOff>76200</xdr:rowOff>
    </xdr:from>
    <xdr:to>
      <xdr:col>2</xdr:col>
      <xdr:colOff>104775</xdr:colOff>
      <xdr:row>15</xdr:row>
      <xdr:rowOff>190065</xdr:rowOff>
    </xdr:to>
    <xdr:pic>
      <xdr:nvPicPr>
        <xdr:cNvPr id="4" name="Imagen 3">
          <a:extLst>
            <a:ext uri="{FF2B5EF4-FFF2-40B4-BE49-F238E27FC236}">
              <a16:creationId xmlns:a16="http://schemas.microsoft.com/office/drawing/2014/main" id="{11890167-2AAB-4002-8C0B-E2DE1F336A8C}"/>
            </a:ext>
          </a:extLst>
        </xdr:cNvPr>
        <xdr:cNvPicPr>
          <a:picLocks noChangeAspect="1"/>
        </xdr:cNvPicPr>
      </xdr:nvPicPr>
      <xdr:blipFill>
        <a:blip xmlns:r="http://schemas.openxmlformats.org/officeDocument/2006/relationships" r:embed="rId3"/>
        <a:stretch>
          <a:fillRect/>
        </a:stretch>
      </xdr:blipFill>
      <xdr:spPr>
        <a:xfrm>
          <a:off x="685800" y="2552700"/>
          <a:ext cx="1095375" cy="494865"/>
        </a:xfrm>
        <a:prstGeom prst="rect">
          <a:avLst/>
        </a:prstGeom>
      </xdr:spPr>
    </xdr:pic>
    <xdr:clientData/>
  </xdr:twoCellAnchor>
  <xdr:twoCellAnchor editAs="oneCell">
    <xdr:from>
      <xdr:col>0</xdr:col>
      <xdr:colOff>38101</xdr:colOff>
      <xdr:row>16</xdr:row>
      <xdr:rowOff>57149</xdr:rowOff>
    </xdr:from>
    <xdr:to>
      <xdr:col>1</xdr:col>
      <xdr:colOff>184665</xdr:colOff>
      <xdr:row>17</xdr:row>
      <xdr:rowOff>47624</xdr:rowOff>
    </xdr:to>
    <xdr:pic>
      <xdr:nvPicPr>
        <xdr:cNvPr id="5" name="Imagen 4">
          <a:extLst>
            <a:ext uri="{FF2B5EF4-FFF2-40B4-BE49-F238E27FC236}">
              <a16:creationId xmlns:a16="http://schemas.microsoft.com/office/drawing/2014/main" id="{C32E8624-7F61-4CEE-BF92-B7BCB26F8F2B}"/>
            </a:ext>
          </a:extLst>
        </xdr:cNvPr>
        <xdr:cNvPicPr>
          <a:picLocks noChangeAspect="1"/>
        </xdr:cNvPicPr>
      </xdr:nvPicPr>
      <xdr:blipFill>
        <a:blip xmlns:r="http://schemas.openxmlformats.org/officeDocument/2006/relationships" r:embed="rId4"/>
        <a:stretch>
          <a:fillRect/>
        </a:stretch>
      </xdr:blipFill>
      <xdr:spPr>
        <a:xfrm>
          <a:off x="38101" y="3105149"/>
          <a:ext cx="1060964" cy="180975"/>
        </a:xfrm>
        <a:prstGeom prst="rect">
          <a:avLst/>
        </a:prstGeom>
      </xdr:spPr>
    </xdr:pic>
    <xdr:clientData/>
  </xdr:twoCellAnchor>
  <xdr:twoCellAnchor editAs="oneCell">
    <xdr:from>
      <xdr:col>1</xdr:col>
      <xdr:colOff>445292</xdr:colOff>
      <xdr:row>16</xdr:row>
      <xdr:rowOff>57151</xdr:rowOff>
    </xdr:from>
    <xdr:to>
      <xdr:col>2</xdr:col>
      <xdr:colOff>746919</xdr:colOff>
      <xdr:row>17</xdr:row>
      <xdr:rowOff>57151</xdr:rowOff>
    </xdr:to>
    <xdr:pic>
      <xdr:nvPicPr>
        <xdr:cNvPr id="6" name="Imagen 5">
          <a:extLst>
            <a:ext uri="{FF2B5EF4-FFF2-40B4-BE49-F238E27FC236}">
              <a16:creationId xmlns:a16="http://schemas.microsoft.com/office/drawing/2014/main" id="{5FDCDDDB-0537-452D-B330-61772B1632A7}"/>
            </a:ext>
          </a:extLst>
        </xdr:cNvPr>
        <xdr:cNvPicPr>
          <a:picLocks noChangeAspect="1"/>
        </xdr:cNvPicPr>
      </xdr:nvPicPr>
      <xdr:blipFill>
        <a:blip xmlns:r="http://schemas.openxmlformats.org/officeDocument/2006/relationships" r:embed="rId5"/>
        <a:stretch>
          <a:fillRect/>
        </a:stretch>
      </xdr:blipFill>
      <xdr:spPr>
        <a:xfrm>
          <a:off x="1207292" y="3105151"/>
          <a:ext cx="1063627" cy="190500"/>
        </a:xfrm>
        <a:prstGeom prst="rect">
          <a:avLst/>
        </a:prstGeom>
      </xdr:spPr>
    </xdr:pic>
    <xdr:clientData/>
  </xdr:twoCellAnchor>
  <xdr:twoCellAnchor editAs="oneCell">
    <xdr:from>
      <xdr:col>0</xdr:col>
      <xdr:colOff>514350</xdr:colOff>
      <xdr:row>22</xdr:row>
      <xdr:rowOff>38100</xdr:rowOff>
    </xdr:from>
    <xdr:to>
      <xdr:col>2</xdr:col>
      <xdr:colOff>200025</xdr:colOff>
      <xdr:row>23</xdr:row>
      <xdr:rowOff>154791</xdr:rowOff>
    </xdr:to>
    <xdr:pic>
      <xdr:nvPicPr>
        <xdr:cNvPr id="8" name="Imagen 7">
          <a:extLst>
            <a:ext uri="{FF2B5EF4-FFF2-40B4-BE49-F238E27FC236}">
              <a16:creationId xmlns:a16="http://schemas.microsoft.com/office/drawing/2014/main" id="{75898CD8-BD5A-47CB-9032-CEE8D97DBDE7}"/>
            </a:ext>
          </a:extLst>
        </xdr:cNvPr>
        <xdr:cNvPicPr>
          <a:picLocks noChangeAspect="1"/>
        </xdr:cNvPicPr>
      </xdr:nvPicPr>
      <xdr:blipFill>
        <a:blip xmlns:r="http://schemas.openxmlformats.org/officeDocument/2006/relationships" r:embed="rId6"/>
        <a:stretch>
          <a:fillRect/>
        </a:stretch>
      </xdr:blipFill>
      <xdr:spPr>
        <a:xfrm>
          <a:off x="514350" y="4229100"/>
          <a:ext cx="1362075" cy="307191"/>
        </a:xfrm>
        <a:prstGeom prst="rect">
          <a:avLst/>
        </a:prstGeom>
      </xdr:spPr>
    </xdr:pic>
    <xdr:clientData/>
  </xdr:twoCellAnchor>
  <xdr:twoCellAnchor editAs="oneCell">
    <xdr:from>
      <xdr:col>5</xdr:col>
      <xdr:colOff>302560</xdr:colOff>
      <xdr:row>4</xdr:row>
      <xdr:rowOff>22413</xdr:rowOff>
    </xdr:from>
    <xdr:to>
      <xdr:col>5</xdr:col>
      <xdr:colOff>1094200</xdr:colOff>
      <xdr:row>5</xdr:row>
      <xdr:rowOff>168089</xdr:rowOff>
    </xdr:to>
    <xdr:pic>
      <xdr:nvPicPr>
        <xdr:cNvPr id="10" name="Imagen 9">
          <a:extLst>
            <a:ext uri="{FF2B5EF4-FFF2-40B4-BE49-F238E27FC236}">
              <a16:creationId xmlns:a16="http://schemas.microsoft.com/office/drawing/2014/main" id="{37726F28-64D6-4799-A3FE-BE44B85B4A26}"/>
            </a:ext>
          </a:extLst>
        </xdr:cNvPr>
        <xdr:cNvPicPr>
          <a:picLocks noChangeAspect="1"/>
        </xdr:cNvPicPr>
      </xdr:nvPicPr>
      <xdr:blipFill rotWithShape="1">
        <a:blip xmlns:r="http://schemas.openxmlformats.org/officeDocument/2006/relationships" r:embed="rId7"/>
        <a:srcRect r="2788" b="15069"/>
        <a:stretch/>
      </xdr:blipFill>
      <xdr:spPr>
        <a:xfrm>
          <a:off x="5031442" y="784413"/>
          <a:ext cx="791640" cy="336176"/>
        </a:xfrm>
        <a:prstGeom prst="rect">
          <a:avLst/>
        </a:prstGeom>
      </xdr:spPr>
    </xdr:pic>
    <xdr:clientData/>
  </xdr:twoCellAnchor>
  <xdr:twoCellAnchor editAs="oneCell">
    <xdr:from>
      <xdr:col>9</xdr:col>
      <xdr:colOff>425823</xdr:colOff>
      <xdr:row>4</xdr:row>
      <xdr:rowOff>33619</xdr:rowOff>
    </xdr:from>
    <xdr:to>
      <xdr:col>9</xdr:col>
      <xdr:colOff>1109382</xdr:colOff>
      <xdr:row>5</xdr:row>
      <xdr:rowOff>184176</xdr:rowOff>
    </xdr:to>
    <xdr:pic>
      <xdr:nvPicPr>
        <xdr:cNvPr id="11" name="Imagen 10">
          <a:extLst>
            <a:ext uri="{FF2B5EF4-FFF2-40B4-BE49-F238E27FC236}">
              <a16:creationId xmlns:a16="http://schemas.microsoft.com/office/drawing/2014/main" id="{F7F66E17-D84A-4D5C-85C2-DA0B17A72E44}"/>
            </a:ext>
          </a:extLst>
        </xdr:cNvPr>
        <xdr:cNvPicPr>
          <a:picLocks noChangeAspect="1"/>
        </xdr:cNvPicPr>
      </xdr:nvPicPr>
      <xdr:blipFill>
        <a:blip xmlns:r="http://schemas.openxmlformats.org/officeDocument/2006/relationships" r:embed="rId8"/>
        <a:stretch>
          <a:fillRect/>
        </a:stretch>
      </xdr:blipFill>
      <xdr:spPr>
        <a:xfrm>
          <a:off x="8202705" y="795619"/>
          <a:ext cx="683559" cy="341057"/>
        </a:xfrm>
        <a:prstGeom prst="rect">
          <a:avLst/>
        </a:prstGeom>
      </xdr:spPr>
    </xdr:pic>
    <xdr:clientData/>
  </xdr:twoCellAnchor>
  <xdr:twoCellAnchor editAs="oneCell">
    <xdr:from>
      <xdr:col>6</xdr:col>
      <xdr:colOff>126714</xdr:colOff>
      <xdr:row>1</xdr:row>
      <xdr:rowOff>22841</xdr:rowOff>
    </xdr:from>
    <xdr:to>
      <xdr:col>8</xdr:col>
      <xdr:colOff>1348154</xdr:colOff>
      <xdr:row>2</xdr:row>
      <xdr:rowOff>167236</xdr:rowOff>
    </xdr:to>
    <xdr:pic>
      <xdr:nvPicPr>
        <xdr:cNvPr id="13" name="Imagen 12">
          <a:extLst>
            <a:ext uri="{FF2B5EF4-FFF2-40B4-BE49-F238E27FC236}">
              <a16:creationId xmlns:a16="http://schemas.microsoft.com/office/drawing/2014/main" id="{1A60DDFC-8FD8-423D-90C2-62F7E9F64EF4}"/>
            </a:ext>
          </a:extLst>
        </xdr:cNvPr>
        <xdr:cNvPicPr>
          <a:picLocks noChangeAspect="1"/>
        </xdr:cNvPicPr>
      </xdr:nvPicPr>
      <xdr:blipFill>
        <a:blip xmlns:r="http://schemas.openxmlformats.org/officeDocument/2006/relationships" r:embed="rId9"/>
        <a:stretch>
          <a:fillRect/>
        </a:stretch>
      </xdr:blipFill>
      <xdr:spPr>
        <a:xfrm>
          <a:off x="5614579" y="213341"/>
          <a:ext cx="2745440" cy="334895"/>
        </a:xfrm>
        <a:prstGeom prst="rect">
          <a:avLst/>
        </a:prstGeom>
      </xdr:spPr>
    </xdr:pic>
    <xdr:clientData/>
  </xdr:twoCellAnchor>
  <xdr:twoCellAnchor editAs="oneCell">
    <xdr:from>
      <xdr:col>13</xdr:col>
      <xdr:colOff>470648</xdr:colOff>
      <xdr:row>11</xdr:row>
      <xdr:rowOff>67236</xdr:rowOff>
    </xdr:from>
    <xdr:to>
      <xdr:col>15</xdr:col>
      <xdr:colOff>200671</xdr:colOff>
      <xdr:row>12</xdr:row>
      <xdr:rowOff>134471</xdr:rowOff>
    </xdr:to>
    <xdr:pic>
      <xdr:nvPicPr>
        <xdr:cNvPr id="14" name="Imagen 13">
          <a:extLst>
            <a:ext uri="{FF2B5EF4-FFF2-40B4-BE49-F238E27FC236}">
              <a16:creationId xmlns:a16="http://schemas.microsoft.com/office/drawing/2014/main" id="{7D9D1401-8311-48BD-B573-22BB6E083994}"/>
            </a:ext>
          </a:extLst>
        </xdr:cNvPr>
        <xdr:cNvPicPr>
          <a:picLocks noChangeAspect="1"/>
        </xdr:cNvPicPr>
      </xdr:nvPicPr>
      <xdr:blipFill>
        <a:blip xmlns:r="http://schemas.openxmlformats.org/officeDocument/2006/relationships" r:embed="rId10"/>
        <a:stretch>
          <a:fillRect/>
        </a:stretch>
      </xdr:blipFill>
      <xdr:spPr>
        <a:xfrm>
          <a:off x="11295530" y="2353236"/>
          <a:ext cx="1399699" cy="257735"/>
        </a:xfrm>
        <a:prstGeom prst="rect">
          <a:avLst/>
        </a:prstGeom>
      </xdr:spPr>
    </xdr:pic>
    <xdr:clientData/>
  </xdr:twoCellAnchor>
  <xdr:twoCellAnchor editAs="oneCell">
    <xdr:from>
      <xdr:col>14</xdr:col>
      <xdr:colOff>33619</xdr:colOff>
      <xdr:row>22</xdr:row>
      <xdr:rowOff>33619</xdr:rowOff>
    </xdr:from>
    <xdr:to>
      <xdr:col>14</xdr:col>
      <xdr:colOff>593913</xdr:colOff>
      <xdr:row>23</xdr:row>
      <xdr:rowOff>177683</xdr:rowOff>
    </xdr:to>
    <xdr:pic>
      <xdr:nvPicPr>
        <xdr:cNvPr id="15" name="Imagen 14">
          <a:extLst>
            <a:ext uri="{FF2B5EF4-FFF2-40B4-BE49-F238E27FC236}">
              <a16:creationId xmlns:a16="http://schemas.microsoft.com/office/drawing/2014/main" id="{46E88A1D-8E8F-4600-A874-C053C07C822F}"/>
            </a:ext>
          </a:extLst>
        </xdr:cNvPr>
        <xdr:cNvPicPr>
          <a:picLocks noChangeAspect="1"/>
        </xdr:cNvPicPr>
      </xdr:nvPicPr>
      <xdr:blipFill>
        <a:blip xmlns:r="http://schemas.openxmlformats.org/officeDocument/2006/relationships" r:embed="rId11"/>
        <a:stretch>
          <a:fillRect/>
        </a:stretch>
      </xdr:blipFill>
      <xdr:spPr>
        <a:xfrm>
          <a:off x="11015384" y="3272119"/>
          <a:ext cx="560294" cy="334564"/>
        </a:xfrm>
        <a:prstGeom prst="rect">
          <a:avLst/>
        </a:prstGeom>
      </xdr:spPr>
    </xdr:pic>
    <xdr:clientData/>
  </xdr:twoCellAnchor>
  <xdr:twoCellAnchor editAs="oneCell">
    <xdr:from>
      <xdr:col>4</xdr:col>
      <xdr:colOff>997325</xdr:colOff>
      <xdr:row>19</xdr:row>
      <xdr:rowOff>44825</xdr:rowOff>
    </xdr:from>
    <xdr:to>
      <xdr:col>6</xdr:col>
      <xdr:colOff>459442</xdr:colOff>
      <xdr:row>20</xdr:row>
      <xdr:rowOff>172469</xdr:rowOff>
    </xdr:to>
    <xdr:pic>
      <xdr:nvPicPr>
        <xdr:cNvPr id="16" name="Imagen 15">
          <a:extLst>
            <a:ext uri="{FF2B5EF4-FFF2-40B4-BE49-F238E27FC236}">
              <a16:creationId xmlns:a16="http://schemas.microsoft.com/office/drawing/2014/main" id="{70C30985-8BA0-4123-8A61-2F6D1D6E82C6}"/>
            </a:ext>
          </a:extLst>
        </xdr:cNvPr>
        <xdr:cNvPicPr>
          <a:picLocks noChangeAspect="1"/>
        </xdr:cNvPicPr>
      </xdr:nvPicPr>
      <xdr:blipFill>
        <a:blip xmlns:r="http://schemas.openxmlformats.org/officeDocument/2006/relationships" r:embed="rId12"/>
        <a:stretch>
          <a:fillRect/>
        </a:stretch>
      </xdr:blipFill>
      <xdr:spPr>
        <a:xfrm>
          <a:off x="3518649" y="3664325"/>
          <a:ext cx="2767852" cy="318144"/>
        </a:xfrm>
        <a:prstGeom prst="rect">
          <a:avLst/>
        </a:prstGeom>
      </xdr:spPr>
    </xdr:pic>
    <xdr:clientData/>
  </xdr:twoCellAnchor>
  <xdr:twoCellAnchor editAs="oneCell">
    <xdr:from>
      <xdr:col>6</xdr:col>
      <xdr:colOff>649942</xdr:colOff>
      <xdr:row>7</xdr:row>
      <xdr:rowOff>22411</xdr:rowOff>
    </xdr:from>
    <xdr:to>
      <xdr:col>8</xdr:col>
      <xdr:colOff>840441</xdr:colOff>
      <xdr:row>8</xdr:row>
      <xdr:rowOff>181654</xdr:rowOff>
    </xdr:to>
    <xdr:pic>
      <xdr:nvPicPr>
        <xdr:cNvPr id="9" name="Imagen 8">
          <a:extLst>
            <a:ext uri="{FF2B5EF4-FFF2-40B4-BE49-F238E27FC236}">
              <a16:creationId xmlns:a16="http://schemas.microsoft.com/office/drawing/2014/main" id="{FFFC8B94-9412-49FC-A11E-7BEFAE3C5D0C}"/>
            </a:ext>
          </a:extLst>
        </xdr:cNvPr>
        <xdr:cNvPicPr>
          <a:picLocks noChangeAspect="1"/>
        </xdr:cNvPicPr>
      </xdr:nvPicPr>
      <xdr:blipFill>
        <a:blip xmlns:r="http://schemas.openxmlformats.org/officeDocument/2006/relationships" r:embed="rId13" cstate="print">
          <a:extLst>
            <a:ext uri="{28A0092B-C50C-407E-A947-70E740481C1C}">
              <a14:useLocalDpi xmlns:a14="http://schemas.microsoft.com/office/drawing/2010/main" val="0"/>
            </a:ext>
          </a:extLst>
        </a:blip>
        <a:stretch>
          <a:fillRect/>
        </a:stretch>
      </xdr:blipFill>
      <xdr:spPr>
        <a:xfrm>
          <a:off x="6477001" y="1355911"/>
          <a:ext cx="1714499" cy="34974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38B2EA-5BB6-4D9D-A019-C81442B64D21}">
  <dimension ref="A1:I22"/>
  <sheetViews>
    <sheetView zoomScale="85" zoomScaleNormal="85" workbookViewId="0">
      <selection activeCell="A24" sqref="A24"/>
    </sheetView>
  </sheetViews>
  <sheetFormatPr baseColWidth="10" defaultRowHeight="15" x14ac:dyDescent="0.25"/>
  <sheetData>
    <row r="1" spans="1:9" x14ac:dyDescent="0.25">
      <c r="A1" s="25" t="s">
        <v>69</v>
      </c>
      <c r="B1" s="26"/>
      <c r="C1" s="26"/>
      <c r="D1" s="26"/>
      <c r="E1" s="26"/>
      <c r="F1" s="26"/>
      <c r="G1" s="26"/>
      <c r="H1" s="26"/>
      <c r="I1" s="27"/>
    </row>
    <row r="2" spans="1:9" ht="15.75" thickBot="1" x14ac:dyDescent="0.3">
      <c r="A2" s="28"/>
      <c r="B2" s="29"/>
      <c r="C2" s="29"/>
      <c r="D2" s="29"/>
      <c r="E2" s="29"/>
      <c r="F2" s="29"/>
      <c r="G2" s="29"/>
      <c r="H2" s="29"/>
      <c r="I2" s="30"/>
    </row>
    <row r="3" spans="1:9" ht="15" customHeight="1" x14ac:dyDescent="0.25">
      <c r="A3" s="31" t="s">
        <v>75</v>
      </c>
      <c r="B3" s="32"/>
      <c r="C3" s="32"/>
      <c r="D3" s="32"/>
      <c r="E3" s="32"/>
      <c r="F3" s="32"/>
      <c r="G3" s="32"/>
      <c r="H3" s="32"/>
      <c r="I3" s="33"/>
    </row>
    <row r="4" spans="1:9" x14ac:dyDescent="0.25">
      <c r="A4" s="34"/>
      <c r="B4" s="35"/>
      <c r="C4" s="35"/>
      <c r="D4" s="35"/>
      <c r="E4" s="35"/>
      <c r="F4" s="35"/>
      <c r="G4" s="35"/>
      <c r="H4" s="35"/>
      <c r="I4" s="36"/>
    </row>
    <row r="5" spans="1:9" x14ac:dyDescent="0.25">
      <c r="A5" s="34"/>
      <c r="B5" s="35"/>
      <c r="C5" s="35"/>
      <c r="D5" s="35"/>
      <c r="E5" s="35"/>
      <c r="F5" s="35"/>
      <c r="G5" s="35"/>
      <c r="H5" s="35"/>
      <c r="I5" s="36"/>
    </row>
    <row r="6" spans="1:9" x14ac:dyDescent="0.25">
      <c r="A6" s="34"/>
      <c r="B6" s="35"/>
      <c r="C6" s="35"/>
      <c r="D6" s="35"/>
      <c r="E6" s="35"/>
      <c r="F6" s="35"/>
      <c r="G6" s="35"/>
      <c r="H6" s="35"/>
      <c r="I6" s="36"/>
    </row>
    <row r="7" spans="1:9" x14ac:dyDescent="0.25">
      <c r="A7" s="34"/>
      <c r="B7" s="35"/>
      <c r="C7" s="35"/>
      <c r="D7" s="35"/>
      <c r="E7" s="35"/>
      <c r="F7" s="35"/>
      <c r="G7" s="35"/>
      <c r="H7" s="35"/>
      <c r="I7" s="36"/>
    </row>
    <row r="8" spans="1:9" x14ac:dyDescent="0.25">
      <c r="A8" s="34"/>
      <c r="B8" s="35"/>
      <c r="C8" s="35"/>
      <c r="D8" s="35"/>
      <c r="E8" s="35"/>
      <c r="F8" s="35"/>
      <c r="G8" s="35"/>
      <c r="H8" s="35"/>
      <c r="I8" s="36"/>
    </row>
    <row r="9" spans="1:9" x14ac:dyDescent="0.25">
      <c r="A9" s="34"/>
      <c r="B9" s="35"/>
      <c r="C9" s="35"/>
      <c r="D9" s="35"/>
      <c r="E9" s="35"/>
      <c r="F9" s="35"/>
      <c r="G9" s="35"/>
      <c r="H9" s="35"/>
      <c r="I9" s="36"/>
    </row>
    <row r="10" spans="1:9" x14ac:dyDescent="0.25">
      <c r="A10" s="34"/>
      <c r="B10" s="35"/>
      <c r="C10" s="35"/>
      <c r="D10" s="35"/>
      <c r="E10" s="35"/>
      <c r="F10" s="35"/>
      <c r="G10" s="35"/>
      <c r="H10" s="35"/>
      <c r="I10" s="36"/>
    </row>
    <row r="11" spans="1:9" x14ac:dyDescent="0.25">
      <c r="A11" s="34"/>
      <c r="B11" s="35"/>
      <c r="C11" s="35"/>
      <c r="D11" s="35"/>
      <c r="E11" s="35"/>
      <c r="F11" s="35"/>
      <c r="G11" s="35"/>
      <c r="H11" s="35"/>
      <c r="I11" s="36"/>
    </row>
    <row r="12" spans="1:9" x14ac:dyDescent="0.25">
      <c r="A12" s="34"/>
      <c r="B12" s="35"/>
      <c r="C12" s="35"/>
      <c r="D12" s="35"/>
      <c r="E12" s="35"/>
      <c r="F12" s="35"/>
      <c r="G12" s="35"/>
      <c r="H12" s="35"/>
      <c r="I12" s="36"/>
    </row>
    <row r="13" spans="1:9" x14ac:dyDescent="0.25">
      <c r="A13" s="34"/>
      <c r="B13" s="35"/>
      <c r="C13" s="35"/>
      <c r="D13" s="35"/>
      <c r="E13" s="35"/>
      <c r="F13" s="35"/>
      <c r="G13" s="35"/>
      <c r="H13" s="35"/>
      <c r="I13" s="36"/>
    </row>
    <row r="14" spans="1:9" x14ac:dyDescent="0.25">
      <c r="A14" s="34"/>
      <c r="B14" s="35"/>
      <c r="C14" s="35"/>
      <c r="D14" s="35"/>
      <c r="E14" s="35"/>
      <c r="F14" s="35"/>
      <c r="G14" s="35"/>
      <c r="H14" s="35"/>
      <c r="I14" s="36"/>
    </row>
    <row r="15" spans="1:9" x14ac:dyDescent="0.25">
      <c r="A15" s="34"/>
      <c r="B15" s="35"/>
      <c r="C15" s="35"/>
      <c r="D15" s="35"/>
      <c r="E15" s="35"/>
      <c r="F15" s="35"/>
      <c r="G15" s="35"/>
      <c r="H15" s="35"/>
      <c r="I15" s="36"/>
    </row>
    <row r="16" spans="1:9" x14ac:dyDescent="0.25">
      <c r="A16" s="34"/>
      <c r="B16" s="35"/>
      <c r="C16" s="35"/>
      <c r="D16" s="35"/>
      <c r="E16" s="35"/>
      <c r="F16" s="35"/>
      <c r="G16" s="35"/>
      <c r="H16" s="35"/>
      <c r="I16" s="36"/>
    </row>
    <row r="17" spans="1:9" x14ac:dyDescent="0.25">
      <c r="A17" s="34"/>
      <c r="B17" s="35"/>
      <c r="C17" s="35"/>
      <c r="D17" s="35"/>
      <c r="E17" s="35"/>
      <c r="F17" s="35"/>
      <c r="G17" s="35"/>
      <c r="H17" s="35"/>
      <c r="I17" s="36"/>
    </row>
    <row r="18" spans="1:9" x14ac:dyDescent="0.25">
      <c r="A18" s="34"/>
      <c r="B18" s="35"/>
      <c r="C18" s="35"/>
      <c r="D18" s="35"/>
      <c r="E18" s="35"/>
      <c r="F18" s="35"/>
      <c r="G18" s="35"/>
      <c r="H18" s="35"/>
      <c r="I18" s="36"/>
    </row>
    <row r="19" spans="1:9" x14ac:dyDescent="0.25">
      <c r="A19" s="34"/>
      <c r="B19" s="35"/>
      <c r="C19" s="35"/>
      <c r="D19" s="35"/>
      <c r="E19" s="35"/>
      <c r="F19" s="35"/>
      <c r="G19" s="35"/>
      <c r="H19" s="35"/>
      <c r="I19" s="36"/>
    </row>
    <row r="20" spans="1:9" x14ac:dyDescent="0.25">
      <c r="A20" s="34"/>
      <c r="B20" s="35"/>
      <c r="C20" s="35"/>
      <c r="D20" s="35"/>
      <c r="E20" s="35"/>
      <c r="F20" s="35"/>
      <c r="G20" s="35"/>
      <c r="H20" s="35"/>
      <c r="I20" s="36"/>
    </row>
    <row r="21" spans="1:9" x14ac:dyDescent="0.25">
      <c r="A21" s="34"/>
      <c r="B21" s="35"/>
      <c r="C21" s="35"/>
      <c r="D21" s="35"/>
      <c r="E21" s="35"/>
      <c r="F21" s="35"/>
      <c r="G21" s="35"/>
      <c r="H21" s="35"/>
      <c r="I21" s="36"/>
    </row>
    <row r="22" spans="1:9" ht="15.75" thickBot="1" x14ac:dyDescent="0.3">
      <c r="A22" s="37"/>
      <c r="B22" s="38"/>
      <c r="C22" s="38"/>
      <c r="D22" s="38"/>
      <c r="E22" s="38"/>
      <c r="F22" s="38"/>
      <c r="G22" s="38"/>
      <c r="H22" s="38"/>
      <c r="I22" s="39"/>
    </row>
  </sheetData>
  <mergeCells count="2">
    <mergeCell ref="A1:I2"/>
    <mergeCell ref="A3:I2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5"/>
  <sheetViews>
    <sheetView tabSelected="1" zoomScale="85" zoomScaleNormal="85" workbookViewId="0">
      <selection activeCell="B9" sqref="B9"/>
    </sheetView>
  </sheetViews>
  <sheetFormatPr baseColWidth="10" defaultColWidth="9.140625" defaultRowHeight="15" x14ac:dyDescent="0.25"/>
  <cols>
    <col min="1" max="1" width="13.5703125" customWidth="1"/>
    <col min="2" max="2" width="9.140625" customWidth="1"/>
    <col min="3" max="3" width="13.5703125" customWidth="1"/>
    <col min="5" max="5" width="13.5703125" customWidth="1"/>
    <col min="6" max="6" width="9.140625" customWidth="1"/>
    <col min="7" max="7" width="13.5703125" customWidth="1"/>
    <col min="8" max="9" width="9.140625" customWidth="1"/>
    <col min="10" max="10" width="23.42578125" customWidth="1"/>
  </cols>
  <sheetData>
    <row r="1" spans="1:13" ht="15" customHeight="1" x14ac:dyDescent="0.25">
      <c r="A1" s="42" t="s">
        <v>70</v>
      </c>
      <c r="B1" s="42"/>
      <c r="C1" s="42"/>
    </row>
    <row r="2" spans="1:13" ht="15" customHeight="1" x14ac:dyDescent="0.25">
      <c r="A2" s="42"/>
      <c r="B2" s="42"/>
      <c r="C2" s="42"/>
      <c r="E2" s="40" t="s">
        <v>7</v>
      </c>
      <c r="F2" s="41"/>
    </row>
    <row r="3" spans="1:13" ht="15" customHeight="1" x14ac:dyDescent="0.25">
      <c r="A3" s="42"/>
      <c r="B3" s="42"/>
      <c r="C3" s="42"/>
      <c r="E3" s="3" t="s">
        <v>1</v>
      </c>
      <c r="F3" s="5">
        <v>20</v>
      </c>
      <c r="G3" s="55" t="s">
        <v>25</v>
      </c>
      <c r="H3" s="56"/>
      <c r="I3" s="56"/>
      <c r="J3" s="56"/>
      <c r="K3" s="56"/>
      <c r="L3" s="56"/>
    </row>
    <row r="4" spans="1:13" x14ac:dyDescent="0.25">
      <c r="C4" s="12"/>
      <c r="E4" s="3" t="s">
        <v>11</v>
      </c>
      <c r="F4" s="6">
        <v>4182</v>
      </c>
    </row>
    <row r="5" spans="1:13" x14ac:dyDescent="0.25">
      <c r="A5" s="40" t="s">
        <v>6</v>
      </c>
      <c r="B5" s="41"/>
      <c r="E5" s="3" t="s">
        <v>44</v>
      </c>
      <c r="F5" s="6">
        <v>0.03</v>
      </c>
    </row>
    <row r="6" spans="1:13" x14ac:dyDescent="0.25">
      <c r="A6" s="3" t="s">
        <v>12</v>
      </c>
      <c r="B6" s="5">
        <v>90</v>
      </c>
      <c r="E6" s="3" t="s">
        <v>71</v>
      </c>
      <c r="F6" s="24">
        <v>0.55000000000000004</v>
      </c>
      <c r="J6" s="43" t="s">
        <v>72</v>
      </c>
      <c r="K6" s="44"/>
      <c r="L6" s="44"/>
      <c r="M6" s="44"/>
    </row>
    <row r="7" spans="1:13" x14ac:dyDescent="0.25">
      <c r="A7" s="3" t="s">
        <v>11</v>
      </c>
      <c r="B7" s="6">
        <v>4206</v>
      </c>
      <c r="E7" s="3" t="s">
        <v>3</v>
      </c>
      <c r="F7" s="6">
        <f>0.001002/998</f>
        <v>1.0040080160320641E-6</v>
      </c>
      <c r="J7" s="44"/>
      <c r="K7" s="44"/>
      <c r="L7" s="44"/>
      <c r="M7" s="44"/>
    </row>
    <row r="8" spans="1:13" x14ac:dyDescent="0.25">
      <c r="A8" s="3" t="s">
        <v>44</v>
      </c>
      <c r="B8" s="6">
        <v>0.03</v>
      </c>
      <c r="E8" s="3" t="s">
        <v>4</v>
      </c>
      <c r="F8" s="6">
        <v>0.59799999999999998</v>
      </c>
    </row>
    <row r="9" spans="1:13" x14ac:dyDescent="0.25">
      <c r="A9" s="3" t="s">
        <v>71</v>
      </c>
      <c r="B9" s="6">
        <f>124.11*8/3600</f>
        <v>0.27579999999999999</v>
      </c>
      <c r="E9" s="3" t="s">
        <v>10</v>
      </c>
      <c r="F9" s="4">
        <v>7.01</v>
      </c>
    </row>
    <row r="10" spans="1:13" x14ac:dyDescent="0.25">
      <c r="A10" s="3" t="s">
        <v>3</v>
      </c>
      <c r="B10" s="6">
        <f>0.000315/965.3</f>
        <v>3.2632342277012331E-7</v>
      </c>
      <c r="E10" s="3" t="s">
        <v>42</v>
      </c>
      <c r="F10" s="6">
        <v>998</v>
      </c>
    </row>
    <row r="11" spans="1:13" x14ac:dyDescent="0.25">
      <c r="A11" s="3" t="s">
        <v>4</v>
      </c>
      <c r="B11" s="6">
        <v>0.67500000000000004</v>
      </c>
    </row>
    <row r="12" spans="1:13" x14ac:dyDescent="0.25">
      <c r="A12" s="3" t="s">
        <v>10</v>
      </c>
      <c r="B12" s="6">
        <v>1.96</v>
      </c>
      <c r="E12" s="1"/>
      <c r="F12" s="2"/>
    </row>
    <row r="13" spans="1:13" ht="15.75" thickBot="1" x14ac:dyDescent="0.3">
      <c r="A13" s="3" t="s">
        <v>41</v>
      </c>
      <c r="B13" s="6">
        <v>965.3</v>
      </c>
      <c r="E13" s="1"/>
      <c r="F13" s="2"/>
    </row>
    <row r="14" spans="1:13" ht="15.75" thickBot="1" x14ac:dyDescent="0.3">
      <c r="E14" s="1"/>
      <c r="F14" s="2"/>
      <c r="J14" s="57" t="s">
        <v>30</v>
      </c>
      <c r="K14" s="58"/>
      <c r="L14" s="58"/>
      <c r="M14" s="59"/>
    </row>
    <row r="15" spans="1:13" x14ac:dyDescent="0.25">
      <c r="E15" s="1"/>
      <c r="F15" s="2"/>
      <c r="G15" s="40" t="s">
        <v>9</v>
      </c>
      <c r="H15" s="41"/>
      <c r="J15" s="60" t="s">
        <v>38</v>
      </c>
      <c r="K15" s="61"/>
      <c r="L15" s="62"/>
      <c r="M15" s="13">
        <f>1/1000</f>
        <v>1E-3</v>
      </c>
    </row>
    <row r="16" spans="1:13" x14ac:dyDescent="0.25">
      <c r="E16" s="1"/>
      <c r="F16" s="2"/>
      <c r="G16" s="3" t="s">
        <v>0</v>
      </c>
      <c r="H16" s="5">
        <v>45</v>
      </c>
      <c r="J16" s="45" t="s">
        <v>31</v>
      </c>
      <c r="K16" s="46"/>
      <c r="L16" s="47"/>
      <c r="M16" s="23">
        <f>2*SQRT(Ecuaciones!O25/PI())</f>
        <v>0.19073089080355846</v>
      </c>
    </row>
    <row r="17" spans="3:13" x14ac:dyDescent="0.25">
      <c r="C17" s="48" t="s">
        <v>8</v>
      </c>
      <c r="D17" s="48"/>
      <c r="E17" s="1"/>
      <c r="F17" s="2"/>
      <c r="G17" s="3" t="s">
        <v>2</v>
      </c>
      <c r="H17" s="4">
        <f>B9</f>
        <v>0.27579999999999999</v>
      </c>
      <c r="J17" s="45" t="s">
        <v>32</v>
      </c>
      <c r="K17" s="46"/>
      <c r="L17" s="47"/>
      <c r="M17" s="23">
        <f>2*SQRT((Ecuaciones!O26+(PI()*(('Datos del problema'!M16*0.5)+'Datos del problema'!M15)^2))/PI())</f>
        <v>0.32758771078038923</v>
      </c>
    </row>
    <row r="18" spans="3:13" x14ac:dyDescent="0.25">
      <c r="C18" s="3" t="s">
        <v>5</v>
      </c>
      <c r="D18" s="15">
        <f>Ecuaciones!B12</f>
        <v>42.69495500195643</v>
      </c>
      <c r="J18" s="45" t="s">
        <v>33</v>
      </c>
      <c r="K18" s="46"/>
      <c r="L18" s="47"/>
      <c r="M18" s="14">
        <f>(Ecuaciones!G15+Ecuaciones!G16+Ecuaciones!G18+Ecuaciones!K20+Ecuaciones!K21)/Ecuaciones!B25</f>
        <v>158.41916867379192</v>
      </c>
    </row>
    <row r="19" spans="3:13" x14ac:dyDescent="0.25">
      <c r="C19" s="3" t="s">
        <v>71</v>
      </c>
      <c r="D19" s="4">
        <f>F6</f>
        <v>0.55000000000000004</v>
      </c>
      <c r="J19" s="45" t="s">
        <v>64</v>
      </c>
      <c r="K19" s="46"/>
      <c r="L19" s="47"/>
      <c r="M19" s="14">
        <f>PI()*M16</f>
        <v>0.59919876536109629</v>
      </c>
    </row>
    <row r="20" spans="3:13" x14ac:dyDescent="0.25">
      <c r="J20" s="45" t="s">
        <v>65</v>
      </c>
      <c r="K20" s="46"/>
      <c r="L20" s="47"/>
      <c r="M20" s="14">
        <f>PI()*(M16+(2*M15))</f>
        <v>0.60548195066827581</v>
      </c>
    </row>
    <row r="21" spans="3:13" x14ac:dyDescent="0.25">
      <c r="J21" s="45" t="s">
        <v>37</v>
      </c>
      <c r="K21" s="46"/>
      <c r="L21" s="47"/>
      <c r="M21" s="14">
        <f>M19*M18</f>
        <v>94.924570278867378</v>
      </c>
    </row>
    <row r="22" spans="3:13" x14ac:dyDescent="0.25">
      <c r="J22" s="45" t="s">
        <v>36</v>
      </c>
      <c r="K22" s="46"/>
      <c r="L22" s="47"/>
      <c r="M22" s="14">
        <f>M20*M18</f>
        <v>95.919947271854141</v>
      </c>
    </row>
    <row r="23" spans="3:13" ht="15.75" thickBot="1" x14ac:dyDescent="0.3">
      <c r="J23" s="63" t="s">
        <v>66</v>
      </c>
      <c r="K23" s="64"/>
      <c r="L23" s="65"/>
      <c r="M23" s="16">
        <f>100*Ecuaciones!B5/(MIN('Datos del problema'!B9*'Datos del problema'!B7,'Datos del problema'!F6*'Datos del problema'!F4)*('Datos del problema'!B6-'Datos del problema'!F3))</f>
        <v>64.285714285714292</v>
      </c>
    </row>
    <row r="24" spans="3:13" x14ac:dyDescent="0.25">
      <c r="J24" s="49" t="s">
        <v>34</v>
      </c>
      <c r="K24" s="50"/>
      <c r="L24" s="50"/>
      <c r="M24" s="51"/>
    </row>
    <row r="25" spans="3:13" ht="15.75" thickBot="1" x14ac:dyDescent="0.3">
      <c r="E25" s="1"/>
      <c r="F25" s="2"/>
      <c r="J25" s="52" t="s">
        <v>35</v>
      </c>
      <c r="K25" s="53"/>
      <c r="L25" s="54"/>
      <c r="M25" s="11">
        <v>14.9</v>
      </c>
    </row>
  </sheetData>
  <mergeCells count="19">
    <mergeCell ref="J24:M24"/>
    <mergeCell ref="J25:L25"/>
    <mergeCell ref="G3:L3"/>
    <mergeCell ref="J19:L19"/>
    <mergeCell ref="J14:M14"/>
    <mergeCell ref="J15:L15"/>
    <mergeCell ref="J16:L16"/>
    <mergeCell ref="J17:L17"/>
    <mergeCell ref="J18:L18"/>
    <mergeCell ref="G15:H15"/>
    <mergeCell ref="J23:L23"/>
    <mergeCell ref="J21:L21"/>
    <mergeCell ref="J22:L22"/>
    <mergeCell ref="A5:B5"/>
    <mergeCell ref="A1:C3"/>
    <mergeCell ref="J6:M7"/>
    <mergeCell ref="J20:L20"/>
    <mergeCell ref="C17:D17"/>
    <mergeCell ref="E2:F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D5E3C0-5272-40C9-8483-0BEEFCE7127B}">
  <dimension ref="A1:P26"/>
  <sheetViews>
    <sheetView zoomScale="85" zoomScaleNormal="85" workbookViewId="0">
      <selection activeCell="N11" sqref="N11:P11"/>
    </sheetView>
  </sheetViews>
  <sheetFormatPr baseColWidth="10" defaultRowHeight="15" x14ac:dyDescent="0.25"/>
  <cols>
    <col min="1" max="1" width="13.7109375" customWidth="1"/>
    <col min="4" max="4" width="1.140625" customWidth="1"/>
    <col min="5" max="5" width="20.5703125" customWidth="1"/>
    <col min="6" max="6" width="29.140625" customWidth="1"/>
    <col min="9" max="9" width="29.42578125" customWidth="1"/>
    <col min="10" max="10" width="20.5703125" customWidth="1"/>
    <col min="13" max="13" width="1.28515625" customWidth="1"/>
    <col min="14" max="14" width="13.5703125" customWidth="1"/>
    <col min="16" max="16" width="11.42578125" customWidth="1"/>
  </cols>
  <sheetData>
    <row r="1" spans="1:16" x14ac:dyDescent="0.25">
      <c r="A1" s="143" t="s">
        <v>13</v>
      </c>
      <c r="B1" s="143"/>
      <c r="C1" s="143"/>
      <c r="E1" s="125" t="s">
        <v>29</v>
      </c>
      <c r="F1" s="125"/>
      <c r="G1" s="125"/>
      <c r="H1" s="125"/>
      <c r="I1" s="125"/>
      <c r="J1" s="125"/>
      <c r="K1" s="125"/>
      <c r="L1" s="125"/>
      <c r="N1" s="120" t="s">
        <v>43</v>
      </c>
      <c r="O1" s="121"/>
      <c r="P1" s="122"/>
    </row>
    <row r="2" spans="1:16" ht="15" customHeight="1" x14ac:dyDescent="0.25">
      <c r="A2" s="143"/>
      <c r="B2" s="143"/>
      <c r="C2" s="143"/>
      <c r="E2" s="125"/>
      <c r="F2" s="125"/>
      <c r="G2" s="125"/>
      <c r="H2" s="125"/>
      <c r="I2" s="125"/>
      <c r="J2" s="125"/>
      <c r="K2" s="125"/>
      <c r="L2" s="125"/>
      <c r="N2" s="126" t="s">
        <v>74</v>
      </c>
      <c r="O2" s="127"/>
      <c r="P2" s="128"/>
    </row>
    <row r="3" spans="1:16" x14ac:dyDescent="0.25">
      <c r="A3" s="143"/>
      <c r="B3" s="143"/>
      <c r="C3" s="143"/>
      <c r="E3" s="125"/>
      <c r="F3" s="125"/>
      <c r="G3" s="125"/>
      <c r="H3" s="125"/>
      <c r="I3" s="125"/>
      <c r="J3" s="125"/>
      <c r="K3" s="125"/>
      <c r="L3" s="125"/>
      <c r="N3" s="129"/>
      <c r="O3" s="130"/>
      <c r="P3" s="131"/>
    </row>
    <row r="4" spans="1:16" x14ac:dyDescent="0.25">
      <c r="A4" s="143" t="s">
        <v>14</v>
      </c>
      <c r="B4" s="143"/>
      <c r="C4" s="143"/>
      <c r="E4" s="125" t="s">
        <v>39</v>
      </c>
      <c r="F4" s="125"/>
      <c r="G4" s="125"/>
      <c r="H4" s="125"/>
      <c r="I4" s="125" t="s">
        <v>40</v>
      </c>
      <c r="J4" s="125"/>
      <c r="K4" s="125"/>
      <c r="L4" s="125"/>
      <c r="N4" s="129"/>
      <c r="O4" s="130"/>
      <c r="P4" s="131"/>
    </row>
    <row r="5" spans="1:16" x14ac:dyDescent="0.25">
      <c r="A5" s="7" t="s">
        <v>15</v>
      </c>
      <c r="B5" s="144">
        <f>ABS('Datos del problema'!B9*'Datos del problema'!B7*('Datos del problema'!H16-'Datos del problema'!B6))</f>
        <v>52200.665999999997</v>
      </c>
      <c r="C5" s="144"/>
      <c r="E5" s="125"/>
      <c r="F5" s="125"/>
      <c r="G5" s="125"/>
      <c r="H5" s="125"/>
      <c r="I5" s="125"/>
      <c r="J5" s="125"/>
      <c r="K5" s="125"/>
      <c r="L5" s="125"/>
      <c r="N5" s="129"/>
      <c r="O5" s="130"/>
      <c r="P5" s="131"/>
    </row>
    <row r="6" spans="1:16" x14ac:dyDescent="0.25">
      <c r="A6" s="141" t="s">
        <v>16</v>
      </c>
      <c r="B6" s="141"/>
      <c r="C6" s="141"/>
      <c r="E6" s="125"/>
      <c r="F6" s="125"/>
      <c r="G6" s="125"/>
      <c r="H6" s="125"/>
      <c r="I6" s="125"/>
      <c r="J6" s="125"/>
      <c r="K6" s="125"/>
      <c r="L6" s="125"/>
      <c r="N6" s="129"/>
      <c r="O6" s="130"/>
      <c r="P6" s="131"/>
    </row>
    <row r="7" spans="1:16" x14ac:dyDescent="0.25">
      <c r="A7" s="141"/>
      <c r="B7" s="141"/>
      <c r="C7" s="141"/>
      <c r="E7" s="125" t="s">
        <v>73</v>
      </c>
      <c r="F7" s="125"/>
      <c r="G7" s="125"/>
      <c r="H7" s="125"/>
      <c r="I7" s="125"/>
      <c r="J7" s="125"/>
      <c r="K7" s="125"/>
      <c r="L7" s="125"/>
      <c r="N7" s="129"/>
      <c r="O7" s="130"/>
      <c r="P7" s="131"/>
    </row>
    <row r="8" spans="1:16" x14ac:dyDescent="0.25">
      <c r="A8" s="141"/>
      <c r="B8" s="141"/>
      <c r="C8" s="141"/>
      <c r="E8" s="125"/>
      <c r="F8" s="125"/>
      <c r="G8" s="125"/>
      <c r="H8" s="125"/>
      <c r="I8" s="125"/>
      <c r="J8" s="125"/>
      <c r="K8" s="125"/>
      <c r="L8" s="125"/>
      <c r="N8" s="132"/>
      <c r="O8" s="133"/>
      <c r="P8" s="134"/>
    </row>
    <row r="9" spans="1:16" x14ac:dyDescent="0.25">
      <c r="A9" s="141" t="s">
        <v>14</v>
      </c>
      <c r="B9" s="141"/>
      <c r="C9" s="141"/>
      <c r="E9" s="125"/>
      <c r="F9" s="125"/>
      <c r="G9" s="125"/>
      <c r="H9" s="125"/>
      <c r="I9" s="125"/>
      <c r="J9" s="125"/>
      <c r="K9" s="125"/>
      <c r="L9" s="125"/>
      <c r="N9" s="7" t="s">
        <v>67</v>
      </c>
      <c r="O9" s="123">
        <v>0.01</v>
      </c>
      <c r="P9" s="124"/>
    </row>
    <row r="10" spans="1:16" x14ac:dyDescent="0.25">
      <c r="A10" s="91" t="s">
        <v>19</v>
      </c>
      <c r="B10" s="92"/>
      <c r="C10" s="93"/>
      <c r="E10" s="135" t="s">
        <v>27</v>
      </c>
      <c r="F10" s="135"/>
      <c r="G10" s="135"/>
      <c r="H10" s="135"/>
      <c r="I10" s="136" t="s">
        <v>28</v>
      </c>
      <c r="J10" s="136"/>
      <c r="K10" s="136"/>
      <c r="L10" s="136"/>
      <c r="N10" s="7" t="s">
        <v>68</v>
      </c>
      <c r="O10" s="116">
        <v>0.01</v>
      </c>
      <c r="P10" s="117"/>
    </row>
    <row r="11" spans="1:16" ht="15" customHeight="1" x14ac:dyDescent="0.25">
      <c r="A11" s="141" t="s">
        <v>17</v>
      </c>
      <c r="B11" s="141"/>
      <c r="C11" s="141"/>
      <c r="E11" s="112" t="s">
        <v>52</v>
      </c>
      <c r="F11" s="112"/>
      <c r="G11" s="113">
        <f>O9*'Datos del problema'!M16/'Datos del problema'!B10</f>
        <v>5844.8421870690463</v>
      </c>
      <c r="H11" s="114"/>
      <c r="I11" s="81" t="s">
        <v>56</v>
      </c>
      <c r="J11" s="82"/>
      <c r="K11" s="82"/>
      <c r="L11" s="83"/>
      <c r="N11" s="91" t="s">
        <v>45</v>
      </c>
      <c r="O11" s="92"/>
      <c r="P11" s="93"/>
    </row>
    <row r="12" spans="1:16" x14ac:dyDescent="0.25">
      <c r="A12" s="8" t="s">
        <v>18</v>
      </c>
      <c r="B12" s="142">
        <f>'Datos del problema'!F3+(Ecuaciones!B5/('Datos del problema'!F6*'Datos del problema'!F4))</f>
        <v>42.69495500195643</v>
      </c>
      <c r="C12" s="142"/>
      <c r="E12" s="112" t="s">
        <v>53</v>
      </c>
      <c r="F12" s="112"/>
      <c r="G12" s="115">
        <v>5.74</v>
      </c>
      <c r="H12" s="115"/>
      <c r="I12" s="84"/>
      <c r="J12" s="85"/>
      <c r="K12" s="85"/>
      <c r="L12" s="86"/>
      <c r="N12" s="106"/>
      <c r="O12" s="107"/>
      <c r="P12" s="108"/>
    </row>
    <row r="13" spans="1:16" x14ac:dyDescent="0.25">
      <c r="A13" s="140" t="s">
        <v>20</v>
      </c>
      <c r="B13" s="140"/>
      <c r="C13" s="140"/>
      <c r="E13" s="112" t="s">
        <v>54</v>
      </c>
      <c r="F13" s="112"/>
      <c r="G13" s="115">
        <f>G12*'Datos del problema'!B11/'Datos del problema'!M16</f>
        <v>20.313961643426214</v>
      </c>
      <c r="H13" s="115"/>
      <c r="I13" s="84"/>
      <c r="J13" s="85"/>
      <c r="K13" s="85"/>
      <c r="L13" s="86"/>
      <c r="N13" s="109"/>
      <c r="O13" s="110"/>
      <c r="P13" s="111"/>
    </row>
    <row r="14" spans="1:16" x14ac:dyDescent="0.25">
      <c r="A14" s="140"/>
      <c r="B14" s="140"/>
      <c r="C14" s="140"/>
      <c r="E14" s="112" t="s">
        <v>55</v>
      </c>
      <c r="F14" s="112"/>
      <c r="G14" s="113">
        <v>2.0000000000000001E-4</v>
      </c>
      <c r="H14" s="114"/>
      <c r="I14" s="87"/>
      <c r="J14" s="88"/>
      <c r="K14" s="88"/>
      <c r="L14" s="89"/>
      <c r="N14" s="8" t="s">
        <v>46</v>
      </c>
      <c r="O14" s="118">
        <f>'Datos del problema'!B9/'Datos del problema'!B13</f>
        <v>2.8571428571428574E-4</v>
      </c>
      <c r="P14" s="119"/>
    </row>
    <row r="15" spans="1:16" x14ac:dyDescent="0.25">
      <c r="A15" s="140"/>
      <c r="B15" s="140"/>
      <c r="C15" s="140"/>
      <c r="E15" s="112" t="s">
        <v>60</v>
      </c>
      <c r="F15" s="112"/>
      <c r="G15" s="113">
        <f>1/(G13*'Datos del problema'!M19)</f>
        <v>8.2155087413547725E-2</v>
      </c>
      <c r="H15" s="114"/>
      <c r="I15" s="78" t="s">
        <v>57</v>
      </c>
      <c r="J15" s="78"/>
      <c r="K15" s="90">
        <f>'Datos del problema'!M17-'Datos del problema'!M16</f>
        <v>0.13685681997683077</v>
      </c>
      <c r="L15" s="90"/>
      <c r="N15" s="8" t="s">
        <v>47</v>
      </c>
      <c r="O15" s="118">
        <f>'Datos del problema'!F6/'Datos del problema'!F10</f>
        <v>5.5110220440881771E-4</v>
      </c>
      <c r="P15" s="119"/>
    </row>
    <row r="16" spans="1:16" ht="15" customHeight="1" x14ac:dyDescent="0.25">
      <c r="A16" s="140"/>
      <c r="B16" s="140"/>
      <c r="C16" s="140"/>
      <c r="E16" s="112" t="s">
        <v>61</v>
      </c>
      <c r="F16" s="112"/>
      <c r="G16" s="113">
        <f>G14/'Datos del problema'!M19</f>
        <v>3.3377905890622726E-4</v>
      </c>
      <c r="H16" s="114"/>
      <c r="I16" s="78" t="s">
        <v>52</v>
      </c>
      <c r="J16" s="78"/>
      <c r="K16" s="79">
        <f>O10*K15/'Datos del problema'!F7</f>
        <v>1363.1048536614483</v>
      </c>
      <c r="L16" s="80"/>
      <c r="N16" s="94" t="s">
        <v>48</v>
      </c>
      <c r="O16" s="95"/>
      <c r="P16" s="96"/>
    </row>
    <row r="17" spans="1:16" ht="15" customHeight="1" x14ac:dyDescent="0.25">
      <c r="A17" s="140"/>
      <c r="B17" s="140"/>
      <c r="C17" s="140"/>
      <c r="E17" s="68" t="s">
        <v>58</v>
      </c>
      <c r="F17" s="68"/>
      <c r="G17" s="68"/>
      <c r="H17" s="68"/>
      <c r="I17" s="78" t="s">
        <v>53</v>
      </c>
      <c r="J17" s="78"/>
      <c r="K17" s="90">
        <f>0.023*(K16^0.8)*('Datos del problema'!F9^0.4)</f>
        <v>16.130151801542688</v>
      </c>
      <c r="L17" s="90"/>
      <c r="N17" s="97" t="s">
        <v>49</v>
      </c>
      <c r="O17" s="98"/>
      <c r="P17" s="99"/>
    </row>
    <row r="18" spans="1:16" ht="15" customHeight="1" x14ac:dyDescent="0.25">
      <c r="A18" s="140"/>
      <c r="B18" s="140"/>
      <c r="C18" s="140"/>
      <c r="E18" s="69" t="s">
        <v>59</v>
      </c>
      <c r="F18" s="69"/>
      <c r="G18" s="70">
        <f>(LN(('Datos del problema'!M16+'Datos del problema'!M15)/'Datos del problema'!M16))/(2*PI()*'Datos del problema'!M25)</f>
        <v>5.5856896869196777E-5</v>
      </c>
      <c r="H18" s="70"/>
      <c r="I18" s="78" t="s">
        <v>54</v>
      </c>
      <c r="J18" s="78"/>
      <c r="K18" s="90">
        <f>K17*'Datos del problema'!F8/Ecuaciones!K15</f>
        <v>70.481184488690602</v>
      </c>
      <c r="L18" s="90"/>
      <c r="N18" s="100"/>
      <c r="O18" s="101"/>
      <c r="P18" s="102"/>
    </row>
    <row r="19" spans="1:16" x14ac:dyDescent="0.25">
      <c r="A19" s="9" t="s">
        <v>21</v>
      </c>
      <c r="B19" s="66">
        <f>'Datos del problema'!B6-'Datos del problema'!D18</f>
        <v>47.30504499804357</v>
      </c>
      <c r="C19" s="67"/>
      <c r="E19" s="71" t="s">
        <v>63</v>
      </c>
      <c r="F19" s="71"/>
      <c r="G19" s="71"/>
      <c r="H19" s="71"/>
      <c r="I19" s="78" t="s">
        <v>55</v>
      </c>
      <c r="J19" s="78"/>
      <c r="K19" s="79">
        <v>1E-4</v>
      </c>
      <c r="L19" s="80"/>
      <c r="N19" s="100"/>
      <c r="O19" s="101"/>
      <c r="P19" s="102"/>
    </row>
    <row r="20" spans="1:16" x14ac:dyDescent="0.25">
      <c r="A20" s="9" t="s">
        <v>22</v>
      </c>
      <c r="B20" s="66">
        <f>'Datos del problema'!H16-'Datos del problema'!F3</f>
        <v>25</v>
      </c>
      <c r="C20" s="67"/>
      <c r="E20" s="72"/>
      <c r="F20" s="73"/>
      <c r="G20" s="73"/>
      <c r="H20" s="74"/>
      <c r="I20" s="78" t="s">
        <v>62</v>
      </c>
      <c r="J20" s="78"/>
      <c r="K20" s="79">
        <f>1/(K18*'Datos del problema'!M20)</f>
        <v>2.343287654537847E-2</v>
      </c>
      <c r="L20" s="80"/>
      <c r="N20" s="100"/>
      <c r="O20" s="101"/>
      <c r="P20" s="102"/>
    </row>
    <row r="21" spans="1:16" x14ac:dyDescent="0.25">
      <c r="A21" s="9" t="s">
        <v>23</v>
      </c>
      <c r="B21" s="66">
        <f>(B19-B20)/(LN(B19/B20))</f>
        <v>34.975077097043076</v>
      </c>
      <c r="C21" s="67"/>
      <c r="E21" s="75"/>
      <c r="F21" s="76"/>
      <c r="G21" s="76"/>
      <c r="H21" s="77"/>
      <c r="I21" s="78" t="s">
        <v>61</v>
      </c>
      <c r="J21" s="78"/>
      <c r="K21" s="79">
        <f>K19/'Datos del problema'!M20</f>
        <v>1.651576894895531E-4</v>
      </c>
      <c r="L21" s="80"/>
      <c r="N21" s="100"/>
      <c r="O21" s="101"/>
      <c r="P21" s="102"/>
    </row>
    <row r="22" spans="1:16" x14ac:dyDescent="0.25">
      <c r="A22" s="137" t="s">
        <v>24</v>
      </c>
      <c r="B22" s="137"/>
      <c r="C22" s="137"/>
      <c r="N22" s="103"/>
      <c r="O22" s="104"/>
      <c r="P22" s="105"/>
    </row>
    <row r="23" spans="1:16" x14ac:dyDescent="0.25">
      <c r="A23" s="137"/>
      <c r="B23" s="137"/>
      <c r="C23" s="137"/>
      <c r="N23" s="17"/>
      <c r="O23" s="18"/>
      <c r="P23" s="19"/>
    </row>
    <row r="24" spans="1:16" x14ac:dyDescent="0.25">
      <c r="A24" s="137"/>
      <c r="B24" s="137"/>
      <c r="C24" s="137"/>
      <c r="N24" s="20"/>
      <c r="O24" s="21"/>
      <c r="P24" s="22"/>
    </row>
    <row r="25" spans="1:16" x14ac:dyDescent="0.25">
      <c r="A25" s="10" t="s">
        <v>26</v>
      </c>
      <c r="B25" s="138">
        <f>B21/B5</f>
        <v>6.7001208561291302E-4</v>
      </c>
      <c r="C25" s="139"/>
      <c r="N25" s="9" t="s">
        <v>50</v>
      </c>
      <c r="O25" s="66">
        <f>O14/O9</f>
        <v>2.8571428571428574E-2</v>
      </c>
      <c r="P25" s="67"/>
    </row>
    <row r="26" spans="1:16" x14ac:dyDescent="0.25">
      <c r="N26" s="9" t="s">
        <v>51</v>
      </c>
      <c r="O26" s="66">
        <f>O15/O10</f>
        <v>5.511022044088177E-2</v>
      </c>
      <c r="P26" s="67"/>
    </row>
  </sheetData>
  <mergeCells count="72">
    <mergeCell ref="A1:C1"/>
    <mergeCell ref="A4:C4"/>
    <mergeCell ref="B5:C5"/>
    <mergeCell ref="A2:C3"/>
    <mergeCell ref="A6:C6"/>
    <mergeCell ref="A7:C8"/>
    <mergeCell ref="A9:C9"/>
    <mergeCell ref="A11:C11"/>
    <mergeCell ref="B12:C12"/>
    <mergeCell ref="A10:C10"/>
    <mergeCell ref="A22:C22"/>
    <mergeCell ref="A23:C24"/>
    <mergeCell ref="B25:C25"/>
    <mergeCell ref="A13:C13"/>
    <mergeCell ref="A14:C18"/>
    <mergeCell ref="B19:C19"/>
    <mergeCell ref="B20:C20"/>
    <mergeCell ref="B21:C21"/>
    <mergeCell ref="O10:P10"/>
    <mergeCell ref="O15:P15"/>
    <mergeCell ref="N1:P1"/>
    <mergeCell ref="O9:P9"/>
    <mergeCell ref="E1:L1"/>
    <mergeCell ref="E2:L3"/>
    <mergeCell ref="N2:P8"/>
    <mergeCell ref="E10:H10"/>
    <mergeCell ref="I10:L10"/>
    <mergeCell ref="E4:H4"/>
    <mergeCell ref="E5:H6"/>
    <mergeCell ref="I4:L4"/>
    <mergeCell ref="I5:L6"/>
    <mergeCell ref="E7:L7"/>
    <mergeCell ref="E8:L9"/>
    <mergeCell ref="O14:P14"/>
    <mergeCell ref="N11:P11"/>
    <mergeCell ref="N16:P16"/>
    <mergeCell ref="N17:P22"/>
    <mergeCell ref="N12:P13"/>
    <mergeCell ref="E14:F14"/>
    <mergeCell ref="G14:H14"/>
    <mergeCell ref="E15:F15"/>
    <mergeCell ref="E16:F16"/>
    <mergeCell ref="G15:H15"/>
    <mergeCell ref="G16:H16"/>
    <mergeCell ref="E11:F11"/>
    <mergeCell ref="G11:H11"/>
    <mergeCell ref="E12:F12"/>
    <mergeCell ref="G12:H12"/>
    <mergeCell ref="E13:F13"/>
    <mergeCell ref="G13:H13"/>
    <mergeCell ref="I11:L14"/>
    <mergeCell ref="I17:J17"/>
    <mergeCell ref="K17:L17"/>
    <mergeCell ref="I18:J18"/>
    <mergeCell ref="K18:L18"/>
    <mergeCell ref="I15:J15"/>
    <mergeCell ref="K15:L15"/>
    <mergeCell ref="I16:J16"/>
    <mergeCell ref="K16:L16"/>
    <mergeCell ref="O26:P26"/>
    <mergeCell ref="E17:H17"/>
    <mergeCell ref="E18:F18"/>
    <mergeCell ref="G18:H18"/>
    <mergeCell ref="E19:H19"/>
    <mergeCell ref="E20:H21"/>
    <mergeCell ref="I20:J20"/>
    <mergeCell ref="K20:L20"/>
    <mergeCell ref="I21:J21"/>
    <mergeCell ref="K21:L21"/>
    <mergeCell ref="I19:J19"/>
    <mergeCell ref="K19:L19"/>
    <mergeCell ref="O25:P2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Presentación Anexo</vt:lpstr>
      <vt:lpstr>Datos del problema</vt:lpstr>
      <vt:lpstr>Ecuaciones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2018-12-08T20:32:03Z</dcterms:modified>
</cp:coreProperties>
</file>