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7520" windowHeight="13200" tabRatio="500"/>
  </bookViews>
  <sheets>
    <sheet name="Hoja1 (2)" sheetId="5" r:id="rId1"/>
    <sheet name="Hoja1" sheetId="1" r:id="rId2"/>
    <sheet name="Hoja2" sheetId="4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3" i="5" l="1"/>
  <c r="F23" i="5"/>
  <c r="G23" i="5"/>
  <c r="D23" i="5"/>
  <c r="C22" i="5"/>
  <c r="E5" i="5"/>
  <c r="F5" i="5"/>
  <c r="G5" i="5"/>
  <c r="H5" i="5"/>
  <c r="D5" i="5"/>
  <c r="E32" i="5"/>
  <c r="E33" i="5"/>
  <c r="E34" i="5"/>
  <c r="F32" i="5"/>
  <c r="F33" i="5"/>
  <c r="F34" i="5"/>
  <c r="G32" i="5"/>
  <c r="G33" i="5"/>
  <c r="G34" i="5"/>
  <c r="D34" i="5"/>
  <c r="D33" i="5"/>
  <c r="D31" i="5"/>
  <c r="D32" i="5"/>
  <c r="E31" i="5"/>
  <c r="F31" i="5"/>
  <c r="G31" i="5"/>
  <c r="H25" i="5"/>
  <c r="E1" i="5"/>
  <c r="F1" i="5"/>
  <c r="G1" i="5"/>
  <c r="H1" i="5"/>
  <c r="H3" i="5"/>
  <c r="H4" i="5"/>
  <c r="H9" i="5"/>
  <c r="H10" i="5"/>
  <c r="H11" i="5"/>
  <c r="H12" i="5"/>
  <c r="H13" i="5"/>
  <c r="H14" i="5"/>
  <c r="H16" i="5"/>
  <c r="H27" i="5"/>
  <c r="G25" i="5"/>
  <c r="G3" i="5"/>
  <c r="G4" i="5"/>
  <c r="G9" i="5"/>
  <c r="G10" i="5"/>
  <c r="G11" i="5"/>
  <c r="G12" i="5"/>
  <c r="G13" i="5"/>
  <c r="G14" i="5"/>
  <c r="G16" i="5"/>
  <c r="G27" i="5"/>
  <c r="F25" i="5"/>
  <c r="F3" i="5"/>
  <c r="F4" i="5"/>
  <c r="F9" i="5"/>
  <c r="F10" i="5"/>
  <c r="F11" i="5"/>
  <c r="F12" i="5"/>
  <c r="F13" i="5"/>
  <c r="F14" i="5"/>
  <c r="F16" i="5"/>
  <c r="F27" i="5"/>
  <c r="E25" i="5"/>
  <c r="E3" i="5"/>
  <c r="E4" i="5"/>
  <c r="E9" i="5"/>
  <c r="E11" i="5"/>
  <c r="E12" i="5"/>
  <c r="E13" i="5"/>
  <c r="E14" i="5"/>
  <c r="E16" i="5"/>
  <c r="E27" i="5"/>
  <c r="D25" i="5"/>
  <c r="D3" i="5"/>
  <c r="D4" i="5"/>
  <c r="D9" i="5"/>
  <c r="D11" i="5"/>
  <c r="D12" i="5"/>
  <c r="D13" i="5"/>
  <c r="D14" i="5"/>
  <c r="D16" i="5"/>
  <c r="D27" i="5"/>
  <c r="C25" i="5"/>
  <c r="C27" i="5"/>
  <c r="J18" i="5"/>
  <c r="J16" i="5"/>
  <c r="G1" i="1"/>
  <c r="H1" i="1"/>
  <c r="G3" i="1"/>
  <c r="G4" i="1"/>
  <c r="G9" i="1"/>
  <c r="G10" i="1"/>
  <c r="G11" i="1"/>
  <c r="G16" i="1"/>
  <c r="G27" i="1"/>
  <c r="H3" i="1"/>
  <c r="H4" i="1"/>
  <c r="H9" i="1"/>
  <c r="H10" i="1"/>
  <c r="H11" i="1"/>
  <c r="H16" i="1"/>
  <c r="H27" i="1"/>
  <c r="J18" i="1"/>
  <c r="J16" i="1"/>
  <c r="D27" i="1"/>
  <c r="E27" i="1"/>
  <c r="F27" i="1"/>
  <c r="C27" i="1"/>
  <c r="D25" i="1"/>
  <c r="E25" i="1"/>
  <c r="F25" i="1"/>
  <c r="G25" i="1"/>
  <c r="H25" i="1"/>
  <c r="C25" i="1"/>
  <c r="E16" i="1"/>
  <c r="F16" i="1"/>
  <c r="D16" i="1"/>
  <c r="E12" i="1"/>
  <c r="F12" i="1"/>
  <c r="G12" i="1"/>
  <c r="H12" i="1"/>
  <c r="E13" i="1"/>
  <c r="F13" i="1"/>
  <c r="G13" i="1"/>
  <c r="H13" i="1"/>
  <c r="E14" i="1"/>
  <c r="F14" i="1"/>
  <c r="G14" i="1"/>
  <c r="H14" i="1"/>
  <c r="D13" i="1"/>
  <c r="D14" i="1"/>
  <c r="D12" i="1"/>
  <c r="E11" i="1"/>
  <c r="F11" i="1"/>
  <c r="D11" i="1"/>
  <c r="E10" i="1"/>
  <c r="F10" i="1"/>
  <c r="D10" i="1"/>
  <c r="E9" i="1"/>
  <c r="F9" i="1"/>
  <c r="D9" i="1"/>
  <c r="E4" i="1"/>
  <c r="F4" i="1"/>
  <c r="D4" i="1"/>
  <c r="E3" i="1"/>
  <c r="F3" i="1"/>
  <c r="D3" i="1"/>
  <c r="F1" i="1"/>
  <c r="E1" i="1"/>
</calcChain>
</file>

<file path=xl/sharedStrings.xml><?xml version="1.0" encoding="utf-8"?>
<sst xmlns="http://schemas.openxmlformats.org/spreadsheetml/2006/main" count="50" uniqueCount="24">
  <si>
    <t>Ingreso por venta</t>
  </si>
  <si>
    <t>Costos operacionales</t>
  </si>
  <si>
    <t>Gastos financieros</t>
  </si>
  <si>
    <t>Depreciación legal</t>
  </si>
  <si>
    <t>Ganancia de capital</t>
  </si>
  <si>
    <t>Pérdida del ejercicio anterior</t>
  </si>
  <si>
    <t>Utilidad antes de impuesto</t>
  </si>
  <si>
    <t>Utilidad después de impuesto</t>
  </si>
  <si>
    <t>Flujo operacional</t>
  </si>
  <si>
    <t>Inversión</t>
  </si>
  <si>
    <t>Valor residual</t>
  </si>
  <si>
    <t>Capital de trabajo</t>
  </si>
  <si>
    <t>Recuperación capital de trabajo</t>
  </si>
  <si>
    <t>Préstamo</t>
  </si>
  <si>
    <t>Amortización</t>
  </si>
  <si>
    <t>Flujo no operacional</t>
  </si>
  <si>
    <t>Flujo de caja</t>
  </si>
  <si>
    <t>Impuesto (17%)</t>
  </si>
  <si>
    <t>VAN (12%)</t>
  </si>
  <si>
    <t>VAN (15,5%)</t>
  </si>
  <si>
    <t>Valor de La cuota</t>
  </si>
  <si>
    <t>Interes</t>
  </si>
  <si>
    <t>Amortizacion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</si>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</sst>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\ #,##0.00;[Red]\-&quot;$&quot;\ #,##0.00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_ ;_ @_ "/>
    <numFmt numFmtId="167" formatCode="_-* #,##0_-;\-* #,##0_-;_-* &quot;-&quot;??_-;_-@_-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</font>
    <font>
      <b/>
      <sz val="12"/>
      <color rgb="FF000000"/>
      <name val="Calibri"/>
    </font>
    <font>
      <sz val="12"/>
      <name val="Arial"/>
    </font>
    <font>
      <b/>
      <sz val="12"/>
      <color rgb="FFFF0000"/>
      <name val="Calibri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7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0" fillId="0" borderId="18" xfId="0" applyFont="1" applyBorder="1"/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7" fontId="4" fillId="0" borderId="6" xfId="36" applyNumberFormat="1" applyFont="1" applyBorder="1" applyAlignment="1">
      <alignment horizontal="center" vertical="top" wrapText="1"/>
    </xf>
    <xf numFmtId="167" fontId="4" fillId="0" borderId="3" xfId="36" applyNumberFormat="1" applyFont="1" applyBorder="1" applyAlignment="1">
      <alignment horizontal="center" vertical="top" wrapText="1"/>
    </xf>
    <xf numFmtId="167" fontId="4" fillId="0" borderId="7" xfId="36" applyNumberFormat="1" applyFont="1" applyBorder="1" applyAlignment="1">
      <alignment horizontal="center" vertical="top" wrapText="1"/>
    </xf>
    <xf numFmtId="167" fontId="4" fillId="0" borderId="1" xfId="36" applyNumberFormat="1" applyFont="1" applyBorder="1" applyAlignment="1">
      <alignment horizontal="center" vertical="top" wrapText="1"/>
    </xf>
    <xf numFmtId="167" fontId="0" fillId="0" borderId="1" xfId="36" applyNumberFormat="1" applyFont="1" applyBorder="1"/>
    <xf numFmtId="167" fontId="5" fillId="0" borderId="7" xfId="36" applyNumberFormat="1" applyFont="1" applyBorder="1" applyAlignment="1">
      <alignment horizontal="center" vertical="top" wrapText="1"/>
    </xf>
    <xf numFmtId="167" fontId="5" fillId="0" borderId="1" xfId="36" applyNumberFormat="1" applyFont="1" applyBorder="1" applyAlignment="1">
      <alignment horizontal="center" vertical="top" wrapText="1"/>
    </xf>
    <xf numFmtId="167" fontId="5" fillId="0" borderId="11" xfId="36" applyNumberFormat="1" applyFont="1" applyBorder="1" applyAlignment="1">
      <alignment horizontal="center" vertical="top" wrapText="1"/>
    </xf>
    <xf numFmtId="167" fontId="5" fillId="0" borderId="12" xfId="36" applyNumberFormat="1" applyFont="1" applyBorder="1" applyAlignment="1">
      <alignment horizontal="center" vertical="top" wrapText="1"/>
    </xf>
    <xf numFmtId="167" fontId="0" fillId="0" borderId="12" xfId="36" applyNumberFormat="1" applyFont="1" applyBorder="1"/>
    <xf numFmtId="167" fontId="10" fillId="0" borderId="6" xfId="36" applyNumberFormat="1" applyFont="1" applyBorder="1" applyAlignment="1">
      <alignment horizontal="center" vertical="top" wrapText="1"/>
    </xf>
    <xf numFmtId="167" fontId="10" fillId="0" borderId="3" xfId="36" applyNumberFormat="1" applyFont="1" applyBorder="1" applyAlignment="1">
      <alignment horizontal="center" vertical="top" wrapText="1"/>
    </xf>
    <xf numFmtId="167" fontId="1" fillId="0" borderId="3" xfId="36" applyNumberFormat="1" applyFont="1" applyBorder="1"/>
    <xf numFmtId="167" fontId="10" fillId="0" borderId="7" xfId="36" applyNumberFormat="1" applyFont="1" applyBorder="1" applyAlignment="1">
      <alignment horizontal="center" vertical="top" wrapText="1"/>
    </xf>
    <xf numFmtId="167" fontId="10" fillId="0" borderId="1" xfId="36" applyNumberFormat="1" applyFont="1" applyBorder="1" applyAlignment="1">
      <alignment horizontal="center" vertical="top" wrapText="1"/>
    </xf>
    <xf numFmtId="167" fontId="1" fillId="0" borderId="1" xfId="36" applyNumberFormat="1" applyFont="1" applyBorder="1"/>
    <xf numFmtId="167" fontId="10" fillId="0" borderId="11" xfId="36" applyNumberFormat="1" applyFont="1" applyBorder="1" applyAlignment="1">
      <alignment horizontal="center" vertical="top" wrapText="1"/>
    </xf>
    <xf numFmtId="167" fontId="10" fillId="0" borderId="12" xfId="36" applyNumberFormat="1" applyFont="1" applyBorder="1" applyAlignment="1">
      <alignment horizontal="center" vertical="top" wrapText="1"/>
    </xf>
    <xf numFmtId="167" fontId="1" fillId="0" borderId="12" xfId="36" applyNumberFormat="1" applyFont="1" applyBorder="1"/>
    <xf numFmtId="0" fontId="11" fillId="0" borderId="9" xfId="0" applyFont="1" applyBorder="1" applyAlignment="1">
      <alignment horizontal="left" vertical="top" wrapText="1"/>
    </xf>
    <xf numFmtId="167" fontId="5" fillId="2" borderId="15" xfId="0" applyNumberFormat="1" applyFont="1" applyFill="1" applyBorder="1" applyAlignment="1">
      <alignment horizontal="center" vertical="top" wrapText="1"/>
    </xf>
    <xf numFmtId="167" fontId="5" fillId="2" borderId="14" xfId="0" applyNumberFormat="1" applyFont="1" applyFill="1" applyBorder="1" applyAlignment="1">
      <alignment horizontal="center" vertical="top" wrapText="1"/>
    </xf>
    <xf numFmtId="167" fontId="0" fillId="0" borderId="0" xfId="0" applyNumberFormat="1" applyFont="1"/>
    <xf numFmtId="43" fontId="1" fillId="0" borderId="0" xfId="36" applyFont="1"/>
    <xf numFmtId="8" fontId="1" fillId="0" borderId="0" xfId="36" applyNumberFormat="1" applyFont="1"/>
    <xf numFmtId="165" fontId="1" fillId="0" borderId="0" xfId="1" applyNumberFormat="1" applyFont="1" applyAlignment="1">
      <alignment horizontal="center"/>
    </xf>
    <xf numFmtId="0" fontId="1" fillId="0" borderId="0" xfId="0" applyFont="1"/>
    <xf numFmtId="167" fontId="1" fillId="0" borderId="0" xfId="0" applyNumberFormat="1" applyFont="1"/>
  </cellXfs>
  <cellStyles count="37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Millares" xfId="36" builtinId="3"/>
    <cellStyle name="Millares [0]" xfId="1" builtinId="6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tabSelected="1" topLeftCell="B1" workbookViewId="0">
      <selection activeCell="J18" sqref="J18"/>
    </sheetView>
  </sheetViews>
  <sheetFormatPr baseColWidth="10" defaultColWidth="10.875" defaultRowHeight="15.75" x14ac:dyDescent="0.25"/>
  <cols>
    <col min="1" max="1" width="5.125" style="1" bestFit="1" customWidth="1"/>
    <col min="2" max="2" width="30.5" style="1" customWidth="1"/>
    <col min="3" max="8" width="13.25" style="1" customWidth="1"/>
    <col min="9" max="16384" width="10.875" style="1"/>
  </cols>
  <sheetData>
    <row r="1" spans="2:12" ht="16.5" thickBot="1" x14ac:dyDescent="0.3">
      <c r="D1" s="1">
        <v>10000</v>
      </c>
      <c r="E1" s="1">
        <f>+D1*1.05</f>
        <v>10500</v>
      </c>
      <c r="F1" s="1">
        <f t="shared" ref="F1:H1" si="0">+E1*1.05</f>
        <v>11025</v>
      </c>
      <c r="G1" s="1">
        <f t="shared" si="0"/>
        <v>11576.25</v>
      </c>
      <c r="H1" s="1">
        <f t="shared" si="0"/>
        <v>12155.0625</v>
      </c>
    </row>
    <row r="2" spans="2:12" ht="16.5" thickBot="1" x14ac:dyDescent="0.3">
      <c r="B2" s="4"/>
      <c r="C2" s="3">
        <v>0</v>
      </c>
      <c r="D2" s="2">
        <v>1</v>
      </c>
      <c r="E2" s="2">
        <v>2</v>
      </c>
      <c r="F2" s="2">
        <v>3</v>
      </c>
      <c r="G2" s="2">
        <v>4</v>
      </c>
      <c r="H2" s="2">
        <v>5</v>
      </c>
    </row>
    <row r="3" spans="2:12" ht="16.5" thickBot="1" x14ac:dyDescent="0.3">
      <c r="B3" s="5" t="s">
        <v>0</v>
      </c>
      <c r="C3" s="18"/>
      <c r="D3" s="19">
        <f>+D1*1000</f>
        <v>10000000</v>
      </c>
      <c r="E3" s="19">
        <f t="shared" ref="E3:H3" si="1">+E1*1000</f>
        <v>10500000</v>
      </c>
      <c r="F3" s="19">
        <f t="shared" si="1"/>
        <v>11025000</v>
      </c>
      <c r="G3" s="19">
        <f t="shared" si="1"/>
        <v>11576250</v>
      </c>
      <c r="H3" s="19">
        <f t="shared" si="1"/>
        <v>12155062.5</v>
      </c>
    </row>
    <row r="4" spans="2:12" ht="16.5" thickBot="1" x14ac:dyDescent="0.3">
      <c r="B4" s="5" t="s">
        <v>1</v>
      </c>
      <c r="C4" s="20"/>
      <c r="D4" s="21">
        <f>-(D1*350+1000000)</f>
        <v>-4500000</v>
      </c>
      <c r="E4" s="21">
        <f t="shared" ref="E4:H4" si="2">-(E1*350+1000000)</f>
        <v>-4675000</v>
      </c>
      <c r="F4" s="21">
        <f t="shared" si="2"/>
        <v>-4858750</v>
      </c>
      <c r="G4" s="21">
        <f t="shared" si="2"/>
        <v>-5051687.5</v>
      </c>
      <c r="H4" s="21">
        <f t="shared" si="2"/>
        <v>-5254271.875</v>
      </c>
    </row>
    <row r="5" spans="2:12" ht="16.5" thickBot="1" x14ac:dyDescent="0.3">
      <c r="B5" s="5" t="s">
        <v>2</v>
      </c>
      <c r="C5" s="23"/>
      <c r="D5" s="24">
        <f>-D32</f>
        <v>-1050000</v>
      </c>
      <c r="E5" s="24">
        <f t="shared" ref="E5:H5" si="3">-E32</f>
        <v>-813510.47749937349</v>
      </c>
      <c r="F5" s="24">
        <f t="shared" si="3"/>
        <v>-560466.68842370284</v>
      </c>
      <c r="G5" s="24">
        <f t="shared" si="3"/>
        <v>-289709.83411273535</v>
      </c>
      <c r="H5" s="24">
        <f t="shared" si="3"/>
        <v>0</v>
      </c>
    </row>
    <row r="6" spans="2:12" ht="16.5" thickBot="1" x14ac:dyDescent="0.3">
      <c r="B6" s="5" t="s">
        <v>3</v>
      </c>
      <c r="C6" s="23"/>
      <c r="D6" s="24">
        <v>-4800000</v>
      </c>
      <c r="E6" s="24">
        <v>-4800000</v>
      </c>
      <c r="F6" s="24">
        <v>-4800000</v>
      </c>
      <c r="G6" s="24">
        <v>-4800000</v>
      </c>
      <c r="H6" s="24">
        <v>-4800000</v>
      </c>
    </row>
    <row r="7" spans="2:12" ht="16.5" thickBot="1" x14ac:dyDescent="0.3">
      <c r="B7" s="5" t="s">
        <v>4</v>
      </c>
      <c r="C7" s="23"/>
      <c r="D7" s="24"/>
      <c r="E7" s="24"/>
      <c r="F7" s="24"/>
      <c r="G7" s="22"/>
      <c r="H7" s="24">
        <v>8000000</v>
      </c>
    </row>
    <row r="8" spans="2:12" ht="16.5" thickBot="1" x14ac:dyDescent="0.3">
      <c r="B8" s="5" t="s">
        <v>5</v>
      </c>
      <c r="C8" s="23"/>
      <c r="D8" s="24"/>
      <c r="E8" s="24">
        <v>-350000</v>
      </c>
      <c r="F8" s="24">
        <v>-138510</v>
      </c>
      <c r="G8" s="24"/>
      <c r="H8" s="24"/>
    </row>
    <row r="9" spans="2:12" ht="16.5" thickBot="1" x14ac:dyDescent="0.3">
      <c r="B9" s="5" t="s">
        <v>6</v>
      </c>
      <c r="C9" s="23"/>
      <c r="D9" s="24">
        <f>+SUM(D3:D8)</f>
        <v>-350000</v>
      </c>
      <c r="E9" s="24">
        <f t="shared" ref="E9:H9" si="4">+SUM(E3:E8)</f>
        <v>-138510.47749937326</v>
      </c>
      <c r="F9" s="24">
        <f t="shared" si="4"/>
        <v>667273.31157629751</v>
      </c>
      <c r="G9" s="24">
        <f t="shared" si="4"/>
        <v>1434852.6658872645</v>
      </c>
      <c r="H9" s="24">
        <f t="shared" si="4"/>
        <v>10100790.625</v>
      </c>
    </row>
    <row r="10" spans="2:12" ht="16.5" thickBot="1" x14ac:dyDescent="0.3">
      <c r="B10" s="37" t="s">
        <v>17</v>
      </c>
      <c r="C10" s="23"/>
      <c r="D10" s="24">
        <v>0</v>
      </c>
      <c r="E10" s="24">
        <v>0</v>
      </c>
      <c r="F10" s="24">
        <f t="shared" ref="E10:H10" si="5">-F9*0.17</f>
        <v>-113436.46296797058</v>
      </c>
      <c r="G10" s="24">
        <f t="shared" si="5"/>
        <v>-243924.95320083498</v>
      </c>
      <c r="H10" s="24">
        <f t="shared" si="5"/>
        <v>-1717134.4062500002</v>
      </c>
    </row>
    <row r="11" spans="2:12" ht="16.5" thickBot="1" x14ac:dyDescent="0.3">
      <c r="B11" s="5" t="s">
        <v>7</v>
      </c>
      <c r="C11" s="23"/>
      <c r="D11" s="24">
        <f>+D9+D10</f>
        <v>-350000</v>
      </c>
      <c r="E11" s="24">
        <f t="shared" ref="E11:H11" si="6">+E9+E10</f>
        <v>-138510.47749937326</v>
      </c>
      <c r="F11" s="24">
        <f t="shared" si="6"/>
        <v>553836.84860832687</v>
      </c>
      <c r="G11" s="24">
        <f t="shared" si="6"/>
        <v>1190927.7126864295</v>
      </c>
      <c r="H11" s="24">
        <f t="shared" si="6"/>
        <v>8383656.21875</v>
      </c>
    </row>
    <row r="12" spans="2:12" ht="16.5" thickBot="1" x14ac:dyDescent="0.3">
      <c r="B12" s="5" t="s">
        <v>3</v>
      </c>
      <c r="C12" s="23"/>
      <c r="D12" s="24">
        <f>-D6</f>
        <v>4800000</v>
      </c>
      <c r="E12" s="24">
        <f t="shared" ref="E12:H12" si="7">-E6</f>
        <v>4800000</v>
      </c>
      <c r="F12" s="24">
        <f t="shared" si="7"/>
        <v>4800000</v>
      </c>
      <c r="G12" s="24">
        <f t="shared" si="7"/>
        <v>4800000</v>
      </c>
      <c r="H12" s="24">
        <f t="shared" si="7"/>
        <v>4800000</v>
      </c>
      <c r="I12" s="15"/>
      <c r="J12" s="15"/>
      <c r="K12" s="15"/>
      <c r="L12" s="16"/>
    </row>
    <row r="13" spans="2:12" ht="16.5" thickBot="1" x14ac:dyDescent="0.3">
      <c r="B13" s="5" t="s">
        <v>4</v>
      </c>
      <c r="C13" s="23"/>
      <c r="D13" s="24">
        <f t="shared" ref="D13:H14" si="8">-D7</f>
        <v>0</v>
      </c>
      <c r="E13" s="24">
        <f t="shared" si="8"/>
        <v>0</v>
      </c>
      <c r="F13" s="24">
        <f t="shared" si="8"/>
        <v>0</v>
      </c>
      <c r="G13" s="24">
        <f t="shared" si="8"/>
        <v>0</v>
      </c>
      <c r="H13" s="24">
        <f t="shared" si="8"/>
        <v>-8000000</v>
      </c>
      <c r="I13" s="17"/>
      <c r="J13" s="17"/>
      <c r="K13" s="17"/>
      <c r="L13" s="17"/>
    </row>
    <row r="14" spans="2:12" ht="16.5" thickBot="1" x14ac:dyDescent="0.3">
      <c r="B14" s="5" t="s">
        <v>5</v>
      </c>
      <c r="C14" s="23"/>
      <c r="D14" s="24">
        <f t="shared" si="8"/>
        <v>0</v>
      </c>
      <c r="E14" s="24">
        <f t="shared" si="8"/>
        <v>350000</v>
      </c>
      <c r="F14" s="24">
        <f t="shared" si="8"/>
        <v>138510</v>
      </c>
      <c r="G14" s="24">
        <f t="shared" si="8"/>
        <v>0</v>
      </c>
      <c r="H14" s="24">
        <f t="shared" si="8"/>
        <v>0</v>
      </c>
      <c r="I14" s="17"/>
      <c r="J14" s="17"/>
      <c r="K14" s="17"/>
      <c r="L14" s="17"/>
    </row>
    <row r="15" spans="2:12" ht="16.5" thickBot="1" x14ac:dyDescent="0.3">
      <c r="B15" s="6"/>
      <c r="C15" s="25"/>
      <c r="D15" s="26"/>
      <c r="E15" s="26"/>
      <c r="F15" s="26"/>
      <c r="G15" s="27"/>
      <c r="H15" s="26"/>
      <c r="I15" s="17"/>
      <c r="J15" s="17"/>
      <c r="K15" s="17"/>
      <c r="L15" s="17"/>
    </row>
    <row r="16" spans="2:12" ht="16.5" thickBot="1" x14ac:dyDescent="0.3">
      <c r="B16" s="8" t="s">
        <v>8</v>
      </c>
      <c r="C16" s="9"/>
      <c r="D16" s="38">
        <f>+SUM(D11:D14)</f>
        <v>4450000</v>
      </c>
      <c r="E16" s="38">
        <f t="shared" ref="E16:H16" si="9">+SUM(E11:E14)</f>
        <v>5011489.5225006267</v>
      </c>
      <c r="F16" s="38">
        <f t="shared" si="9"/>
        <v>5492346.8486083271</v>
      </c>
      <c r="G16" s="38">
        <f t="shared" si="9"/>
        <v>5990927.7126864297</v>
      </c>
      <c r="H16" s="38">
        <f t="shared" si="9"/>
        <v>5183656.21875</v>
      </c>
      <c r="I16" s="43" t="s">
        <v>18</v>
      </c>
      <c r="J16" s="43">
        <f>+NPV(0.12,D27:H27)+C27</f>
        <v>2343480.7024577055</v>
      </c>
      <c r="K16" s="17"/>
      <c r="L16" s="17"/>
    </row>
    <row r="17" spans="2:12" ht="16.5" thickBot="1" x14ac:dyDescent="0.3">
      <c r="B17" s="7"/>
      <c r="C17" s="28"/>
      <c r="D17" s="29"/>
      <c r="E17" s="29"/>
      <c r="F17" s="29"/>
      <c r="G17" s="30"/>
      <c r="H17" s="29"/>
      <c r="I17" s="43"/>
      <c r="J17" s="43"/>
      <c r="K17" s="17"/>
      <c r="L17" s="17"/>
    </row>
    <row r="18" spans="2:12" ht="16.5" thickBot="1" x14ac:dyDescent="0.3">
      <c r="B18" s="5" t="s">
        <v>9</v>
      </c>
      <c r="C18" s="31">
        <v>-24000000</v>
      </c>
      <c r="D18" s="32"/>
      <c r="E18" s="32"/>
      <c r="F18" s="32"/>
      <c r="G18" s="33"/>
      <c r="H18" s="32"/>
      <c r="I18" s="44" t="s">
        <v>19</v>
      </c>
      <c r="J18" s="45">
        <f>+NPV(0.157,D27:H27)+C27</f>
        <v>763460.6708719451</v>
      </c>
    </row>
    <row r="19" spans="2:12" ht="16.5" thickBot="1" x14ac:dyDescent="0.3">
      <c r="B19" s="5" t="s">
        <v>10</v>
      </c>
      <c r="C19" s="31"/>
      <c r="D19" s="32"/>
      <c r="E19" s="32"/>
      <c r="F19" s="32"/>
      <c r="G19" s="33"/>
      <c r="H19" s="32">
        <v>8000000</v>
      </c>
    </row>
    <row r="20" spans="2:12" ht="16.5" thickBot="1" x14ac:dyDescent="0.3">
      <c r="B20" s="5" t="s">
        <v>11</v>
      </c>
      <c r="C20" s="31">
        <v>-1250000</v>
      </c>
      <c r="D20" s="32"/>
      <c r="E20" s="32"/>
      <c r="F20" s="32"/>
      <c r="G20" s="33"/>
      <c r="H20" s="32"/>
    </row>
    <row r="21" spans="2:12" ht="16.5" thickBot="1" x14ac:dyDescent="0.3">
      <c r="B21" s="5" t="s">
        <v>12</v>
      </c>
      <c r="C21" s="31"/>
      <c r="D21" s="32"/>
      <c r="E21" s="32"/>
      <c r="F21" s="32"/>
      <c r="G21" s="33"/>
      <c r="H21" s="32">
        <v>1250000</v>
      </c>
    </row>
    <row r="22" spans="2:12" ht="16.5" thickBot="1" x14ac:dyDescent="0.3">
      <c r="B22" s="5" t="s">
        <v>13</v>
      </c>
      <c r="C22" s="31">
        <f>+C34</f>
        <v>15000000</v>
      </c>
      <c r="D22" s="32"/>
      <c r="E22" s="32"/>
      <c r="F22" s="32"/>
      <c r="G22" s="33"/>
      <c r="H22" s="32"/>
    </row>
    <row r="23" spans="2:12" ht="16.5" thickBot="1" x14ac:dyDescent="0.3">
      <c r="B23" s="5" t="s">
        <v>14</v>
      </c>
      <c r="C23" s="31"/>
      <c r="D23" s="32">
        <f>-D33</f>
        <v>-3378421.7500089528</v>
      </c>
      <c r="E23" s="32">
        <f t="shared" ref="E23:G23" si="10">-E33</f>
        <v>-3614911.2725095795</v>
      </c>
      <c r="F23" s="32">
        <f t="shared" si="10"/>
        <v>-3867955.0615852498</v>
      </c>
      <c r="G23" s="32">
        <f t="shared" si="10"/>
        <v>-4138711.9158962173</v>
      </c>
      <c r="H23" s="32"/>
    </row>
    <row r="24" spans="2:12" ht="16.5" thickBot="1" x14ac:dyDescent="0.3">
      <c r="B24" s="6"/>
      <c r="C24" s="34"/>
      <c r="D24" s="35"/>
      <c r="E24" s="35"/>
      <c r="F24" s="35"/>
      <c r="G24" s="36"/>
      <c r="H24" s="35"/>
    </row>
    <row r="25" spans="2:12" ht="16.5" thickBot="1" x14ac:dyDescent="0.3">
      <c r="B25" s="10" t="s">
        <v>15</v>
      </c>
      <c r="C25" s="39">
        <f>+SUM(C17:C24)</f>
        <v>-10250000</v>
      </c>
      <c r="D25" s="39">
        <f t="shared" ref="D25:H25" si="11">+SUM(D17:D24)</f>
        <v>-3378421.7500089528</v>
      </c>
      <c r="E25" s="39">
        <f t="shared" si="11"/>
        <v>-3614911.2725095795</v>
      </c>
      <c r="F25" s="39">
        <f t="shared" si="11"/>
        <v>-3867955.0615852498</v>
      </c>
      <c r="G25" s="39">
        <f t="shared" si="11"/>
        <v>-4138711.9158962173</v>
      </c>
      <c r="H25" s="39">
        <f t="shared" si="11"/>
        <v>9250000</v>
      </c>
    </row>
    <row r="26" spans="2:12" ht="16.5" thickBot="1" x14ac:dyDescent="0.3">
      <c r="B26" s="11"/>
      <c r="C26" s="12"/>
      <c r="D26" s="13"/>
      <c r="E26" s="13"/>
      <c r="F26" s="13"/>
      <c r="G26" s="14"/>
      <c r="H26" s="13"/>
    </row>
    <row r="27" spans="2:12" ht="16.5" thickBot="1" x14ac:dyDescent="0.3">
      <c r="B27" s="8" t="s">
        <v>16</v>
      </c>
      <c r="C27" s="39">
        <f>+C25+C16</f>
        <v>-10250000</v>
      </c>
      <c r="D27" s="39">
        <f t="shared" ref="D27:H27" si="12">+D25+D16</f>
        <v>1071578.2499910472</v>
      </c>
      <c r="E27" s="39">
        <f t="shared" si="12"/>
        <v>1396578.2499910472</v>
      </c>
      <c r="F27" s="39">
        <f t="shared" si="12"/>
        <v>1624391.7870230773</v>
      </c>
      <c r="G27" s="39">
        <f t="shared" si="12"/>
        <v>1852215.7967902124</v>
      </c>
      <c r="H27" s="39">
        <f t="shared" si="12"/>
        <v>14433656.21875</v>
      </c>
    </row>
    <row r="31" spans="2:12" x14ac:dyDescent="0.25">
      <c r="B31" s="1" t="s">
        <v>20</v>
      </c>
      <c r="C31" s="41">
        <v>0</v>
      </c>
      <c r="D31" s="42">
        <f>-PMT(0.07,4,C34)</f>
        <v>4428421.7500089528</v>
      </c>
      <c r="E31" s="41">
        <f>+D31</f>
        <v>4428421.7500089528</v>
      </c>
      <c r="F31" s="41">
        <f t="shared" ref="F31:G31" si="13">+E31</f>
        <v>4428421.7500089528</v>
      </c>
      <c r="G31" s="41">
        <f t="shared" si="13"/>
        <v>4428421.7500089528</v>
      </c>
    </row>
    <row r="32" spans="2:12" x14ac:dyDescent="0.25">
      <c r="B32" s="1" t="s">
        <v>21</v>
      </c>
      <c r="C32" s="41"/>
      <c r="D32" s="41">
        <f>+C34*0.07</f>
        <v>1050000</v>
      </c>
      <c r="E32" s="41">
        <f t="shared" ref="E32:G32" si="14">+D34*0.07</f>
        <v>813510.47749937349</v>
      </c>
      <c r="F32" s="41">
        <f t="shared" si="14"/>
        <v>560466.68842370284</v>
      </c>
      <c r="G32" s="41">
        <f t="shared" si="14"/>
        <v>289709.83411273535</v>
      </c>
    </row>
    <row r="33" spans="2:7" x14ac:dyDescent="0.25">
      <c r="B33" s="1" t="s">
        <v>22</v>
      </c>
      <c r="C33" s="41"/>
      <c r="D33" s="41">
        <f>+D31-D32</f>
        <v>3378421.7500089528</v>
      </c>
      <c r="E33" s="41">
        <f t="shared" ref="E33:G33" si="15">+E31-E32</f>
        <v>3614911.2725095795</v>
      </c>
      <c r="F33" s="41">
        <f t="shared" si="15"/>
        <v>3867955.0615852498</v>
      </c>
      <c r="G33" s="41">
        <f t="shared" si="15"/>
        <v>4138711.9158962173</v>
      </c>
    </row>
    <row r="34" spans="2:7" x14ac:dyDescent="0.25">
      <c r="B34" s="1" t="s">
        <v>23</v>
      </c>
      <c r="C34" s="41">
        <v>15000000</v>
      </c>
      <c r="D34" s="41">
        <f>+C34-D33</f>
        <v>11621578.249991048</v>
      </c>
      <c r="E34" s="41">
        <f t="shared" ref="E34:G34" si="16">+D34-E33</f>
        <v>8006666.9774814686</v>
      </c>
      <c r="F34" s="41">
        <f t="shared" si="16"/>
        <v>4138711.9158962187</v>
      </c>
      <c r="G34" s="41">
        <f t="shared" si="16"/>
        <v>0</v>
      </c>
    </row>
  </sheetData>
  <pageMargins left="0.75000000000000011" right="0.75000000000000011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F1" sqref="F1:H1"/>
    </sheetView>
  </sheetViews>
  <sheetFormatPr baseColWidth="10" defaultColWidth="10.875" defaultRowHeight="15.75" x14ac:dyDescent="0.25"/>
  <cols>
    <col min="1" max="1" width="5.125" style="1" bestFit="1" customWidth="1"/>
    <col min="2" max="2" width="30.5" style="1" customWidth="1"/>
    <col min="3" max="8" width="13.25" style="1" customWidth="1"/>
    <col min="9" max="16384" width="10.875" style="1"/>
  </cols>
  <sheetData>
    <row r="1" spans="2:12" ht="16.5" thickBot="1" x14ac:dyDescent="0.3">
      <c r="D1" s="1">
        <v>10000</v>
      </c>
      <c r="E1" s="1">
        <f>+D1*1.05</f>
        <v>10500</v>
      </c>
      <c r="F1" s="1">
        <f t="shared" ref="F1:H1" si="0">+E1*1.05</f>
        <v>11025</v>
      </c>
      <c r="G1" s="1">
        <f t="shared" si="0"/>
        <v>11576.25</v>
      </c>
      <c r="H1" s="1">
        <f t="shared" si="0"/>
        <v>12155.0625</v>
      </c>
    </row>
    <row r="2" spans="2:12" ht="16.5" thickBot="1" x14ac:dyDescent="0.3">
      <c r="B2" s="4"/>
      <c r="C2" s="3">
        <v>0</v>
      </c>
      <c r="D2" s="2">
        <v>1</v>
      </c>
      <c r="E2" s="2">
        <v>2</v>
      </c>
      <c r="F2" s="2">
        <v>3</v>
      </c>
      <c r="G2" s="2">
        <v>4</v>
      </c>
      <c r="H2" s="2">
        <v>5</v>
      </c>
    </row>
    <row r="3" spans="2:12" ht="16.5" thickBot="1" x14ac:dyDescent="0.3">
      <c r="B3" s="5" t="s">
        <v>0</v>
      </c>
      <c r="C3" s="18"/>
      <c r="D3" s="19">
        <f>+D1*1000</f>
        <v>10000000</v>
      </c>
      <c r="E3" s="19">
        <f t="shared" ref="E3:H3" si="1">+E1*1000</f>
        <v>10500000</v>
      </c>
      <c r="F3" s="19">
        <f t="shared" si="1"/>
        <v>11025000</v>
      </c>
      <c r="G3" s="19">
        <f t="shared" si="1"/>
        <v>11576250</v>
      </c>
      <c r="H3" s="19">
        <f t="shared" si="1"/>
        <v>12155062.5</v>
      </c>
    </row>
    <row r="4" spans="2:12" ht="16.5" thickBot="1" x14ac:dyDescent="0.3">
      <c r="B4" s="5" t="s">
        <v>1</v>
      </c>
      <c r="C4" s="20"/>
      <c r="D4" s="21">
        <f>-(D1*350+1000000)</f>
        <v>-4500000</v>
      </c>
      <c r="E4" s="21">
        <f t="shared" ref="E4:H4" si="2">-(E1*350+1000000)</f>
        <v>-4675000</v>
      </c>
      <c r="F4" s="21">
        <f t="shared" si="2"/>
        <v>-4858750</v>
      </c>
      <c r="G4" s="21">
        <f t="shared" si="2"/>
        <v>-5051687.5</v>
      </c>
      <c r="H4" s="21">
        <f t="shared" si="2"/>
        <v>-5254271.875</v>
      </c>
    </row>
    <row r="5" spans="2:12" ht="16.5" thickBot="1" x14ac:dyDescent="0.3">
      <c r="B5" s="5" t="s">
        <v>2</v>
      </c>
      <c r="C5" s="23"/>
      <c r="D5" s="24"/>
      <c r="E5" s="24"/>
      <c r="F5" s="24"/>
      <c r="G5" s="22"/>
      <c r="H5" s="24"/>
    </row>
    <row r="6" spans="2:12" ht="16.5" thickBot="1" x14ac:dyDescent="0.3">
      <c r="B6" s="5" t="s">
        <v>3</v>
      </c>
      <c r="C6" s="23"/>
      <c r="D6" s="24">
        <v>-4800000</v>
      </c>
      <c r="E6" s="24">
        <v>-4800000</v>
      </c>
      <c r="F6" s="24">
        <v>-4800000</v>
      </c>
      <c r="G6" s="24">
        <v>-4800000</v>
      </c>
      <c r="H6" s="24">
        <v>-4800000</v>
      </c>
    </row>
    <row r="7" spans="2:12" ht="16.5" thickBot="1" x14ac:dyDescent="0.3">
      <c r="B7" s="5" t="s">
        <v>4</v>
      </c>
      <c r="C7" s="23"/>
      <c r="D7" s="24"/>
      <c r="E7" s="24"/>
      <c r="F7" s="24"/>
      <c r="G7" s="22"/>
      <c r="H7" s="24">
        <v>8000000</v>
      </c>
    </row>
    <row r="8" spans="2:12" ht="16.5" thickBot="1" x14ac:dyDescent="0.3">
      <c r="B8" s="5" t="s">
        <v>5</v>
      </c>
      <c r="C8" s="23"/>
      <c r="D8" s="24"/>
      <c r="E8" s="24"/>
      <c r="F8" s="24"/>
      <c r="G8" s="24"/>
      <c r="H8" s="24"/>
    </row>
    <row r="9" spans="2:12" ht="16.5" thickBot="1" x14ac:dyDescent="0.3">
      <c r="B9" s="5" t="s">
        <v>6</v>
      </c>
      <c r="C9" s="23"/>
      <c r="D9" s="24">
        <f>+SUM(D3:D8)</f>
        <v>700000</v>
      </c>
      <c r="E9" s="24">
        <f t="shared" ref="E9:H9" si="3">+SUM(E3:E8)</f>
        <v>1025000</v>
      </c>
      <c r="F9" s="24">
        <f t="shared" si="3"/>
        <v>1366250</v>
      </c>
      <c r="G9" s="24">
        <f t="shared" si="3"/>
        <v>1724562.5</v>
      </c>
      <c r="H9" s="24">
        <f t="shared" si="3"/>
        <v>10100790.625</v>
      </c>
    </row>
    <row r="10" spans="2:12" ht="16.5" thickBot="1" x14ac:dyDescent="0.3">
      <c r="B10" s="37" t="s">
        <v>17</v>
      </c>
      <c r="C10" s="23"/>
      <c r="D10" s="24">
        <f>-D9*0.17</f>
        <v>-119000.00000000001</v>
      </c>
      <c r="E10" s="24">
        <f t="shared" ref="E10:H10" si="4">-E9*0.17</f>
        <v>-174250</v>
      </c>
      <c r="F10" s="24">
        <f t="shared" si="4"/>
        <v>-232262.50000000003</v>
      </c>
      <c r="G10" s="24">
        <f t="shared" si="4"/>
        <v>-293175.625</v>
      </c>
      <c r="H10" s="24">
        <f t="shared" si="4"/>
        <v>-1717134.4062500002</v>
      </c>
    </row>
    <row r="11" spans="2:12" ht="16.5" thickBot="1" x14ac:dyDescent="0.3">
      <c r="B11" s="5" t="s">
        <v>7</v>
      </c>
      <c r="C11" s="23"/>
      <c r="D11" s="24">
        <f>+D9+D10</f>
        <v>581000</v>
      </c>
      <c r="E11" s="24">
        <f t="shared" ref="E11:H11" si="5">+E9+E10</f>
        <v>850750</v>
      </c>
      <c r="F11" s="24">
        <f t="shared" si="5"/>
        <v>1133987.5</v>
      </c>
      <c r="G11" s="24">
        <f t="shared" si="5"/>
        <v>1431386.875</v>
      </c>
      <c r="H11" s="24">
        <f t="shared" si="5"/>
        <v>8383656.21875</v>
      </c>
    </row>
    <row r="12" spans="2:12" ht="16.5" thickBot="1" x14ac:dyDescent="0.3">
      <c r="B12" s="5" t="s">
        <v>3</v>
      </c>
      <c r="C12" s="23"/>
      <c r="D12" s="24">
        <f>-D6</f>
        <v>4800000</v>
      </c>
      <c r="E12" s="24">
        <f t="shared" ref="E12:H12" si="6">-E6</f>
        <v>4800000</v>
      </c>
      <c r="F12" s="24">
        <f t="shared" si="6"/>
        <v>4800000</v>
      </c>
      <c r="G12" s="24">
        <f t="shared" si="6"/>
        <v>4800000</v>
      </c>
      <c r="H12" s="24">
        <f t="shared" si="6"/>
        <v>4800000</v>
      </c>
      <c r="I12" s="15"/>
      <c r="J12" s="15"/>
      <c r="K12" s="15"/>
      <c r="L12" s="16"/>
    </row>
    <row r="13" spans="2:12" ht="16.5" thickBot="1" x14ac:dyDescent="0.3">
      <c r="B13" s="5" t="s">
        <v>4</v>
      </c>
      <c r="C13" s="23"/>
      <c r="D13" s="24">
        <f t="shared" ref="D13:H14" si="7">-D7</f>
        <v>0</v>
      </c>
      <c r="E13" s="24">
        <f t="shared" si="7"/>
        <v>0</v>
      </c>
      <c r="F13" s="24">
        <f t="shared" si="7"/>
        <v>0</v>
      </c>
      <c r="G13" s="24">
        <f t="shared" si="7"/>
        <v>0</v>
      </c>
      <c r="H13" s="24">
        <f t="shared" si="7"/>
        <v>-8000000</v>
      </c>
      <c r="I13" s="17"/>
      <c r="J13" s="17"/>
      <c r="K13" s="17"/>
      <c r="L13" s="17"/>
    </row>
    <row r="14" spans="2:12" ht="16.5" thickBot="1" x14ac:dyDescent="0.3">
      <c r="B14" s="5" t="s">
        <v>5</v>
      </c>
      <c r="C14" s="23"/>
      <c r="D14" s="24">
        <f t="shared" si="7"/>
        <v>0</v>
      </c>
      <c r="E14" s="24">
        <f t="shared" si="7"/>
        <v>0</v>
      </c>
      <c r="F14" s="24">
        <f t="shared" si="7"/>
        <v>0</v>
      </c>
      <c r="G14" s="24">
        <f t="shared" si="7"/>
        <v>0</v>
      </c>
      <c r="H14" s="24">
        <f t="shared" si="7"/>
        <v>0</v>
      </c>
      <c r="I14" s="17"/>
      <c r="J14" s="17"/>
      <c r="K14" s="17"/>
      <c r="L14" s="17"/>
    </row>
    <row r="15" spans="2:12" ht="16.5" thickBot="1" x14ac:dyDescent="0.3">
      <c r="B15" s="6"/>
      <c r="C15" s="25"/>
      <c r="D15" s="26"/>
      <c r="E15" s="26"/>
      <c r="F15" s="26"/>
      <c r="G15" s="27"/>
      <c r="H15" s="26"/>
      <c r="I15" s="17"/>
      <c r="J15" s="17"/>
      <c r="K15" s="17"/>
      <c r="L15" s="17"/>
    </row>
    <row r="16" spans="2:12" ht="16.5" thickBot="1" x14ac:dyDescent="0.3">
      <c r="B16" s="8" t="s">
        <v>8</v>
      </c>
      <c r="C16" s="9"/>
      <c r="D16" s="38">
        <f>+SUM(D11:D14)</f>
        <v>5381000</v>
      </c>
      <c r="E16" s="38">
        <f t="shared" ref="E16:H16" si="8">+SUM(E11:E14)</f>
        <v>5650750</v>
      </c>
      <c r="F16" s="38">
        <f t="shared" si="8"/>
        <v>5933987.5</v>
      </c>
      <c r="G16" s="38">
        <f t="shared" si="8"/>
        <v>6231386.875</v>
      </c>
      <c r="H16" s="38">
        <f t="shared" si="8"/>
        <v>5183656.21875</v>
      </c>
      <c r="I16" s="17" t="s">
        <v>18</v>
      </c>
      <c r="J16" s="17">
        <f>+NPV(0.12,D27:H27)+C27</f>
        <v>433105.85988299921</v>
      </c>
      <c r="K16" s="17"/>
      <c r="L16" s="17"/>
    </row>
    <row r="17" spans="2:12" ht="16.5" thickBot="1" x14ac:dyDescent="0.3">
      <c r="B17" s="7"/>
      <c r="C17" s="28"/>
      <c r="D17" s="29"/>
      <c r="E17" s="29"/>
      <c r="F17" s="29"/>
      <c r="G17" s="30"/>
      <c r="H17" s="29"/>
      <c r="I17" s="17"/>
      <c r="J17" s="17"/>
      <c r="K17" s="17"/>
      <c r="L17" s="17"/>
    </row>
    <row r="18" spans="2:12" ht="16.5" thickBot="1" x14ac:dyDescent="0.3">
      <c r="B18" s="5" t="s">
        <v>9</v>
      </c>
      <c r="C18" s="31">
        <v>-24000000</v>
      </c>
      <c r="D18" s="32"/>
      <c r="E18" s="32"/>
      <c r="F18" s="32"/>
      <c r="G18" s="33"/>
      <c r="H18" s="32"/>
      <c r="I18" s="1" t="s">
        <v>19</v>
      </c>
      <c r="J18" s="40">
        <f>+NPV(0.157,D27:H27)+C27</f>
        <v>-2107660.9975765198</v>
      </c>
    </row>
    <row r="19" spans="2:12" ht="16.5" thickBot="1" x14ac:dyDescent="0.3">
      <c r="B19" s="5" t="s">
        <v>10</v>
      </c>
      <c r="C19" s="31"/>
      <c r="D19" s="32"/>
      <c r="E19" s="32"/>
      <c r="F19" s="32"/>
      <c r="G19" s="33"/>
      <c r="H19" s="32">
        <v>8000000</v>
      </c>
    </row>
    <row r="20" spans="2:12" ht="16.5" thickBot="1" x14ac:dyDescent="0.3">
      <c r="B20" s="5" t="s">
        <v>11</v>
      </c>
      <c r="C20" s="31">
        <v>-1250000</v>
      </c>
      <c r="D20" s="32"/>
      <c r="E20" s="32"/>
      <c r="F20" s="32"/>
      <c r="G20" s="33"/>
      <c r="H20" s="32"/>
    </row>
    <row r="21" spans="2:12" ht="16.5" thickBot="1" x14ac:dyDescent="0.3">
      <c r="B21" s="5" t="s">
        <v>12</v>
      </c>
      <c r="C21" s="31"/>
      <c r="D21" s="32"/>
      <c r="E21" s="32"/>
      <c r="F21" s="32"/>
      <c r="G21" s="33"/>
      <c r="H21" s="32">
        <v>1250000</v>
      </c>
    </row>
    <row r="22" spans="2:12" ht="16.5" thickBot="1" x14ac:dyDescent="0.3">
      <c r="B22" s="5" t="s">
        <v>13</v>
      </c>
      <c r="C22" s="31"/>
      <c r="D22" s="32"/>
      <c r="E22" s="32"/>
      <c r="F22" s="32"/>
      <c r="G22" s="33"/>
      <c r="H22" s="32"/>
    </row>
    <row r="23" spans="2:12" ht="16.5" thickBot="1" x14ac:dyDescent="0.3">
      <c r="B23" s="5" t="s">
        <v>14</v>
      </c>
      <c r="C23" s="31"/>
      <c r="D23" s="32"/>
      <c r="E23" s="32"/>
      <c r="F23" s="32"/>
      <c r="G23" s="33"/>
      <c r="H23" s="32"/>
    </row>
    <row r="24" spans="2:12" ht="16.5" thickBot="1" x14ac:dyDescent="0.3">
      <c r="B24" s="6"/>
      <c r="C24" s="34"/>
      <c r="D24" s="35"/>
      <c r="E24" s="35"/>
      <c r="F24" s="35"/>
      <c r="G24" s="36"/>
      <c r="H24" s="35"/>
    </row>
    <row r="25" spans="2:12" ht="16.5" thickBot="1" x14ac:dyDescent="0.3">
      <c r="B25" s="10" t="s">
        <v>15</v>
      </c>
      <c r="C25" s="39">
        <f>+SUM(C17:C24)</f>
        <v>-25250000</v>
      </c>
      <c r="D25" s="39">
        <f t="shared" ref="D25:H25" si="9">+SUM(D17:D24)</f>
        <v>0</v>
      </c>
      <c r="E25" s="39">
        <f t="shared" si="9"/>
        <v>0</v>
      </c>
      <c r="F25" s="39">
        <f t="shared" si="9"/>
        <v>0</v>
      </c>
      <c r="G25" s="39">
        <f t="shared" si="9"/>
        <v>0</v>
      </c>
      <c r="H25" s="39">
        <f t="shared" si="9"/>
        <v>9250000</v>
      </c>
    </row>
    <row r="26" spans="2:12" ht="16.5" thickBot="1" x14ac:dyDescent="0.3">
      <c r="B26" s="11"/>
      <c r="C26" s="12"/>
      <c r="D26" s="13"/>
      <c r="E26" s="13"/>
      <c r="F26" s="13"/>
      <c r="G26" s="14"/>
      <c r="H26" s="13"/>
    </row>
    <row r="27" spans="2:12" ht="16.5" thickBot="1" x14ac:dyDescent="0.3">
      <c r="B27" s="8" t="s">
        <v>16</v>
      </c>
      <c r="C27" s="39">
        <f>+C25+C16</f>
        <v>-25250000</v>
      </c>
      <c r="D27" s="39">
        <f t="shared" ref="D27:H27" si="10">+D25+D16</f>
        <v>5381000</v>
      </c>
      <c r="E27" s="39">
        <f t="shared" si="10"/>
        <v>5650750</v>
      </c>
      <c r="F27" s="39">
        <f t="shared" si="10"/>
        <v>5933987.5</v>
      </c>
      <c r="G27" s="39">
        <f t="shared" si="10"/>
        <v>6231386.875</v>
      </c>
      <c r="H27" s="39">
        <f t="shared" si="10"/>
        <v>14433656.21875</v>
      </c>
    </row>
  </sheetData>
  <phoneticPr fontId="9" type="noConversion"/>
  <pageMargins left="0.75000000000000011" right="0.75000000000000011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 (2)</vt:lpstr>
      <vt:lpstr>Hoja1</vt:lpstr>
      <vt:lpstr>Hoja2</vt:lpstr>
    </vt:vector>
  </TitlesOfParts>
  <Company>Refractarios Cobian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 Cobian Musso</dc:creator>
  <cp:lastModifiedBy>usuario</cp:lastModifiedBy>
  <cp:lastPrinted>2012-07-12T22:00:13Z</cp:lastPrinted>
  <dcterms:created xsi:type="dcterms:W3CDTF">2011-09-29T18:53:08Z</dcterms:created>
  <dcterms:modified xsi:type="dcterms:W3CDTF">2014-11-24T12:41:01Z</dcterms:modified>
</cp:coreProperties>
</file>