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475" tabRatio="599" firstSheet="1" activeTab="3"/>
  </bookViews>
  <sheets>
    <sheet name="Estados Financieros - Nominal" sheetId="1" r:id="rId1"/>
    <sheet name="Estados Financieros - Real" sheetId="2" r:id="rId2"/>
    <sheet name="Estado Flujo Efectivo - Nominal" sheetId="3" r:id="rId3"/>
    <sheet name="Estado Flujo Efectivo - Real" sheetId="4" r:id="rId4"/>
    <sheet name="Estados Financieros % - A" sheetId="5" r:id="rId5"/>
    <sheet name="Indices Financieros" sheetId="6" r:id="rId6"/>
    <sheet name="MASAS ACTIVOS" sheetId="7" r:id="rId7"/>
    <sheet name="MASAS PASIVOS" sheetId="8" r:id="rId8"/>
    <sheet name="MASAS ESTRUCTURALES 2000" sheetId="9" r:id="rId9"/>
    <sheet name="MASAS ESTRUCTURALES 2001" sheetId="10" r:id="rId10"/>
    <sheet name="MASAS ESTRUCTURALES 2002" sheetId="11" r:id="rId11"/>
    <sheet name="MASAS ESTRUCTURALES 2003" sheetId="12" r:id="rId12"/>
    <sheet name="MASAS ESTRUCTURALES 2004" sheetId="13" r:id="rId13"/>
    <sheet name="MASAS ESTRUCTURALES 2005" sheetId="14" r:id="rId14"/>
    <sheet name="MASAS ESTRUCTURALES 2006" sheetId="15" r:id="rId15"/>
    <sheet name="MASAS ESTRUCTURALES 2007" sheetId="16" r:id="rId16"/>
    <sheet name="MASAS ESTRUCTURALES 2008" sheetId="17" r:id="rId17"/>
    <sheet name="ANALISIS LIQUIDEZ CORRIENTE" sheetId="18" r:id="rId18"/>
    <sheet name="ACTIVO FIJO" sheetId="19" r:id="rId19"/>
    <sheet name="ANALISIS INDICES LIQUIDEZ" sheetId="20" r:id="rId20"/>
    <sheet name="Comparacion Ingresos y Costos" sheetId="21" r:id="rId21"/>
    <sheet name="Ingreso - Utilidad Neta" sheetId="22" r:id="rId22"/>
    <sheet name="Flujo de Efectivo" sheetId="23" r:id="rId23"/>
    <sheet name="Flujo Financiamiento - Inver." sheetId="24" r:id="rId24"/>
    <sheet name="Leverage Endeudamiento" sheetId="25" r:id="rId25"/>
    <sheet name="Grafico % Utilidades" sheetId="26" r:id="rId26"/>
    <sheet name="Descomposicion ROE" sheetId="27" r:id="rId27"/>
    <sheet name="Descomposicion ROA" sheetId="28" r:id="rId28"/>
  </sheets>
  <definedNames/>
  <calcPr fullCalcOnLoad="1"/>
</workbook>
</file>

<file path=xl/sharedStrings.xml><?xml version="1.0" encoding="utf-8"?>
<sst xmlns="http://schemas.openxmlformats.org/spreadsheetml/2006/main" count="657" uniqueCount="261">
  <si>
    <t>Disponible</t>
  </si>
  <si>
    <t>Depositos a Plazo</t>
  </si>
  <si>
    <t>Valores Negociables</t>
  </si>
  <si>
    <t>Deudores por Ventas</t>
  </si>
  <si>
    <t>Documentos por Cobrar</t>
  </si>
  <si>
    <t>Deudores Varios</t>
  </si>
  <si>
    <t>Dctos. y Cuentas Emp. Relacionadas</t>
  </si>
  <si>
    <t>Existencias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</si>
  <si>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</si>
  <si>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</si>
  <si>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</si>
  <si>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</si>
  <si>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</si>
  <si>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</si>
  <si>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Construcciones y Obras de Infraestructura</t>
  </si>
  <si>
    <t>Maquinas y Equipos</t>
  </si>
  <si>
    <t>Otros Activos Fijos</t>
  </si>
  <si>
    <t>Mayor Valor por Retasación Técnica</t>
  </si>
  <si>
    <t>Depreciación</t>
  </si>
  <si>
    <t>TOTAL ACTIVOS FIJOS</t>
  </si>
  <si>
    <t>Inversiones en Empresas Relacionadas</t>
  </si>
  <si>
    <t>Inversiones en Otras Sociedades</t>
  </si>
  <si>
    <t>Menor Valor de Inversiones</t>
  </si>
  <si>
    <t>Deudores de Largo Plazo</t>
  </si>
  <si>
    <t>Dctos. Y Cuentas por cobrar Emp. Relacionadas</t>
  </si>
  <si>
    <t>Intangibles</t>
  </si>
  <si>
    <t>Amortización</t>
  </si>
  <si>
    <t>Otros</t>
  </si>
  <si>
    <t>TOTAL OTROS ACTIVOS</t>
  </si>
  <si>
    <t>TOTAL ACTIVOS</t>
  </si>
  <si>
    <t>ACTIVOS</t>
  </si>
  <si>
    <t>Contratos de Leasing</t>
  </si>
  <si>
    <t>Activos para Leasing</t>
  </si>
  <si>
    <t>Mayor Valor de Inversiones</t>
  </si>
  <si>
    <t>Impuestos Diferidos Largo Plazo</t>
  </si>
  <si>
    <t>Contratos de Leasing Largo Plazo</t>
  </si>
  <si>
    <t>PASIVOS</t>
  </si>
  <si>
    <t>Obligaciones con Bancos Corto Plazo</t>
  </si>
  <si>
    <t>Obligaciones con Bancos Porción L/P</t>
  </si>
  <si>
    <t>Obligaciones L/P con vencimiento 1 AÑO</t>
  </si>
  <si>
    <t>Dividendos por Pagar</t>
  </si>
  <si>
    <t>Cuentas por Pagar</t>
  </si>
  <si>
    <t>Documentos por Pagar</t>
  </si>
  <si>
    <t>Acreedores Varios</t>
  </si>
  <si>
    <t>Dctos. Y Cuentas por pagar Emp. Relacionadas</t>
  </si>
  <si>
    <t>Provisiones</t>
  </si>
  <si>
    <t>Retenciones</t>
  </si>
  <si>
    <t>Ingresos Percibidos por Adelantado</t>
  </si>
  <si>
    <t>Otros Pasivos Circulantes</t>
  </si>
  <si>
    <t>TOTAL PASIVOS CIRCULANTES</t>
  </si>
  <si>
    <t>Otros Pasivos Largo Plazo</t>
  </si>
  <si>
    <t>TOTAL PASIVOS DE LARGO PLAZO</t>
  </si>
  <si>
    <t>INTERES MINORITARIO</t>
  </si>
  <si>
    <t>Capital Pagado</t>
  </si>
  <si>
    <t>Sobreprecio en Venta de Acciones Propias</t>
  </si>
  <si>
    <t>Otras Reservas</t>
  </si>
  <si>
    <t>Deficit Acumulado periodo desarrollo</t>
  </si>
  <si>
    <t>Reserva Futuros Dividendos</t>
  </si>
  <si>
    <t>Utilidad del Ejercicio</t>
  </si>
  <si>
    <t>Dividendos Provisorios</t>
  </si>
  <si>
    <t>TOTAL PATRIMONIO</t>
  </si>
  <si>
    <t>TOTAL PASIVOS</t>
  </si>
  <si>
    <t>Obligaciones con el Público</t>
  </si>
  <si>
    <t>Obligaciones con el Público - Porcion C/P - Bonos</t>
  </si>
  <si>
    <t>Impuesto a la Renta</t>
  </si>
  <si>
    <t>Obligaciones con Bancos e Instituciones Financieras</t>
  </si>
  <si>
    <t>Obligaciones con el Público L/P - Bonos</t>
  </si>
  <si>
    <t>Documentos por Pagar L/P</t>
  </si>
  <si>
    <t>Reserva Revalorización Capital</t>
  </si>
  <si>
    <t>Utilidades Retenidas</t>
  </si>
  <si>
    <t>Utilidades Acumuladas</t>
  </si>
  <si>
    <t>Perdidas Acumuladas</t>
  </si>
  <si>
    <t>ESTADO DE RESULTADO</t>
  </si>
  <si>
    <t>Ingresos de Explotación</t>
  </si>
  <si>
    <t>Costos de Explotación</t>
  </si>
  <si>
    <t>Margen de Explotación</t>
  </si>
  <si>
    <t>Gastos de Administración y Ventas</t>
  </si>
  <si>
    <t>Ingresos Financieros</t>
  </si>
  <si>
    <t>Utilidad Inversión Empresa Relacionada</t>
  </si>
  <si>
    <t>Otros Ingresos Fuera de la Explotación</t>
  </si>
  <si>
    <t>Pérdida Inversión Empresas Relacionadas</t>
  </si>
  <si>
    <t>Amortización menor valor Inversiones</t>
  </si>
  <si>
    <t>Gastos Financieros</t>
  </si>
  <si>
    <t>Otros Egresos fuera de la Explotación</t>
  </si>
  <si>
    <t>Corrección Monetaria</t>
  </si>
  <si>
    <t>Diferencias de Cambio</t>
  </si>
  <si>
    <t>Resultado Antes de Impuesto a la Renta</t>
  </si>
  <si>
    <t>Interes Minorotario</t>
  </si>
  <si>
    <t>Resultado Operacional</t>
  </si>
  <si>
    <t>Resultado No Operacional</t>
  </si>
  <si>
    <t>Items Extraordinarios</t>
  </si>
  <si>
    <t>Utilidad Antes de Interes Minoritario</t>
  </si>
  <si>
    <t>Utilidad Liquida</t>
  </si>
  <si>
    <t>Amortización Mayor Valor de Inversiones</t>
  </si>
  <si>
    <t>UTILIDAD (PERDIDAD) DEL EJERCICIO</t>
  </si>
  <si>
    <t>Factor de Actualización por Inflacion</t>
  </si>
  <si>
    <t>Factor IPC Mes de Cierre Balance</t>
  </si>
  <si>
    <t>Factot IPC Mes de Analisis Balance</t>
  </si>
  <si>
    <t>Activo Circulante</t>
  </si>
  <si>
    <t>Activo Fijo</t>
  </si>
  <si>
    <t>Otros Activos</t>
  </si>
  <si>
    <t>Pasivos</t>
  </si>
  <si>
    <t>Pasivo Cirulante</t>
  </si>
  <si>
    <t>Pasivo Largo Plazo</t>
  </si>
  <si>
    <t>Interes Minoritario</t>
  </si>
  <si>
    <t>Patrimonio</t>
  </si>
  <si>
    <t>Total</t>
  </si>
  <si>
    <t>Promedio</t>
  </si>
  <si>
    <t>Graficos Estructural</t>
  </si>
  <si>
    <t>Activo</t>
  </si>
  <si>
    <t>INDICES DE LIQUIDEZ</t>
  </si>
  <si>
    <t>Razón de Liquidez</t>
  </si>
  <si>
    <t>Razón Acida</t>
  </si>
  <si>
    <t>Razon de Disponible</t>
  </si>
  <si>
    <t>Razon de Tesoreria</t>
  </si>
  <si>
    <t>Rotación Cuentas x Pagar o Proveedores</t>
  </si>
  <si>
    <t>Rotación Cuentas x Cobrar o de Clientes</t>
  </si>
  <si>
    <t>Rotación de Existencias</t>
  </si>
  <si>
    <t>Plazo Promedio Existencias</t>
  </si>
  <si>
    <t>Plazo Promedio de Proveedores</t>
  </si>
  <si>
    <t>Ciclo de Fabricación</t>
  </si>
  <si>
    <t>Ciclo de Maduración</t>
  </si>
  <si>
    <t>Ciclo de Caja</t>
  </si>
  <si>
    <t>INDICES DE ENDEUDAMIENTO</t>
  </si>
  <si>
    <t>Razon de Endeudamiento</t>
  </si>
  <si>
    <t>Indice Deuda de L / P o Capitalización Total</t>
  </si>
  <si>
    <t>Indice Deuda de C / P o Capitalización Total</t>
  </si>
  <si>
    <t>Razon Deuda a Capital Neto o Razón Deuda - Equidad</t>
  </si>
  <si>
    <t>Flujo de Efectivo a Deuda y Capitalización</t>
  </si>
  <si>
    <t>INDICES DE RENTABILIDAD</t>
  </si>
  <si>
    <t>Razón Margen de Utilidad Bruta</t>
  </si>
  <si>
    <t>Margen de Utilidad Neta</t>
  </si>
  <si>
    <t>Retorno Sobre Activos (Return of Assets)</t>
  </si>
  <si>
    <t>Tasa Retorno Utilidades Netas Operación</t>
  </si>
  <si>
    <t>Rotacion de los Activos</t>
  </si>
  <si>
    <t>Retorno sobre el Capital (Return Of Equity)</t>
  </si>
  <si>
    <t>Return of Sales (Retorno sobre Ventas)</t>
  </si>
  <si>
    <t>Descomposicion ROE</t>
  </si>
  <si>
    <t>Margen</t>
  </si>
  <si>
    <t>Rotacion del Activo</t>
  </si>
  <si>
    <t>Aplancamiento Financiero</t>
  </si>
  <si>
    <t>RAZONES VALOR DE MERCADO</t>
  </si>
  <si>
    <t>Q. Tobin</t>
  </si>
  <si>
    <t>Intervalo de Posicion Defensiva</t>
  </si>
  <si>
    <t>Cobertura de Exitencias</t>
  </si>
  <si>
    <t>Necesidad Capital de Trabajo</t>
  </si>
  <si>
    <t>Tesoreria Activa</t>
  </si>
  <si>
    <t>Tesoreria Pasiva</t>
  </si>
  <si>
    <t>Inmovilizacion Recursos de Corto Plazo</t>
  </si>
  <si>
    <t>Tasa de Almacenaje</t>
  </si>
  <si>
    <t>Tasa de Deudores</t>
  </si>
  <si>
    <t>Intensidad de Capital</t>
  </si>
  <si>
    <t>Financiamiento Necesidades Capital de Trabajo</t>
  </si>
  <si>
    <t>Tasa de Proveedores</t>
  </si>
  <si>
    <t>Rotacion Activos</t>
  </si>
  <si>
    <t>ROIC</t>
  </si>
  <si>
    <t>Tasa Impositiva</t>
  </si>
  <si>
    <t>Deuda Generadora Intereses</t>
  </si>
  <si>
    <t>ROIA</t>
  </si>
  <si>
    <t>OTRAS RAZONES</t>
  </si>
  <si>
    <t>Cobertura de Gastos Financieros</t>
  </si>
  <si>
    <t>Independencia Financiera</t>
  </si>
  <si>
    <t>Independencia Financiera Largo Plazo</t>
  </si>
  <si>
    <t>Capitales Permanentes</t>
  </si>
  <si>
    <t>Inmovilizados</t>
  </si>
  <si>
    <t>Inmovilizacion de Recursos</t>
  </si>
  <si>
    <t>Inmovilizacion de Recursos Corto Plazo</t>
  </si>
  <si>
    <t>Tasa de Industrializacion</t>
  </si>
  <si>
    <t>Tasa de Depreciacion</t>
  </si>
  <si>
    <t>Riqueza por la Explotacion</t>
  </si>
  <si>
    <t>Reforzamiento Patrimonio</t>
  </si>
  <si>
    <t>Cobertura de Prestamos</t>
  </si>
  <si>
    <t>Financiamiento de Inversiones</t>
  </si>
  <si>
    <t>Efecto Leverage ROE/ROI</t>
  </si>
  <si>
    <t>Supuestos Generales para Calculo</t>
  </si>
  <si>
    <t>% Ventas Anuales a Credito</t>
  </si>
  <si>
    <t>Plazo Promedio de Cobro</t>
  </si>
  <si>
    <t>EBITDA</t>
  </si>
  <si>
    <t>EBIT</t>
  </si>
  <si>
    <t>Depreciacion</t>
  </si>
  <si>
    <t>Descomposicion ROA</t>
  </si>
  <si>
    <t>Rentabilidad Metodo Dupont (CGU) - ROI</t>
  </si>
  <si>
    <t>Capital de Trabajo</t>
  </si>
  <si>
    <t>Recaudacion de Deudores por Venta</t>
  </si>
  <si>
    <t>Ingresos Financieros Percibidos</t>
  </si>
  <si>
    <t>Dividendos y otros Repartos Percibidos</t>
  </si>
  <si>
    <t>Otros Ingresos Percibidos</t>
  </si>
  <si>
    <t>Intereses Pagados</t>
  </si>
  <si>
    <t>Otros Gastos Pagados</t>
  </si>
  <si>
    <t>IVA y Otros Similares Pagados</t>
  </si>
  <si>
    <t>Flujo Neto Originado por Actividades de la Operacion</t>
  </si>
  <si>
    <t>Colocacion de Acciones de Pago</t>
  </si>
  <si>
    <t>Fecha del Balance</t>
  </si>
  <si>
    <t>Obtención de Prestamos</t>
  </si>
  <si>
    <t>Préstamos documentados de Empresas Relacionadas</t>
  </si>
  <si>
    <t>Obtención de Otros Prestamos Empresas Relacionadas</t>
  </si>
  <si>
    <t>Otras Fuentes de Financiamiento</t>
  </si>
  <si>
    <t>Pago de Dividendos</t>
  </si>
  <si>
    <t>Reparto de Capital</t>
  </si>
  <si>
    <t>Pago de Prestamos</t>
  </si>
  <si>
    <t>Pago de Obligaciones con el Público</t>
  </si>
  <si>
    <t>Pago Prestamos documentados Empresa Relacionada</t>
  </si>
  <si>
    <t>Pago de Otros Préstamos de Empresas Relacionadas</t>
  </si>
  <si>
    <t>Pago de Gastos por Emisión y Colocación Acciones</t>
  </si>
  <si>
    <t>Pago de Gastos por Emisión y Colocación Acciones con el Publico</t>
  </si>
  <si>
    <t>Otros Desembolsos por Financiamiento</t>
  </si>
  <si>
    <t>Flujo Neto Originado por Actividades de Financiamiento</t>
  </si>
  <si>
    <t>Venta de Activo Fijo</t>
  </si>
  <si>
    <t>Ventas de Inversiones Permanentes</t>
  </si>
  <si>
    <t>Ventas de Otras Inversiones</t>
  </si>
  <si>
    <t>Recaudación de Préstamos Documentados a Empresas Relacionadas</t>
  </si>
  <si>
    <t>Recaudación de Otros Préstamos a Empresas Relacionadas</t>
  </si>
  <si>
    <t>Otros Ingresos de Inversión</t>
  </si>
  <si>
    <t>Incorporación de Activos Fijos</t>
  </si>
  <si>
    <t>Pago de Intereses Capitalizados</t>
  </si>
  <si>
    <t>Inversiones Permanentes</t>
  </si>
  <si>
    <t>Inversiones en Instrumentos Financieros</t>
  </si>
  <si>
    <t>Préstamos documentados a empresas Relacionadas</t>
  </si>
  <si>
    <t>Otros Préstamos documentados a Empresas Relacionadas</t>
  </si>
  <si>
    <t>Otros Desembolsos de Inversión</t>
  </si>
  <si>
    <t>Fujo Neto Originados por Actividades de Inversión</t>
  </si>
  <si>
    <t>Flujo Neto Total del Período</t>
  </si>
  <si>
    <t>Efecto de la Inflación sobre el Efectivo y Efectivo Equivalente</t>
  </si>
  <si>
    <t>Variación Neta del Efectivo y Efectivo Equivalente</t>
  </si>
  <si>
    <t>Saldo Inicial de Efectivo y Efectivo Equivalente</t>
  </si>
  <si>
    <t>Saldo Final de Efectivo y Efectivo Equivalente</t>
  </si>
  <si>
    <t>Pago a Proveedores y Personal</t>
  </si>
  <si>
    <t>Resultado Financiero</t>
  </si>
  <si>
    <t>% Activos Circulantes Inmovilizados</t>
  </si>
  <si>
    <t>CONCILIACION FLUJO - RESULTADO</t>
  </si>
  <si>
    <t>Utilidad (Perdidad) del Ejercicio</t>
  </si>
  <si>
    <t>Utilidad - Perdida en Venta de Activos Fijos</t>
  </si>
  <si>
    <t>Utilidad en Venta de Inversiones</t>
  </si>
  <si>
    <t>Perdida en Venta de Inversiones</t>
  </si>
  <si>
    <t>Utilidad - Perdida Venta de Otros Activos</t>
  </si>
  <si>
    <t>Resultado en Venta de Activos</t>
  </si>
  <si>
    <t>Depreciacion del Ejercicio</t>
  </si>
  <si>
    <t>Amortización de Intangibles</t>
  </si>
  <si>
    <t>Castigos y Provisiones</t>
  </si>
  <si>
    <t>Utilidad Devengada en Inversiones Empresas Relacionadas</t>
  </si>
  <si>
    <t>Perdida Devengada en Inversiones Empresas Relacionadas</t>
  </si>
  <si>
    <t>Amortización Menor Valor de Inversiones</t>
  </si>
  <si>
    <t>Corección Monetaria Neta</t>
  </si>
  <si>
    <t>Diferencia de Cambio Neto</t>
  </si>
  <si>
    <t>Otros Abonos a Resultado que no representan Flujo de Efectivo</t>
  </si>
  <si>
    <t>Cargos - Abonos a Resultado que no Representan Flujo Efectivo</t>
  </si>
  <si>
    <t>Deudores por Venta</t>
  </si>
  <si>
    <t>Variación Activos que Afectan al Flujo de Efectivo</t>
  </si>
  <si>
    <t>Cuentas por Pagar Relacionadas con el Resultado de la Explotación</t>
  </si>
  <si>
    <t>Intereses por Pagar</t>
  </si>
  <si>
    <t>Impuesto a la Renta por Pagar</t>
  </si>
  <si>
    <t>Otras Cuentas por Pagar Relacionadas con el Resultado Explotación</t>
  </si>
  <si>
    <t>I.V.A. y otros Similares por Pagar</t>
  </si>
  <si>
    <t>Utilidad - Perdida del Interes Minoritario</t>
  </si>
  <si>
    <t xml:space="preserve">Variación de Pasivos que Afectan al Flujo de Efectivo </t>
  </si>
  <si>
    <t>Flujo Neto Originado por Act. de la Operación</t>
  </si>
  <si>
    <t>Otros Cargos a resultado que no representan Flujo de Efectivo</t>
  </si>
  <si>
    <t>Amortizaciones</t>
  </si>
  <si>
    <t>Flujo Originado Actividades Operación</t>
  </si>
  <si>
    <t>ESTADO DE FLUJO DE EFECTIVO - DIRECTO</t>
  </si>
  <si>
    <t>CALCULO DE RATIOS FASA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</si>
</sst>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00%"/>
    <numFmt numFmtId="168" formatCode="0.0000%"/>
    <numFmt numFmtId="169" formatCode="0.0000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0"/>
    <numFmt numFmtId="177" formatCode="0.000000000"/>
    <numFmt numFmtId="178" formatCode="0.0"/>
    <numFmt numFmtId="179" formatCode="0.00000000000"/>
    <numFmt numFmtId="180" formatCode="0.000000000000"/>
    <numFmt numFmtId="181" formatCode="[$-340A]dddd\,\ dd&quot; de &quot;mmmm&quot; de &quot;yyyy"/>
    <numFmt numFmtId="182" formatCode="dd/mm/yyyy;@"/>
    <numFmt numFmtId="183" formatCode="mmm/yyyy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9.2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48" applyNumberFormat="1" applyFont="1" applyAlignment="1">
      <alignment/>
    </xf>
    <xf numFmtId="165" fontId="1" fillId="0" borderId="0" xfId="48" applyNumberFormat="1" applyFont="1" applyAlignment="1">
      <alignment/>
    </xf>
    <xf numFmtId="165" fontId="4" fillId="0" borderId="0" xfId="48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4" applyFont="1" applyAlignment="1">
      <alignment/>
    </xf>
    <xf numFmtId="10" fontId="0" fillId="0" borderId="0" xfId="54" applyNumberFormat="1" applyFont="1" applyAlignment="1">
      <alignment/>
    </xf>
    <xf numFmtId="9" fontId="1" fillId="0" borderId="0" xfId="54" applyFont="1" applyAlignment="1">
      <alignment/>
    </xf>
    <xf numFmtId="9" fontId="1" fillId="0" borderId="0" xfId="54" applyNumberFormat="1" applyFont="1" applyAlignment="1">
      <alignment/>
    </xf>
    <xf numFmtId="10" fontId="1" fillId="0" borderId="0" xfId="54" applyNumberFormat="1" applyFont="1" applyAlignment="1">
      <alignment/>
    </xf>
    <xf numFmtId="10" fontId="4" fillId="0" borderId="0" xfId="54" applyNumberFormat="1" applyFont="1" applyAlignment="1">
      <alignment/>
    </xf>
    <xf numFmtId="10" fontId="0" fillId="0" borderId="0" xfId="48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2" fontId="0" fillId="0" borderId="0" xfId="0" applyNumberFormat="1" applyAlignment="1">
      <alignment/>
    </xf>
    <xf numFmtId="43" fontId="0" fillId="0" borderId="0" xfId="48" applyNumberFormat="1" applyFon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8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chartsheet" Target="chartsheets/sheet16.xml" /><Relationship Id="rId23" Type="http://schemas.openxmlformats.org/officeDocument/2006/relationships/chartsheet" Target="chartsheets/sheet17.xml" /><Relationship Id="rId24" Type="http://schemas.openxmlformats.org/officeDocument/2006/relationships/chartsheet" Target="chartsheets/sheet18.xml" /><Relationship Id="rId25" Type="http://schemas.openxmlformats.org/officeDocument/2006/relationships/chartsheet" Target="chartsheets/sheet19.xml" /><Relationship Id="rId26" Type="http://schemas.openxmlformats.org/officeDocument/2006/relationships/chartsheet" Target="chartsheets/sheet20.xml" /><Relationship Id="rId27" Type="http://schemas.openxmlformats.org/officeDocument/2006/relationships/chartsheet" Target="chartsheets/sheet21.xml" /><Relationship Id="rId28" Type="http://schemas.openxmlformats.org/officeDocument/2006/relationships/chartsheet" Target="chartsheets/sheet22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4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1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'Estados Financieros % - A'!$A$208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A'!$B$204:$J$204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% - A'!$B$208:$J$208</c:f>
              <c:numCache>
                <c:ptCount val="9"/>
                <c:pt idx="0">
                  <c:v>0.1974257108842011</c:v>
                </c:pt>
                <c:pt idx="1">
                  <c:v>0.18096787314108984</c:v>
                </c:pt>
                <c:pt idx="2">
                  <c:v>0.08158696015362654</c:v>
                </c:pt>
                <c:pt idx="3">
                  <c:v>0.14010324096390825</c:v>
                </c:pt>
                <c:pt idx="4">
                  <c:v>0.15347548076149098</c:v>
                </c:pt>
                <c:pt idx="5">
                  <c:v>0.12350142720942031</c:v>
                </c:pt>
                <c:pt idx="6">
                  <c:v>0.11908820781560325</c:v>
                </c:pt>
                <c:pt idx="7">
                  <c:v>0.09582157162390481</c:v>
                </c:pt>
                <c:pt idx="8">
                  <c:v>0.1536883512017702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'Estados Financieros % - A'!$A$207</c:f>
              <c:strCache>
                <c:ptCount val="1"/>
                <c:pt idx="0">
                  <c:v>Activo Fijo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A'!$B$204:$J$204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% - A'!$B$207:$J$207</c:f>
              <c:numCache>
                <c:ptCount val="9"/>
                <c:pt idx="0">
                  <c:v>0.22912521346390063</c:v>
                </c:pt>
                <c:pt idx="1">
                  <c:v>0.24079426877567212</c:v>
                </c:pt>
                <c:pt idx="2">
                  <c:v>0.3767763817707757</c:v>
                </c:pt>
                <c:pt idx="3">
                  <c:v>0.3280703109559805</c:v>
                </c:pt>
                <c:pt idx="4">
                  <c:v>0.3395063981929644</c:v>
                </c:pt>
                <c:pt idx="5">
                  <c:v>0.36851625103200825</c:v>
                </c:pt>
                <c:pt idx="6">
                  <c:v>0.3703071901544519</c:v>
                </c:pt>
                <c:pt idx="7">
                  <c:v>0.36899436183183465</c:v>
                </c:pt>
                <c:pt idx="8">
                  <c:v>0.3702679058304376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'Estados Financieros % - A'!$A$206</c:f>
              <c:strCache>
                <c:ptCount val="1"/>
                <c:pt idx="0">
                  <c:v>Activo Circulante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A'!$B$204:$J$204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% - A'!$B$206:$J$206</c:f>
              <c:numCache>
                <c:ptCount val="9"/>
                <c:pt idx="0">
                  <c:v>0.5734490756518981</c:v>
                </c:pt>
                <c:pt idx="1">
                  <c:v>0.578237858083238</c:v>
                </c:pt>
                <c:pt idx="2">
                  <c:v>0.5416366580755978</c:v>
                </c:pt>
                <c:pt idx="3">
                  <c:v>0.5318264480801111</c:v>
                </c:pt>
                <c:pt idx="4">
                  <c:v>0.5070181210455447</c:v>
                </c:pt>
                <c:pt idx="5">
                  <c:v>0.5079823217585715</c:v>
                </c:pt>
                <c:pt idx="6">
                  <c:v>0.5106046020299448</c:v>
                </c:pt>
                <c:pt idx="7">
                  <c:v>0.5351840665442604</c:v>
                </c:pt>
                <c:pt idx="8">
                  <c:v>0.4760437429677923</c:v>
                </c:pt>
              </c:numCache>
            </c:numRef>
          </c:val>
          <c:shape val="box"/>
        </c:ser>
        <c:overlap val="100"/>
        <c:gapWidth val="10"/>
        <c:shape val="box"/>
        <c:axId val="35791957"/>
        <c:axId val="53692158"/>
      </c:bar3D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92158"/>
        <c:crosses val="autoZero"/>
        <c:auto val="1"/>
        <c:lblOffset val="100"/>
        <c:tickLblSkip val="1"/>
        <c:noMultiLvlLbl val="0"/>
      </c:catAx>
      <c:valAx>
        <c:axId val="53692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91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5"/>
          <c:y val="0.95425"/>
          <c:w val="0.30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A'!$C$242:$D$242</c:f>
              <c:numCache>
                <c:ptCount val="2"/>
                <c:pt idx="0">
                  <c:v>0</c:v>
                </c:pt>
                <c:pt idx="1">
                  <c:v>0.19510204623727606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A'!$C$241:$D$241</c:f>
              <c:numCache>
                <c:ptCount val="2"/>
                <c:pt idx="0">
                  <c:v>0.09582157162390481</c:v>
                </c:pt>
                <c:pt idx="1">
                  <c:v>0.07072244433669754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A'!$C$240:$D$240</c:f>
              <c:numCache>
                <c:ptCount val="2"/>
                <c:pt idx="0">
                  <c:v>0.36899436183183465</c:v>
                </c:pt>
                <c:pt idx="1">
                  <c:v>0.13585929560246895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A'!$C$239:$D$239</c:f>
              <c:numCache>
                <c:ptCount val="2"/>
                <c:pt idx="0">
                  <c:v>0.5351840665442604</c:v>
                </c:pt>
                <c:pt idx="1">
                  <c:v>0.5983162138235574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43032639"/>
        <c:axId val="51749432"/>
      </c:bar3D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26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A'!$F$242:$G$242</c:f>
              <c:numCache>
                <c:ptCount val="2"/>
                <c:pt idx="0">
                  <c:v>0</c:v>
                </c:pt>
                <c:pt idx="1">
                  <c:v>0.17485085410781476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A'!$F$241:$G$241</c:f>
              <c:numCache>
                <c:ptCount val="2"/>
                <c:pt idx="0">
                  <c:v>0.1536883512017702</c:v>
                </c:pt>
                <c:pt idx="1">
                  <c:v>0.026202809429806677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A'!$F$240:$G$240</c:f>
              <c:numCache>
                <c:ptCount val="2"/>
                <c:pt idx="0">
                  <c:v>0.3702679058304376</c:v>
                </c:pt>
                <c:pt idx="1">
                  <c:v>0.22761135221544998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A'!$F$239:$G$239</c:f>
              <c:numCache>
                <c:ptCount val="2"/>
                <c:pt idx="0">
                  <c:v>0.4760437429677923</c:v>
                </c:pt>
                <c:pt idx="1">
                  <c:v>0.5713349842469287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63091705"/>
        <c:axId val="30954434"/>
      </c:bar3D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917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6"/>
          <c:w val="0.9805"/>
          <c:h val="0.9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'Estados Financieros % - A'!$A$206</c:f>
              <c:strCache>
                <c:ptCount val="1"/>
                <c:pt idx="0">
                  <c:v>Activo Circulante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A'!$B$204:$J$204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% - A'!$B$206:$J$206</c:f>
              <c:numCache>
                <c:ptCount val="9"/>
                <c:pt idx="0">
                  <c:v>0.5734490756518981</c:v>
                </c:pt>
                <c:pt idx="1">
                  <c:v>0.578237858083238</c:v>
                </c:pt>
                <c:pt idx="2">
                  <c:v>0.5416366580755978</c:v>
                </c:pt>
                <c:pt idx="3">
                  <c:v>0.5318264480801111</c:v>
                </c:pt>
                <c:pt idx="4">
                  <c:v>0.5070181210455447</c:v>
                </c:pt>
                <c:pt idx="5">
                  <c:v>0.5079823217585715</c:v>
                </c:pt>
                <c:pt idx="6">
                  <c:v>0.5106046020299448</c:v>
                </c:pt>
                <c:pt idx="7">
                  <c:v>0.5351840665442604</c:v>
                </c:pt>
                <c:pt idx="8">
                  <c:v>0.4760437429677923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'Estados Financieros % - A'!$A$212</c:f>
              <c:strCache>
                <c:ptCount val="1"/>
                <c:pt idx="0">
                  <c:v>Pasivo Cirulante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A'!$B$204:$J$204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% - A'!$B$212:$J$212</c:f>
              <c:numCache>
                <c:ptCount val="9"/>
                <c:pt idx="0">
                  <c:v>0.43141536355691074</c:v>
                </c:pt>
                <c:pt idx="1">
                  <c:v>0.4838591283151939</c:v>
                </c:pt>
                <c:pt idx="2">
                  <c:v>0.48524056464487186</c:v>
                </c:pt>
                <c:pt idx="3">
                  <c:v>0.4975885206865645</c:v>
                </c:pt>
                <c:pt idx="4">
                  <c:v>0.487653237883549</c:v>
                </c:pt>
                <c:pt idx="5">
                  <c:v>0.5035094368385448</c:v>
                </c:pt>
                <c:pt idx="6">
                  <c:v>0.5511776634304779</c:v>
                </c:pt>
                <c:pt idx="7">
                  <c:v>0.5983162138235574</c:v>
                </c:pt>
                <c:pt idx="8">
                  <c:v>0.5713349842469287</c:v>
                </c:pt>
              </c:numCache>
            </c:numRef>
          </c:val>
          <c:shape val="box"/>
        </c:ser>
        <c:gapWidth val="80"/>
        <c:shape val="box"/>
        <c:axId val="10154451"/>
        <c:axId val="24281196"/>
      </c:bar3D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4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"/>
          <c:y val="0.95525"/>
          <c:w val="0.29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75"/>
          <c:y val="0.016"/>
          <c:w val="0.9805"/>
          <c:h val="0.92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'Estados Financieros - Real'!$A$33</c:f>
              <c:strCache>
                <c:ptCount val="1"/>
                <c:pt idx="0">
                  <c:v>TOTAL ACTIVOS FIJOS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- Real'!$B$6:$J$6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- Real'!$B$33:$J$33</c:f>
              <c:numCache>
                <c:ptCount val="9"/>
                <c:pt idx="0">
                  <c:v>38093491.146225974</c:v>
                </c:pt>
                <c:pt idx="1">
                  <c:v>43707744.83702329</c:v>
                </c:pt>
                <c:pt idx="2">
                  <c:v>146329178.5105815</c:v>
                </c:pt>
                <c:pt idx="3">
                  <c:v>123265222.55737622</c:v>
                </c:pt>
                <c:pt idx="4">
                  <c:v>126383129.25696747</c:v>
                </c:pt>
                <c:pt idx="5">
                  <c:v>128886572.44688162</c:v>
                </c:pt>
                <c:pt idx="6">
                  <c:v>141197319.32033902</c:v>
                </c:pt>
                <c:pt idx="7">
                  <c:v>155262655.4699766</c:v>
                </c:pt>
                <c:pt idx="8">
                  <c:v>170734819.3264</c:v>
                </c:pt>
              </c:numCache>
            </c:numRef>
          </c:val>
          <c:shape val="box"/>
        </c:ser>
        <c:shape val="box"/>
        <c:axId val="17204173"/>
        <c:axId val="20619830"/>
        <c:axId val="51360743"/>
      </c:bar3D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7204173"/>
        <c:crossesAt val="1"/>
        <c:crossBetween val="between"/>
        <c:dispUnits/>
      </c:valAx>
      <c:serAx>
        <c:axId val="51360743"/>
        <c:scaling>
          <c:orientation val="minMax"/>
        </c:scaling>
        <c:axPos val="b"/>
        <c:delete val="1"/>
        <c:majorTickMark val="out"/>
        <c:minorTickMark val="none"/>
        <c:tickLblPos val="nextTo"/>
        <c:crossAx val="206198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95525"/>
          <c:w val="0.203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025"/>
        </c:manualLayout>
      </c:layout>
      <c:line3DChart>
        <c:grouping val="standard"/>
        <c:varyColors val="0"/>
        <c:ser>
          <c:idx val="0"/>
          <c:order val="0"/>
          <c:tx>
            <c:strRef>
              <c:f>'Indices Financieros'!$A$11</c:f>
              <c:strCache>
                <c:ptCount val="1"/>
                <c:pt idx="0">
                  <c:v>Razón de Liquidez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Financieros'!$B$4:$J$4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Financieros'!$B$11:$J$11</c:f>
              <c:numCache>
                <c:ptCount val="9"/>
                <c:pt idx="0">
                  <c:v>1.3292272925191067</c:v>
                </c:pt>
                <c:pt idx="1">
                  <c:v>1.195054147467823</c:v>
                </c:pt>
                <c:pt idx="2">
                  <c:v>1.1162229573119056</c:v>
                </c:pt>
                <c:pt idx="3">
                  <c:v>1.0688077115330268</c:v>
                </c:pt>
                <c:pt idx="4">
                  <c:v>1.0397103549358981</c:v>
                </c:pt>
                <c:pt idx="5">
                  <c:v>1.008883418249539</c:v>
                </c:pt>
                <c:pt idx="6">
                  <c:v>0.9263884150384283</c:v>
                </c:pt>
                <c:pt idx="7">
                  <c:v>0.8944836428953695</c:v>
                </c:pt>
                <c:pt idx="8">
                  <c:v>0.8332130117942299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Financieros'!$A$12</c:f>
              <c:strCache>
                <c:ptCount val="1"/>
                <c:pt idx="0">
                  <c:v>Razón Acida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Financieros'!$B$4:$J$4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Financieros'!$B$12:$J$12</c:f>
              <c:numCache>
                <c:ptCount val="9"/>
                <c:pt idx="0">
                  <c:v>0.6681778184210125</c:v>
                </c:pt>
                <c:pt idx="1">
                  <c:v>0.5336043798924105</c:v>
                </c:pt>
                <c:pt idx="2">
                  <c:v>0.49746584232514446</c:v>
                </c:pt>
                <c:pt idx="3">
                  <c:v>0.5001565198835104</c:v>
                </c:pt>
                <c:pt idx="4">
                  <c:v>0.4431888172120839</c:v>
                </c:pt>
                <c:pt idx="5">
                  <c:v>0.3929894040159424</c:v>
                </c:pt>
                <c:pt idx="6">
                  <c:v>0.329680406398093</c:v>
                </c:pt>
                <c:pt idx="7">
                  <c:v>0.32702335966889495</c:v>
                </c:pt>
                <c:pt idx="8">
                  <c:v>0.294877089147008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'Indices Financieros'!$A$13</c:f>
              <c:strCache>
                <c:ptCount val="1"/>
                <c:pt idx="0">
                  <c:v>Razon de Disponible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Financieros'!$B$4:$J$4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Financieros'!$B$13:$J$13</c:f>
              <c:numCache>
                <c:ptCount val="9"/>
                <c:pt idx="0">
                  <c:v>0.12406957798852618</c:v>
                </c:pt>
                <c:pt idx="1">
                  <c:v>0.1126826156218562</c:v>
                </c:pt>
                <c:pt idx="2">
                  <c:v>0.07544454533284801</c:v>
                </c:pt>
                <c:pt idx="3">
                  <c:v>0.10593487865818166</c:v>
                </c:pt>
                <c:pt idx="4">
                  <c:v>0.05838624046613045</c:v>
                </c:pt>
                <c:pt idx="5">
                  <c:v>0.05901652132427837</c:v>
                </c:pt>
                <c:pt idx="6">
                  <c:v>0.07983790062979229</c:v>
                </c:pt>
                <c:pt idx="7">
                  <c:v>0.05274000509685302</c:v>
                </c:pt>
                <c:pt idx="8">
                  <c:v>0.0684826022106546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'Indices Financieros'!$A$14</c:f>
              <c:strCache>
                <c:ptCount val="1"/>
                <c:pt idx="0">
                  <c:v>Razon de Tesoreria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Financieros'!$B$4:$J$4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Financieros'!$B$14:$J$14</c:f>
              <c:numCache>
                <c:ptCount val="9"/>
                <c:pt idx="0">
                  <c:v>0.37695980933172535</c:v>
                </c:pt>
                <c:pt idx="1">
                  <c:v>0.2680566488847936</c:v>
                </c:pt>
                <c:pt idx="2">
                  <c:v>0.2526408811228766</c:v>
                </c:pt>
                <c:pt idx="3">
                  <c:v>0.16320040956192156</c:v>
                </c:pt>
                <c:pt idx="4">
                  <c:v>0.16958777493282187</c:v>
                </c:pt>
                <c:pt idx="5">
                  <c:v>0.1814051535696163</c:v>
                </c:pt>
                <c:pt idx="6">
                  <c:v>0.1357586635527954</c:v>
                </c:pt>
                <c:pt idx="7">
                  <c:v>0.1363775977508036</c:v>
                </c:pt>
                <c:pt idx="8">
                  <c:v>0.13350360338216266</c:v>
                </c:pt>
              </c:numCache>
            </c:numRef>
          </c:val>
          <c:smooth val="0"/>
        </c:ser>
        <c:gapDepth val="0"/>
        <c:axId val="59593504"/>
        <c:axId val="66579489"/>
        <c:axId val="62344490"/>
      </c:line3DChart>
      <c:catAx>
        <c:axId val="5959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579489"/>
        <c:crosses val="autoZero"/>
        <c:auto val="1"/>
        <c:lblOffset val="100"/>
        <c:tickLblSkip val="1"/>
        <c:noMultiLvlLbl val="0"/>
      </c:catAx>
      <c:valAx>
        <c:axId val="66579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504"/>
        <c:crossesAt val="1"/>
        <c:crossBetween val="between"/>
        <c:dispUnits/>
      </c:valAx>
      <c:serAx>
        <c:axId val="62344490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94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95675"/>
          <c:w val="0.680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1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025"/>
        </c:manualLayout>
      </c:layout>
      <c:line3DChart>
        <c:grouping val="standard"/>
        <c:varyColors val="0"/>
        <c:ser>
          <c:idx val="0"/>
          <c:order val="0"/>
          <c:tx>
            <c:strRef>
              <c:f>'Estados Financieros - Real'!$A$106</c:f>
              <c:strCache>
                <c:ptCount val="1"/>
                <c:pt idx="0">
                  <c:v>Ingresos de Explotación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Real'!$B$6:$J$6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- Real'!$B$106:$J$106</c:f>
              <c:numCache>
                <c:ptCount val="9"/>
                <c:pt idx="0">
                  <c:v>336068775.1288414</c:v>
                </c:pt>
                <c:pt idx="1">
                  <c:v>405303323.105314</c:v>
                </c:pt>
                <c:pt idx="2">
                  <c:v>426335804.56739753</c:v>
                </c:pt>
                <c:pt idx="3">
                  <c:v>848623406.629862</c:v>
                </c:pt>
                <c:pt idx="4">
                  <c:v>795815880.1812154</c:v>
                </c:pt>
                <c:pt idx="5">
                  <c:v>798866155.8888599</c:v>
                </c:pt>
                <c:pt idx="6">
                  <c:v>835235699.2746124</c:v>
                </c:pt>
                <c:pt idx="7">
                  <c:v>977994141.2386348</c:v>
                </c:pt>
                <c:pt idx="8">
                  <c:v>989327041.8542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'Estados Financieros - Real'!$A$109</c:f>
              <c:strCache>
                <c:ptCount val="1"/>
                <c:pt idx="0">
                  <c:v>Margen de Explotación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'Estados Financieros - Real'!$B$109:$J$109</c:f>
              <c:numCache>
                <c:ptCount val="9"/>
                <c:pt idx="0">
                  <c:v>77593012.82968247</c:v>
                </c:pt>
                <c:pt idx="1">
                  <c:v>101220826.30054629</c:v>
                </c:pt>
                <c:pt idx="2">
                  <c:v>105443619.54496348</c:v>
                </c:pt>
                <c:pt idx="3">
                  <c:v>213393184.3577006</c:v>
                </c:pt>
                <c:pt idx="4">
                  <c:v>199553927.8443216</c:v>
                </c:pt>
                <c:pt idx="5">
                  <c:v>193935799.81618774</c:v>
                </c:pt>
                <c:pt idx="6">
                  <c:v>203672563.23941708</c:v>
                </c:pt>
                <c:pt idx="7">
                  <c:v>228454663.47601652</c:v>
                </c:pt>
                <c:pt idx="8">
                  <c:v>232373282.6314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'Estados Financieros - Real'!$A$113</c:f>
              <c:strCache>
                <c:ptCount val="1"/>
                <c:pt idx="0">
                  <c:v>Resultado Operacional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'Estados Financieros - Real'!$B$113:$J$113</c:f>
              <c:numCache>
                <c:ptCount val="9"/>
                <c:pt idx="0">
                  <c:v>7471185.79699257</c:v>
                </c:pt>
                <c:pt idx="1">
                  <c:v>12395248.748987108</c:v>
                </c:pt>
                <c:pt idx="2">
                  <c:v>4384679.114331126</c:v>
                </c:pt>
                <c:pt idx="3">
                  <c:v>3562836.427017361</c:v>
                </c:pt>
                <c:pt idx="4">
                  <c:v>7983523.816328973</c:v>
                </c:pt>
                <c:pt idx="5">
                  <c:v>2957939.3092829585</c:v>
                </c:pt>
                <c:pt idx="6">
                  <c:v>15212749.280155182</c:v>
                </c:pt>
                <c:pt idx="7">
                  <c:v>19805505.58124584</c:v>
                </c:pt>
                <c:pt idx="8">
                  <c:v>12911305.897199988</c:v>
                </c:pt>
              </c:numCache>
            </c:numRef>
          </c:val>
          <c:smooth val="0"/>
        </c:ser>
        <c:gapDepth val="40"/>
        <c:axId val="24229499"/>
        <c:axId val="16738900"/>
        <c:axId val="16432373"/>
      </c:line3D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499"/>
        <c:crossesAt val="1"/>
        <c:crossBetween val="between"/>
        <c:dispUnits/>
      </c:valAx>
      <c:serAx>
        <c:axId val="16432373"/>
        <c:scaling>
          <c:orientation val="minMax"/>
        </c:scaling>
        <c:axPos val="b"/>
        <c:delete val="1"/>
        <c:majorTickMark val="out"/>
        <c:minorTickMark val="none"/>
        <c:tickLblPos val="nextTo"/>
        <c:crossAx val="167389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5"/>
          <c:y val="0.95675"/>
          <c:w val="0.574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025"/>
        </c:manualLayout>
      </c:layout>
      <c:line3DChart>
        <c:grouping val="standard"/>
        <c:varyColors val="0"/>
        <c:ser>
          <c:idx val="0"/>
          <c:order val="0"/>
          <c:tx>
            <c:strRef>
              <c:f>'Estados Financieros - Real'!$A$106</c:f>
              <c:strCache>
                <c:ptCount val="1"/>
                <c:pt idx="0">
                  <c:v>Ingresos de Explotación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Real'!$B$6:$J$6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- Real'!$B$106:$J$106</c:f>
              <c:numCache>
                <c:ptCount val="9"/>
                <c:pt idx="0">
                  <c:v>336068775.1288414</c:v>
                </c:pt>
                <c:pt idx="1">
                  <c:v>405303323.105314</c:v>
                </c:pt>
                <c:pt idx="2">
                  <c:v>426335804.56739753</c:v>
                </c:pt>
                <c:pt idx="3">
                  <c:v>848623406.629862</c:v>
                </c:pt>
                <c:pt idx="4">
                  <c:v>795815880.1812154</c:v>
                </c:pt>
                <c:pt idx="5">
                  <c:v>798866155.8888599</c:v>
                </c:pt>
                <c:pt idx="6">
                  <c:v>835235699.2746124</c:v>
                </c:pt>
                <c:pt idx="7">
                  <c:v>977994141.2386348</c:v>
                </c:pt>
                <c:pt idx="8">
                  <c:v>989327041.8542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'Estados Financieros - Real'!$A$140</c:f>
              <c:strCache>
                <c:ptCount val="1"/>
                <c:pt idx="0">
                  <c:v>UTILIDAD (PERDIDAD) DEL EJERCICIO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'Estados Financieros - Real'!$B$140:$J$140</c:f>
              <c:numCache>
                <c:ptCount val="9"/>
                <c:pt idx="0">
                  <c:v>6163877.68903673</c:v>
                </c:pt>
                <c:pt idx="1">
                  <c:v>9204078.06675902</c:v>
                </c:pt>
                <c:pt idx="2">
                  <c:v>2364421.731935193</c:v>
                </c:pt>
                <c:pt idx="3">
                  <c:v>2735011.7818382224</c:v>
                </c:pt>
                <c:pt idx="4">
                  <c:v>4899845.988704665</c:v>
                </c:pt>
                <c:pt idx="5">
                  <c:v>-4245326.508989299</c:v>
                </c:pt>
                <c:pt idx="6">
                  <c:v>8713692.174545612</c:v>
                </c:pt>
                <c:pt idx="7">
                  <c:v>8492780.880516537</c:v>
                </c:pt>
                <c:pt idx="8">
                  <c:v>783002.1981999849</c:v>
                </c:pt>
              </c:numCache>
            </c:numRef>
          </c:val>
          <c:smooth val="0"/>
        </c:ser>
        <c:gapDepth val="30"/>
        <c:axId val="13673630"/>
        <c:axId val="55953807"/>
        <c:axId val="33822216"/>
      </c:line3D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53807"/>
        <c:crosses val="autoZero"/>
        <c:auto val="1"/>
        <c:lblOffset val="100"/>
        <c:tickLblSkip val="1"/>
        <c:noMultiLvlLbl val="0"/>
      </c:catAx>
      <c:valAx>
        <c:axId val="55953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73630"/>
        <c:crossesAt val="1"/>
        <c:crossBetween val="between"/>
        <c:dispUnits/>
      </c:valAx>
      <c:serAx>
        <c:axId val="33822216"/>
        <c:scaling>
          <c:orientation val="minMax"/>
        </c:scaling>
        <c:axPos val="b"/>
        <c:delete val="1"/>
        <c:majorTickMark val="out"/>
        <c:minorTickMark val="none"/>
        <c:tickLblPos val="nextTo"/>
        <c:crossAx val="559538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75"/>
          <c:y val="0.95675"/>
          <c:w val="0.487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"/>
          <c:y val="0.016"/>
          <c:w val="0.97825"/>
          <c:h val="0.9235"/>
        </c:manualLayout>
      </c:layout>
      <c:line3DChart>
        <c:grouping val="standard"/>
        <c:varyColors val="0"/>
        <c:ser>
          <c:idx val="0"/>
          <c:order val="0"/>
          <c:tx>
            <c:strRef>
              <c:f>'Estado Flujo Efectivo - Real'!$A$25</c:f>
              <c:strCache>
                <c:ptCount val="1"/>
                <c:pt idx="0">
                  <c:v>Flujo Neto Originado por Actividades de la Operacion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 Flujo Efectivo - Real'!$B$12:$J$12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 Flujo Efectivo - Real'!$B$25:$J$25</c:f>
              <c:numCache>
                <c:ptCount val="9"/>
                <c:pt idx="0">
                  <c:v>98866647.65751393</c:v>
                </c:pt>
                <c:pt idx="1">
                  <c:v>97787918.4415991</c:v>
                </c:pt>
                <c:pt idx="2">
                  <c:v>50780698.22001904</c:v>
                </c:pt>
                <c:pt idx="3">
                  <c:v>78059128.83034232</c:v>
                </c:pt>
                <c:pt idx="4">
                  <c:v>130998321.75469601</c:v>
                </c:pt>
                <c:pt idx="5">
                  <c:v>159334114.81156874</c:v>
                </c:pt>
                <c:pt idx="6">
                  <c:v>245141610.83693156</c:v>
                </c:pt>
                <c:pt idx="7">
                  <c:v>210590033.33540487</c:v>
                </c:pt>
                <c:pt idx="8">
                  <c:v>279926601.87120056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'Estado Flujo Efectivo - Real'!$A$69</c:f>
              <c:strCache>
                <c:ptCount val="1"/>
                <c:pt idx="0">
                  <c:v>Saldo Final de Efectivo y Efectivo Equivalente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'Estado Flujo Efectivo - Real'!$B$69:$J$69</c:f>
              <c:numCache>
                <c:ptCount val="9"/>
                <c:pt idx="0">
                  <c:v>68204555.60020936</c:v>
                </c:pt>
                <c:pt idx="1">
                  <c:v>184349299.06088307</c:v>
                </c:pt>
                <c:pt idx="2">
                  <c:v>103422614.00877024</c:v>
                </c:pt>
                <c:pt idx="3">
                  <c:v>45423663.8702699</c:v>
                </c:pt>
                <c:pt idx="4">
                  <c:v>87698845.70828712</c:v>
                </c:pt>
                <c:pt idx="5">
                  <c:v>75159094.98993295</c:v>
                </c:pt>
                <c:pt idx="6">
                  <c:v>74055230.0575039</c:v>
                </c:pt>
                <c:pt idx="7">
                  <c:v>290029822.7991915</c:v>
                </c:pt>
                <c:pt idx="8">
                  <c:v>134527002.78500012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'Estado Flujo Efectivo - Real'!$A$61</c:f>
              <c:strCache>
                <c:ptCount val="1"/>
                <c:pt idx="0">
                  <c:v>Flujo Neto Total del Período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'Estado Flujo Efectivo - Real'!$B$61:$J$61</c:f>
              <c:numCache>
                <c:ptCount val="9"/>
                <c:pt idx="0">
                  <c:v>-16582132.352680683</c:v>
                </c:pt>
                <c:pt idx="1">
                  <c:v>117000700.02116528</c:v>
                </c:pt>
                <c:pt idx="2">
                  <c:v>-80107523.1476327</c:v>
                </c:pt>
                <c:pt idx="3">
                  <c:v>-57351470.10777308</c:v>
                </c:pt>
                <c:pt idx="4">
                  <c:v>40384014.73812139</c:v>
                </c:pt>
                <c:pt idx="5">
                  <c:v>-11572913.686903387</c:v>
                </c:pt>
                <c:pt idx="6">
                  <c:v>1226902.82580024</c:v>
                </c:pt>
                <c:pt idx="7">
                  <c:v>218350854.35449952</c:v>
                </c:pt>
                <c:pt idx="8">
                  <c:v>-163623068.49559987</c:v>
                </c:pt>
              </c:numCache>
            </c:numRef>
          </c:val>
          <c:smooth val="0"/>
        </c:ser>
        <c:gapDepth val="40"/>
        <c:axId val="35964489"/>
        <c:axId val="55244946"/>
        <c:axId val="27442467"/>
      </c:line3D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64489"/>
        <c:crossesAt val="1"/>
        <c:crossBetween val="between"/>
        <c:dispUnits/>
      </c:valAx>
      <c:serAx>
        <c:axId val="27442467"/>
        <c:scaling>
          <c:orientation val="minMax"/>
        </c:scaling>
        <c:axPos val="b"/>
        <c:delete val="1"/>
        <c:majorTickMark val="out"/>
        <c:minorTickMark val="none"/>
        <c:tickLblPos val="nextTo"/>
        <c:crossAx val="552449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25"/>
          <c:y val="0.928"/>
          <c:w val="0.86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025"/>
        </c:manualLayout>
      </c:layout>
      <c:line3DChart>
        <c:grouping val="standard"/>
        <c:varyColors val="0"/>
        <c:ser>
          <c:idx val="0"/>
          <c:order val="0"/>
          <c:tx>
            <c:strRef>
              <c:f>'Estado Flujo Efectivo - Real'!$A$43</c:f>
              <c:strCache>
                <c:ptCount val="1"/>
                <c:pt idx="0">
                  <c:v>Flujo Neto Originado por Actividades de Financiamiento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 Flujo Efectivo - Real'!$B$12:$J$12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 Flujo Efectivo - Real'!$B$43:$J$43</c:f>
              <c:numCache>
                <c:ptCount val="9"/>
                <c:pt idx="0">
                  <c:v>-13454970.312143689</c:v>
                </c:pt>
                <c:pt idx="1">
                  <c:v>261236211.50248227</c:v>
                </c:pt>
                <c:pt idx="2">
                  <c:v>19528158.06495075</c:v>
                </c:pt>
                <c:pt idx="3">
                  <c:v>15788107.364780743</c:v>
                </c:pt>
                <c:pt idx="4">
                  <c:v>372698247.135666</c:v>
                </c:pt>
                <c:pt idx="5">
                  <c:v>44620343.406210765</c:v>
                </c:pt>
                <c:pt idx="6">
                  <c:v>43363598.923350476</c:v>
                </c:pt>
                <c:pt idx="7">
                  <c:v>540089991.3068529</c:v>
                </c:pt>
                <c:pt idx="8">
                  <c:v>457635382.70819956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'Estado Flujo Efectivo - Real'!$A$59</c:f>
              <c:strCache>
                <c:ptCount val="1"/>
                <c:pt idx="0">
                  <c:v>Fujo Neto Originados por Actividades de Inversión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'Estado Flujo Efectivo - Real'!$B$59:$J$59</c:f>
              <c:numCache>
                <c:ptCount val="9"/>
                <c:pt idx="0">
                  <c:v>-101993809.69805093</c:v>
                </c:pt>
                <c:pt idx="1">
                  <c:v>-242023429.92291608</c:v>
                </c:pt>
                <c:pt idx="2">
                  <c:v>-150416379.4326025</c:v>
                </c:pt>
                <c:pt idx="3">
                  <c:v>-151198706.30289614</c:v>
                </c:pt>
                <c:pt idx="4">
                  <c:v>-463312554.15224063</c:v>
                </c:pt>
                <c:pt idx="5">
                  <c:v>-215527371.9046829</c:v>
                </c:pt>
                <c:pt idx="6">
                  <c:v>-287278306.9344818</c:v>
                </c:pt>
                <c:pt idx="7">
                  <c:v>-532329170.2877583</c:v>
                </c:pt>
                <c:pt idx="8">
                  <c:v>-901185053.0749999</c:v>
                </c:pt>
              </c:numCache>
            </c:numRef>
          </c:val>
          <c:smooth val="0"/>
        </c:ser>
        <c:gapDepth val="40"/>
        <c:axId val="45655612"/>
        <c:axId val="8247325"/>
        <c:axId val="7117062"/>
      </c:line3D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612"/>
        <c:crossesAt val="1"/>
        <c:crossBetween val="between"/>
        <c:dispUnits/>
      </c:valAx>
      <c:serAx>
        <c:axId val="7117062"/>
        <c:scaling>
          <c:orientation val="minMax"/>
        </c:scaling>
        <c:axPos val="b"/>
        <c:delete val="1"/>
        <c:majorTickMark val="out"/>
        <c:minorTickMark val="none"/>
        <c:tickLblPos val="nextTo"/>
        <c:crossAx val="82473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25"/>
          <c:y val="0.95675"/>
          <c:w val="0.793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125"/>
        </c:manualLayout>
      </c:layout>
      <c:line3DChart>
        <c:grouping val="standard"/>
        <c:varyColors val="0"/>
        <c:ser>
          <c:idx val="0"/>
          <c:order val="0"/>
          <c:tx>
            <c:strRef>
              <c:f>'Indices Financieros'!$A$42</c:f>
              <c:strCache>
                <c:ptCount val="1"/>
                <c:pt idx="0">
                  <c:v>Indice Deuda de L / P o Capitalización Total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Real'!$B$6:$J$6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Financieros'!$B$42:$J$42</c:f>
              <c:numCache>
                <c:ptCount val="9"/>
                <c:pt idx="0">
                  <c:v>0.13562214619037938</c:v>
                </c:pt>
                <c:pt idx="1">
                  <c:v>0.12435207155028599</c:v>
                </c:pt>
                <c:pt idx="2">
                  <c:v>1.1615554350629658</c:v>
                </c:pt>
                <c:pt idx="3">
                  <c:v>0.9972508123106575</c:v>
                </c:pt>
                <c:pt idx="4">
                  <c:v>0.9801459219553067</c:v>
                </c:pt>
                <c:pt idx="5">
                  <c:v>0.9764193783607282</c:v>
                </c:pt>
                <c:pt idx="6">
                  <c:v>0.7840345684699415</c:v>
                </c:pt>
                <c:pt idx="7">
                  <c:v>0.6963499267313773</c:v>
                </c:pt>
                <c:pt idx="8">
                  <c:v>1.3017457271046706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Financieros'!$A$43</c:f>
              <c:strCache>
                <c:ptCount val="1"/>
                <c:pt idx="0">
                  <c:v>Indice Deuda de C / P o Capitalización 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Real'!$B$6:$J$6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Financieros'!$B$43:$J$43</c:f>
              <c:numCache>
                <c:ptCount val="9"/>
                <c:pt idx="0">
                  <c:v>1.0020151522377412</c:v>
                </c:pt>
                <c:pt idx="1">
                  <c:v>1.1381729742272897</c:v>
                </c:pt>
                <c:pt idx="2">
                  <c:v>2.437816104619414</c:v>
                </c:pt>
                <c:pt idx="3">
                  <c:v>2.419043776400423</c:v>
                </c:pt>
                <c:pt idx="4">
                  <c:v>2.289159061956561</c:v>
                </c:pt>
                <c:pt idx="5">
                  <c:v>2.4328524438228047</c:v>
                </c:pt>
                <c:pt idx="6">
                  <c:v>2.695485569880524</c:v>
                </c:pt>
                <c:pt idx="7">
                  <c:v>3.0666834375273897</c:v>
                </c:pt>
                <c:pt idx="8">
                  <c:v>3.2675561532838597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'Indices Financieros'!$A$44</c:f>
              <c:strCache>
                <c:ptCount val="1"/>
                <c:pt idx="0">
                  <c:v>Razon Deuda a Capital Neto o Razón Deuda - Equidad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Real'!$B$6:$J$6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Financieros'!$B$44:$J$44</c:f>
              <c:numCache>
                <c:ptCount val="9"/>
                <c:pt idx="0">
                  <c:v>1.1376372984281204</c:v>
                </c:pt>
                <c:pt idx="1">
                  <c:v>1.2625250457775756</c:v>
                </c:pt>
                <c:pt idx="2">
                  <c:v>3.5993715396823793</c:v>
                </c:pt>
                <c:pt idx="3">
                  <c:v>3.41629458871108</c:v>
                </c:pt>
                <c:pt idx="4">
                  <c:v>3.2693049839118675</c:v>
                </c:pt>
                <c:pt idx="5">
                  <c:v>3.409271822183533</c:v>
                </c:pt>
                <c:pt idx="6">
                  <c:v>3.4795201383504657</c:v>
                </c:pt>
                <c:pt idx="7">
                  <c:v>3.763033364258767</c:v>
                </c:pt>
                <c:pt idx="8">
                  <c:v>4.56930188038853</c:v>
                </c:pt>
              </c:numCache>
            </c:numRef>
          </c:val>
          <c:smooth val="0"/>
        </c:ser>
        <c:gapDepth val="40"/>
        <c:axId val="64053559"/>
        <c:axId val="39611120"/>
        <c:axId val="20955761"/>
      </c:line3D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3559"/>
        <c:crossesAt val="1"/>
        <c:crossBetween val="between"/>
        <c:dispUnits/>
      </c:valAx>
      <c:serAx>
        <c:axId val="20955761"/>
        <c:scaling>
          <c:orientation val="minMax"/>
        </c:scaling>
        <c:axPos val="b"/>
        <c:delete val="1"/>
        <c:majorTickMark val="out"/>
        <c:minorTickMark val="none"/>
        <c:tickLblPos val="nextTo"/>
        <c:crossAx val="396111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25"/>
          <c:y val="0.917"/>
          <c:w val="0.860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1625"/>
          <c:w val="0.977"/>
          <c:h val="0.92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'Estados Financieros % - A'!$A$215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A'!$B$204:$J$204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% - A'!$B$215:$J$215</c:f>
              <c:numCache>
                <c:ptCount val="9"/>
                <c:pt idx="0">
                  <c:v>0.43054774430651693</c:v>
                </c:pt>
                <c:pt idx="1">
                  <c:v>0.4251191508423294</c:v>
                </c:pt>
                <c:pt idx="2">
                  <c:v>0.199047238930529</c:v>
                </c:pt>
                <c:pt idx="3">
                  <c:v>0.2056963687639355</c:v>
                </c:pt>
                <c:pt idx="4">
                  <c:v>0.2130272404342004</c:v>
                </c:pt>
                <c:pt idx="5">
                  <c:v>0.2069625875243659</c:v>
                </c:pt>
                <c:pt idx="6">
                  <c:v>0.2044817711470474</c:v>
                </c:pt>
                <c:pt idx="7">
                  <c:v>0.19510204623727606</c:v>
                </c:pt>
                <c:pt idx="8">
                  <c:v>0.17485085410781476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'Estados Financieros % - A'!$A$214</c:f>
              <c:strCache>
                <c:ptCount val="1"/>
                <c:pt idx="0">
                  <c:v>Interes Minoritario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A'!$B$204:$J$204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% - A'!$B$214:$J$214</c:f>
              <c:numCache>
                <c:ptCount val="9"/>
                <c:pt idx="0">
                  <c:v>0.07964508301629597</c:v>
                </c:pt>
                <c:pt idx="1">
                  <c:v>0.03815727377953434</c:v>
                </c:pt>
                <c:pt idx="2">
                  <c:v>0.08450779421056641</c:v>
                </c:pt>
                <c:pt idx="3">
                  <c:v>0.09158423971031279</c:v>
                </c:pt>
                <c:pt idx="4">
                  <c:v>0.09052174070527642</c:v>
                </c:pt>
                <c:pt idx="5">
                  <c:v>0.08744569458262016</c:v>
                </c:pt>
                <c:pt idx="6">
                  <c:v>0.0840197882212299</c:v>
                </c:pt>
                <c:pt idx="7">
                  <c:v>0.07072244433669754</c:v>
                </c:pt>
                <c:pt idx="8">
                  <c:v>0.026202809429806677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'Estados Financieros % - A'!$A$213</c:f>
              <c:strCache>
                <c:ptCount val="1"/>
                <c:pt idx="0">
                  <c:v>Pasivo Largo Plazo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A'!$B$204:$J$204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% - A'!$B$213:$J$213</c:f>
              <c:numCache>
                <c:ptCount val="9"/>
                <c:pt idx="0">
                  <c:v>0.05839180912027652</c:v>
                </c:pt>
                <c:pt idx="1">
                  <c:v>0.052864447062942174</c:v>
                </c:pt>
                <c:pt idx="2">
                  <c:v>0.2312044022140327</c:v>
                </c:pt>
                <c:pt idx="3">
                  <c:v>0.2051308708391872</c:v>
                </c:pt>
                <c:pt idx="4">
                  <c:v>0.20879778097697413</c:v>
                </c:pt>
                <c:pt idx="5">
                  <c:v>0.20208228105446918</c:v>
                </c:pt>
                <c:pt idx="6">
                  <c:v>0.16032077720124463</c:v>
                </c:pt>
                <c:pt idx="7">
                  <c:v>0.13585929560246895</c:v>
                </c:pt>
                <c:pt idx="8">
                  <c:v>0.22761135221544998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'Estados Financieros % - A'!$A$212</c:f>
              <c:strCache>
                <c:ptCount val="1"/>
                <c:pt idx="0">
                  <c:v>Pasivo Cirulante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A'!$B$204:$J$204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'Estados Financieros % - A'!$B$212:$J$212</c:f>
              <c:numCache>
                <c:ptCount val="9"/>
                <c:pt idx="0">
                  <c:v>0.43141536355691074</c:v>
                </c:pt>
                <c:pt idx="1">
                  <c:v>0.4838591283151939</c:v>
                </c:pt>
                <c:pt idx="2">
                  <c:v>0.48524056464487186</c:v>
                </c:pt>
                <c:pt idx="3">
                  <c:v>0.4975885206865645</c:v>
                </c:pt>
                <c:pt idx="4">
                  <c:v>0.487653237883549</c:v>
                </c:pt>
                <c:pt idx="5">
                  <c:v>0.5035094368385448</c:v>
                </c:pt>
                <c:pt idx="6">
                  <c:v>0.5511776634304779</c:v>
                </c:pt>
                <c:pt idx="7">
                  <c:v>0.5983162138235574</c:v>
                </c:pt>
                <c:pt idx="8">
                  <c:v>0.5713349842469287</c:v>
                </c:pt>
              </c:numCache>
            </c:numRef>
          </c:val>
          <c:shape val="box"/>
        </c:ser>
        <c:overlap val="100"/>
        <c:gapWidth val="10"/>
        <c:shape val="box"/>
        <c:axId val="13467375"/>
        <c:axId val="54097512"/>
      </c:bar3D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97512"/>
        <c:crosses val="autoZero"/>
        <c:auto val="1"/>
        <c:lblOffset val="100"/>
        <c:tickLblSkip val="1"/>
        <c:noMultiLvlLbl val="0"/>
      </c:catAx>
      <c:valAx>
        <c:axId val="540975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73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25"/>
          <c:y val="0.9555"/>
          <c:w val="0.490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025"/>
        </c:manualLayout>
      </c:layout>
      <c:line3DChart>
        <c:grouping val="standard"/>
        <c:varyColors val="0"/>
        <c:ser>
          <c:idx val="0"/>
          <c:order val="0"/>
          <c:tx>
            <c:strRef>
              <c:f>'Indices Financieros'!$A$49</c:f>
              <c:strCache>
                <c:ptCount val="1"/>
                <c:pt idx="0">
                  <c:v>Razón Margen de Utilidad Bruta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Financieros'!$B$4:$J$4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Financieros'!$B$49:$J$49</c:f>
              <c:numCache>
                <c:ptCount val="9"/>
                <c:pt idx="0">
                  <c:v>0.23088432657849575</c:v>
                </c:pt>
                <c:pt idx="1">
                  <c:v>0.24974092372355178</c:v>
                </c:pt>
                <c:pt idx="2">
                  <c:v>0.24732527368175658</c:v>
                </c:pt>
                <c:pt idx="3">
                  <c:v>0.25145804686810247</c:v>
                </c:pt>
                <c:pt idx="4">
                  <c:v>0.25075389020747</c:v>
                </c:pt>
                <c:pt idx="5">
                  <c:v>0.24276382018012108</c:v>
                </c:pt>
                <c:pt idx="6">
                  <c:v>0.2438504046418312</c:v>
                </c:pt>
                <c:pt idx="7">
                  <c:v>0.23359512479970224</c:v>
                </c:pt>
                <c:pt idx="8">
                  <c:v>0.23488014862697498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Financieros'!$A$50</c:f>
              <c:strCache>
                <c:ptCount val="1"/>
                <c:pt idx="0">
                  <c:v>Margen de Utilidad Neta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'Indices Financieros'!$B$50:$J$50</c:f>
              <c:numCache>
                <c:ptCount val="9"/>
                <c:pt idx="0">
                  <c:v>0.018341119869507764</c:v>
                </c:pt>
                <c:pt idx="1">
                  <c:v>0.022709110787052275</c:v>
                </c:pt>
                <c:pt idx="2">
                  <c:v>0.005545914057897082</c:v>
                </c:pt>
                <c:pt idx="3">
                  <c:v>0.0032228804443419426</c:v>
                </c:pt>
                <c:pt idx="4">
                  <c:v>0.006157009568078636</c:v>
                </c:pt>
                <c:pt idx="5">
                  <c:v>-0.005314189964983219</c:v>
                </c:pt>
                <c:pt idx="6">
                  <c:v>0.010432614628557305</c:v>
                </c:pt>
                <c:pt idx="7">
                  <c:v>0.008683877052433448</c:v>
                </c:pt>
                <c:pt idx="8">
                  <c:v>0.0007914493034906632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'Indices Financieros'!$A$52</c:f>
              <c:strCache>
                <c:ptCount val="1"/>
                <c:pt idx="0">
                  <c:v>Tasa Retorno Utilidades Netas Operación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'Indices Financieros'!$B$52:$J$52</c:f>
              <c:numCache>
                <c:ptCount val="9"/>
                <c:pt idx="0">
                  <c:v>0.022231121573637068</c:v>
                </c:pt>
                <c:pt idx="1">
                  <c:v>0.03058264771682202</c:v>
                </c:pt>
                <c:pt idx="2">
                  <c:v>0.010284566924376091</c:v>
                </c:pt>
                <c:pt idx="3">
                  <c:v>0.0041983716206537985</c:v>
                </c:pt>
                <c:pt idx="4">
                  <c:v>0.01003187296854524</c:v>
                </c:pt>
                <c:pt idx="5">
                  <c:v>0.003702671952589858</c:v>
                </c:pt>
                <c:pt idx="6">
                  <c:v>0.01821372014314904</c:v>
                </c:pt>
                <c:pt idx="7">
                  <c:v>0.020251149517278355</c:v>
                </c:pt>
                <c:pt idx="8">
                  <c:v>0.013050594344415752</c:v>
                </c:pt>
              </c:numCache>
            </c:numRef>
          </c:val>
          <c:smooth val="0"/>
        </c:ser>
        <c:gapDepth val="40"/>
        <c:axId val="54384122"/>
        <c:axId val="19695051"/>
        <c:axId val="43037732"/>
      </c:line3D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95051"/>
        <c:crosses val="autoZero"/>
        <c:auto val="1"/>
        <c:lblOffset val="100"/>
        <c:tickLblSkip val="1"/>
        <c:noMultiLvlLbl val="0"/>
      </c:catAx>
      <c:valAx>
        <c:axId val="1969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4122"/>
        <c:crossesAt val="1"/>
        <c:crossBetween val="between"/>
        <c:dispUnits/>
      </c:valAx>
      <c:serAx>
        <c:axId val="43037732"/>
        <c:scaling>
          <c:orientation val="minMax"/>
        </c:scaling>
        <c:axPos val="b"/>
        <c:delete val="1"/>
        <c:majorTickMark val="out"/>
        <c:minorTickMark val="none"/>
        <c:tickLblPos val="nextTo"/>
        <c:crossAx val="196950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25"/>
          <c:y val="0.95675"/>
          <c:w val="0.841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"/>
          <c:y val="0.01775"/>
          <c:w val="0.977"/>
          <c:h val="0.917"/>
        </c:manualLayout>
      </c:layout>
      <c:line3DChart>
        <c:grouping val="standard"/>
        <c:varyColors val="0"/>
        <c:ser>
          <c:idx val="0"/>
          <c:order val="0"/>
          <c:tx>
            <c:strRef>
              <c:f>'Indices Financieros'!$A$58</c:f>
              <c:strCache>
                <c:ptCount val="1"/>
                <c:pt idx="0">
                  <c:v>Margen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Financieros'!$B$4:$J$4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Financieros'!$B$58:$J$58</c:f>
              <c:numCache>
                <c:ptCount val="9"/>
                <c:pt idx="0">
                  <c:v>0.018341119869507764</c:v>
                </c:pt>
                <c:pt idx="1">
                  <c:v>0.022709110787052275</c:v>
                </c:pt>
                <c:pt idx="2">
                  <c:v>0.005545914057897082</c:v>
                </c:pt>
                <c:pt idx="3">
                  <c:v>0.0032228804443419426</c:v>
                </c:pt>
                <c:pt idx="4">
                  <c:v>0.006157009568078636</c:v>
                </c:pt>
                <c:pt idx="5">
                  <c:v>-0.005314189964983219</c:v>
                </c:pt>
                <c:pt idx="6">
                  <c:v>0.010432614628557305</c:v>
                </c:pt>
                <c:pt idx="7">
                  <c:v>0.008683877052433448</c:v>
                </c:pt>
                <c:pt idx="8">
                  <c:v>0.0007914493034906632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Financieros'!$A$59</c:f>
              <c:strCache>
                <c:ptCount val="1"/>
                <c:pt idx="0">
                  <c:v>Rotacion del Activo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Financieros'!$B$4:$J$4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Financieros'!$B$59:$J$59</c:f>
              <c:numCache>
                <c:ptCount val="9"/>
                <c:pt idx="0">
                  <c:v>2.0213907290452218</c:v>
                </c:pt>
                <c:pt idx="1">
                  <c:v>2.232892996044605</c:v>
                </c:pt>
                <c:pt idx="2">
                  <c:v>1.0977527756203505</c:v>
                </c:pt>
                <c:pt idx="3">
                  <c:v>2.2586106536901904</c:v>
                </c:pt>
                <c:pt idx="4">
                  <c:v>2.1378215960750393</c:v>
                </c:pt>
                <c:pt idx="5">
                  <c:v>2.284141437354496</c:v>
                </c:pt>
                <c:pt idx="6">
                  <c:v>2.1905074855802713</c:v>
                </c:pt>
                <c:pt idx="7">
                  <c:v>2.32428282853507</c:v>
                </c:pt>
                <c:pt idx="8">
                  <c:v>2.1455263397003774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'Indices Financieros'!$A$60</c:f>
              <c:strCache>
                <c:ptCount val="1"/>
                <c:pt idx="0">
                  <c:v>Aplancamiento Financiero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Financieros'!$B$4:$J$4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Financieros'!$B$60:$J$60</c:f>
              <c:numCache>
                <c:ptCount val="9"/>
                <c:pt idx="0">
                  <c:v>2.322622782778016</c:v>
                </c:pt>
                <c:pt idx="1">
                  <c:v>2.3522817027146474</c:v>
                </c:pt>
                <c:pt idx="2">
                  <c:v>5.023933039076305</c:v>
                </c:pt>
                <c:pt idx="3">
                  <c:v>4.861534532715236</c:v>
                </c:pt>
                <c:pt idx="4">
                  <c:v>4.69423533798664</c:v>
                </c:pt>
                <c:pt idx="5">
                  <c:v>4.831791155888351</c:v>
                </c:pt>
                <c:pt idx="6">
                  <c:v>4.8904114747758</c:v>
                </c:pt>
                <c:pt idx="7">
                  <c:v>5.1255228701386155</c:v>
                </c:pt>
                <c:pt idx="8">
                  <c:v>5.719159938351746</c:v>
                </c:pt>
              </c:numCache>
            </c:numRef>
          </c:val>
          <c:smooth val="0"/>
        </c:ser>
        <c:gapDepth val="40"/>
        <c:axId val="51795269"/>
        <c:axId val="63504238"/>
        <c:axId val="34667231"/>
      </c:line3D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5269"/>
        <c:crossesAt val="1"/>
        <c:crossBetween val="between"/>
        <c:dispUnits/>
      </c:valAx>
      <c:serAx>
        <c:axId val="34667231"/>
        <c:scaling>
          <c:orientation val="minMax"/>
        </c:scaling>
        <c:axPos val="b"/>
        <c:delete val="1"/>
        <c:majorTickMark val="out"/>
        <c:minorTickMark val="none"/>
        <c:tickLblPos val="nextTo"/>
        <c:crossAx val="635042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95225"/>
          <c:w val="0.484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"/>
          <c:y val="0.01775"/>
          <c:w val="0.977"/>
          <c:h val="0.917"/>
        </c:manualLayout>
      </c:layout>
      <c:line3DChart>
        <c:grouping val="standard"/>
        <c:varyColors val="0"/>
        <c:ser>
          <c:idx val="0"/>
          <c:order val="0"/>
          <c:tx>
            <c:strRef>
              <c:f>'Indices Financieros'!$A$62</c:f>
              <c:strCache>
                <c:ptCount val="1"/>
                <c:pt idx="0">
                  <c:v>Margen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Financieros'!$B$4:$J$4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Financieros'!$B$62:$J$62</c:f>
              <c:numCache>
                <c:ptCount val="9"/>
                <c:pt idx="0">
                  <c:v>0.018341119869507764</c:v>
                </c:pt>
                <c:pt idx="1">
                  <c:v>0.022709110787052275</c:v>
                </c:pt>
                <c:pt idx="2">
                  <c:v>0.005545914057897082</c:v>
                </c:pt>
                <c:pt idx="3">
                  <c:v>0.0032228804443419426</c:v>
                </c:pt>
                <c:pt idx="4">
                  <c:v>0.006157009568078636</c:v>
                </c:pt>
                <c:pt idx="5">
                  <c:v>-0.005314189964983219</c:v>
                </c:pt>
                <c:pt idx="6">
                  <c:v>0.010432614628557305</c:v>
                </c:pt>
                <c:pt idx="7">
                  <c:v>0.008683877052433448</c:v>
                </c:pt>
                <c:pt idx="8">
                  <c:v>0.0007914493034906632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Financieros'!$A$63</c:f>
              <c:strCache>
                <c:ptCount val="1"/>
                <c:pt idx="0">
                  <c:v>Rotacion Activos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Financieros'!$B$4:$J$4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'Indices Financieros'!$B$63:$J$63</c:f>
              <c:numCache>
                <c:ptCount val="9"/>
                <c:pt idx="0">
                  <c:v>2.0213907290452218</c:v>
                </c:pt>
                <c:pt idx="1">
                  <c:v>2.232892996044605</c:v>
                </c:pt>
                <c:pt idx="2">
                  <c:v>1.0977527756203505</c:v>
                </c:pt>
                <c:pt idx="3">
                  <c:v>2.2586106536901904</c:v>
                </c:pt>
                <c:pt idx="4">
                  <c:v>2.1378215960750393</c:v>
                </c:pt>
                <c:pt idx="5">
                  <c:v>2.284141437354496</c:v>
                </c:pt>
                <c:pt idx="6">
                  <c:v>2.1905074855802713</c:v>
                </c:pt>
                <c:pt idx="7">
                  <c:v>2.32428282853507</c:v>
                </c:pt>
                <c:pt idx="8">
                  <c:v>2.1455263397003774</c:v>
                </c:pt>
              </c:numCache>
            </c:numRef>
          </c:val>
          <c:smooth val="0"/>
        </c:ser>
        <c:axId val="43569624"/>
        <c:axId val="56582297"/>
        <c:axId val="39478626"/>
      </c:line3D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582297"/>
        <c:crosses val="autoZero"/>
        <c:auto val="1"/>
        <c:lblOffset val="100"/>
        <c:tickLblSkip val="1"/>
        <c:noMultiLvlLbl val="0"/>
      </c:catAx>
      <c:valAx>
        <c:axId val="56582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9624"/>
        <c:crossesAt val="1"/>
        <c:crossBetween val="between"/>
        <c:dispUnits/>
      </c:valAx>
      <c:serAx>
        <c:axId val="39478626"/>
        <c:scaling>
          <c:orientation val="minMax"/>
        </c:scaling>
        <c:axPos val="b"/>
        <c:delete val="1"/>
        <c:majorTickMark val="out"/>
        <c:minorTickMark val="none"/>
        <c:tickLblPos val="nextTo"/>
        <c:crossAx val="565822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95225"/>
          <c:w val="0.313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A'!$C$225:$D$225</c:f>
              <c:numCache>
                <c:ptCount val="2"/>
                <c:pt idx="0">
                  <c:v>0</c:v>
                </c:pt>
                <c:pt idx="1">
                  <c:v>0.43054774430651693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A'!$C$224:$D$224</c:f>
              <c:numCache>
                <c:ptCount val="2"/>
                <c:pt idx="0">
                  <c:v>0.1974257108842011</c:v>
                </c:pt>
                <c:pt idx="1">
                  <c:v>0.07964508301629597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A'!$C$223:$D$223</c:f>
              <c:numCache>
                <c:ptCount val="2"/>
                <c:pt idx="0">
                  <c:v>0.22912521346390063</c:v>
                </c:pt>
                <c:pt idx="1">
                  <c:v>0.05839180912027652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A'!$C$222:$D$222</c:f>
              <c:numCache>
                <c:ptCount val="2"/>
                <c:pt idx="0">
                  <c:v>0.5734490756518981</c:v>
                </c:pt>
                <c:pt idx="1">
                  <c:v>0.43141536355691074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17115561"/>
        <c:axId val="19822322"/>
      </c:bar3D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22322"/>
        <c:crosses val="autoZero"/>
        <c:auto val="1"/>
        <c:lblOffset val="100"/>
        <c:tickLblSkip val="1"/>
        <c:noMultiLvlLbl val="0"/>
      </c:catAx>
      <c:valAx>
        <c:axId val="19822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55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A'!$F$225:$G$225</c:f>
              <c:numCache>
                <c:ptCount val="2"/>
                <c:pt idx="0">
                  <c:v>0</c:v>
                </c:pt>
                <c:pt idx="1">
                  <c:v>0.4251191508423294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A'!$F$224:$G$224</c:f>
              <c:numCache>
                <c:ptCount val="2"/>
                <c:pt idx="0">
                  <c:v>0.18096787314108984</c:v>
                </c:pt>
                <c:pt idx="1">
                  <c:v>0.03815727377953434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A'!$F$223:$G$223</c:f>
              <c:numCache>
                <c:ptCount val="2"/>
                <c:pt idx="0">
                  <c:v>0.24079426877567212</c:v>
                </c:pt>
                <c:pt idx="1">
                  <c:v>0.052864447062942174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A'!$F$222:$G$222</c:f>
              <c:numCache>
                <c:ptCount val="2"/>
                <c:pt idx="0">
                  <c:v>0.578237858083238</c:v>
                </c:pt>
                <c:pt idx="1">
                  <c:v>0.4838591283151939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44183171"/>
        <c:axId val="62104220"/>
      </c:bar3D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104220"/>
        <c:crosses val="autoZero"/>
        <c:auto val="1"/>
        <c:lblOffset val="100"/>
        <c:tickLblSkip val="1"/>
        <c:noMultiLvlLbl val="0"/>
      </c:catAx>
      <c:valAx>
        <c:axId val="6210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31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A'!$I$225:$J$225</c:f>
              <c:numCache>
                <c:ptCount val="2"/>
                <c:pt idx="0">
                  <c:v>0</c:v>
                </c:pt>
                <c:pt idx="1">
                  <c:v>0.199047238930529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A'!$I$224:$J$224</c:f>
              <c:numCache>
                <c:ptCount val="2"/>
                <c:pt idx="0">
                  <c:v>0.08158696015362654</c:v>
                </c:pt>
                <c:pt idx="1">
                  <c:v>0.08450779421056641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A'!$I$223:$J$223</c:f>
              <c:numCache>
                <c:ptCount val="2"/>
                <c:pt idx="0">
                  <c:v>0.3767763817707757</c:v>
                </c:pt>
                <c:pt idx="1">
                  <c:v>0.2312044022140327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A'!$I$222:$J$222</c:f>
              <c:numCache>
                <c:ptCount val="2"/>
                <c:pt idx="0">
                  <c:v>0.5416366580755978</c:v>
                </c:pt>
                <c:pt idx="1">
                  <c:v>0.48524056464487186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22067069"/>
        <c:axId val="64385894"/>
      </c:bar3D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7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A'!$C$234:$D$234</c:f>
              <c:numCache>
                <c:ptCount val="2"/>
                <c:pt idx="0">
                  <c:v>0</c:v>
                </c:pt>
                <c:pt idx="1">
                  <c:v>0.2056963687639355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A'!$C$233:$D$233</c:f>
              <c:numCache>
                <c:ptCount val="2"/>
                <c:pt idx="0">
                  <c:v>0.14010324096390825</c:v>
                </c:pt>
                <c:pt idx="1">
                  <c:v>0.09158423971031279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A'!$C$232:$D$232</c:f>
              <c:numCache>
                <c:ptCount val="2"/>
                <c:pt idx="0">
                  <c:v>0.3280703109559805</c:v>
                </c:pt>
                <c:pt idx="1">
                  <c:v>0.2051308708391872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A'!$C$231:$D$231</c:f>
              <c:numCache>
                <c:ptCount val="2"/>
                <c:pt idx="0">
                  <c:v>0.5318264480801111</c:v>
                </c:pt>
                <c:pt idx="1">
                  <c:v>0.4975885206865645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42602135"/>
        <c:axId val="47874896"/>
      </c:bar3D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A'!$F$234:$G$234</c:f>
              <c:numCache>
                <c:ptCount val="2"/>
                <c:pt idx="0">
                  <c:v>0</c:v>
                </c:pt>
                <c:pt idx="1">
                  <c:v>0.2130272404342004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A'!$F$233:$G$233</c:f>
              <c:numCache>
                <c:ptCount val="2"/>
                <c:pt idx="0">
                  <c:v>0.15347548076149098</c:v>
                </c:pt>
                <c:pt idx="1">
                  <c:v>0.09052174070527642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A'!$F$232:$G$232</c:f>
              <c:numCache>
                <c:ptCount val="2"/>
                <c:pt idx="0">
                  <c:v>0.3395063981929644</c:v>
                </c:pt>
                <c:pt idx="1">
                  <c:v>0.20879778097697413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A'!$F$231:$G$231</c:f>
              <c:numCache>
                <c:ptCount val="2"/>
                <c:pt idx="0">
                  <c:v>0.5070181210455447</c:v>
                </c:pt>
                <c:pt idx="1">
                  <c:v>0.487653237883549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28220881"/>
        <c:axId val="52661338"/>
      </c:bar3D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8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A'!$I$234:$J$234</c:f>
              <c:numCache>
                <c:ptCount val="2"/>
                <c:pt idx="0">
                  <c:v>0</c:v>
                </c:pt>
                <c:pt idx="1">
                  <c:v>0.2069625875243659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A'!$I$233:$J$233</c:f>
              <c:numCache>
                <c:ptCount val="2"/>
                <c:pt idx="0">
                  <c:v>0.12350142720942031</c:v>
                </c:pt>
                <c:pt idx="1">
                  <c:v>0.08744569458262016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A'!$I$232:$J$232</c:f>
              <c:numCache>
                <c:ptCount val="2"/>
                <c:pt idx="0">
                  <c:v>0.36851625103200825</c:v>
                </c:pt>
                <c:pt idx="1">
                  <c:v>0.20208228105446918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A'!$I$231:$J$231</c:f>
              <c:numCache>
                <c:ptCount val="2"/>
                <c:pt idx="0">
                  <c:v>0.5079823217585715</c:v>
                </c:pt>
                <c:pt idx="1">
                  <c:v>0.5035094368385448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4189995"/>
        <c:axId val="37709956"/>
      </c:bar3D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99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A'!$L$234:$M$234</c:f>
              <c:numCache>
                <c:ptCount val="2"/>
                <c:pt idx="0">
                  <c:v>0</c:v>
                </c:pt>
                <c:pt idx="1">
                  <c:v>0.2044817711470474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A'!$L$233:$M$233</c:f>
              <c:numCache>
                <c:ptCount val="2"/>
                <c:pt idx="0">
                  <c:v>0.11908820781560325</c:v>
                </c:pt>
                <c:pt idx="1">
                  <c:v>0.0840197882212299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A'!$L$232:$M$232</c:f>
              <c:numCache>
                <c:ptCount val="2"/>
                <c:pt idx="0">
                  <c:v>0.3703071901544519</c:v>
                </c:pt>
                <c:pt idx="1">
                  <c:v>0.16032077720124463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A'!$L$231:$M$231</c:f>
              <c:numCache>
                <c:ptCount val="2"/>
                <c:pt idx="0">
                  <c:v>0.5106046020299448</c:v>
                </c:pt>
                <c:pt idx="1">
                  <c:v>0.5511776634304779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3845285"/>
        <c:axId val="34607566"/>
      </c:bar3D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52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43"/>
  <sheetViews>
    <sheetView zoomScalePageLayoutView="0" workbookViewId="0" topLeftCell="A127">
      <selection activeCell="J144" sqref="J144"/>
    </sheetView>
  </sheetViews>
  <sheetFormatPr defaultColWidth="11.421875" defaultRowHeight="12.75"/>
  <cols>
    <col min="1" max="1" width="47.7109375" style="0" customWidth="1"/>
    <col min="2" max="2" width="14.421875" style="0" bestFit="1" customWidth="1"/>
    <col min="3" max="3" width="12.28125" style="0" bestFit="1" customWidth="1"/>
    <col min="4" max="10" width="13.8515625" style="0" bestFit="1" customWidth="1"/>
  </cols>
  <sheetData>
    <row r="4" ht="12.75">
      <c r="A4" t="s">
        <v>30</v>
      </c>
    </row>
    <row r="6" spans="2:10" ht="12.75"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</row>
    <row r="8" spans="1:10" ht="12.75">
      <c r="A8" t="s">
        <v>0</v>
      </c>
      <c r="B8" s="3">
        <v>6198915</v>
      </c>
      <c r="C8" s="3">
        <v>7075613</v>
      </c>
      <c r="D8" s="3">
        <v>10452111</v>
      </c>
      <c r="E8" s="3">
        <v>14715971</v>
      </c>
      <c r="F8" s="3">
        <v>8066570</v>
      </c>
      <c r="G8" s="3">
        <v>8199449</v>
      </c>
      <c r="H8" s="3">
        <v>13577756</v>
      </c>
      <c r="I8" s="3">
        <v>11584924</v>
      </c>
      <c r="J8" s="3">
        <v>16858237</v>
      </c>
    </row>
    <row r="9" spans="1:10" ht="12.75">
      <c r="A9" t="s">
        <v>1</v>
      </c>
      <c r="B9" s="3">
        <v>6823009</v>
      </c>
      <c r="C9" s="3">
        <v>7429060</v>
      </c>
      <c r="D9" s="3">
        <v>19837148</v>
      </c>
      <c r="E9" s="3">
        <v>7554478</v>
      </c>
      <c r="F9" s="3">
        <v>12159529</v>
      </c>
      <c r="G9" s="3">
        <v>15063942</v>
      </c>
      <c r="H9" s="3">
        <v>9510251</v>
      </c>
      <c r="I9" s="3">
        <v>18371920</v>
      </c>
      <c r="J9" s="3">
        <v>13617273</v>
      </c>
    </row>
    <row r="10" spans="1:10" ht="12.75">
      <c r="A10" t="s">
        <v>2</v>
      </c>
      <c r="B10" s="3">
        <v>5812200</v>
      </c>
      <c r="C10" s="3">
        <v>2327250</v>
      </c>
      <c r="D10" s="3">
        <v>4711688</v>
      </c>
      <c r="E10" s="3">
        <v>400578</v>
      </c>
      <c r="F10" s="3">
        <v>3203936</v>
      </c>
      <c r="G10" s="3">
        <v>1940099</v>
      </c>
      <c r="H10" s="3">
        <v>0</v>
      </c>
      <c r="I10" s="3">
        <v>0</v>
      </c>
      <c r="J10" s="3">
        <v>2388828</v>
      </c>
    </row>
    <row r="11" spans="1:10" ht="12.75">
      <c r="A11" t="s">
        <v>3</v>
      </c>
      <c r="B11" s="3">
        <v>6310096</v>
      </c>
      <c r="C11" s="3">
        <v>9711427</v>
      </c>
      <c r="D11" s="3">
        <v>20376056</v>
      </c>
      <c r="E11" s="3">
        <v>16472844</v>
      </c>
      <c r="F11" s="3">
        <v>15247124</v>
      </c>
      <c r="G11" s="3">
        <v>15678240</v>
      </c>
      <c r="H11" s="3">
        <v>17172546</v>
      </c>
      <c r="I11" s="3">
        <v>21346310</v>
      </c>
      <c r="J11" s="3">
        <v>19592791</v>
      </c>
    </row>
    <row r="12" spans="1:10" ht="12.75">
      <c r="A12" t="s">
        <v>4</v>
      </c>
      <c r="B12" s="3">
        <v>1786414</v>
      </c>
      <c r="C12" s="3">
        <v>598220</v>
      </c>
      <c r="D12" s="3">
        <v>132937</v>
      </c>
      <c r="E12" s="3">
        <v>255197</v>
      </c>
      <c r="F12" s="3">
        <v>169561</v>
      </c>
      <c r="G12" s="3">
        <v>140452</v>
      </c>
      <c r="H12" s="3">
        <v>95153</v>
      </c>
      <c r="I12" s="3">
        <v>57504</v>
      </c>
      <c r="J12" s="3">
        <v>127572</v>
      </c>
    </row>
    <row r="13" spans="1:10" ht="12.75">
      <c r="A13" t="s">
        <v>5</v>
      </c>
      <c r="B13" s="3">
        <v>1382927</v>
      </c>
      <c r="C13" s="3">
        <v>2035290</v>
      </c>
      <c r="D13" s="3">
        <v>2119128</v>
      </c>
      <c r="E13" s="3">
        <v>3819986</v>
      </c>
      <c r="F13" s="3">
        <v>1592343</v>
      </c>
      <c r="G13" s="3">
        <v>1435790</v>
      </c>
      <c r="H13" s="3">
        <v>1168680</v>
      </c>
      <c r="I13" s="3">
        <v>1455307</v>
      </c>
      <c r="J13" s="3">
        <v>925529</v>
      </c>
    </row>
    <row r="14" spans="1:10" ht="12.75">
      <c r="A14" t="s">
        <v>6</v>
      </c>
      <c r="B14" s="3">
        <v>3345112</v>
      </c>
      <c r="C14" s="3">
        <v>3811353</v>
      </c>
      <c r="D14" s="3">
        <v>4828555</v>
      </c>
      <c r="E14" s="3">
        <v>3439608</v>
      </c>
      <c r="F14" s="3">
        <v>3768870</v>
      </c>
      <c r="G14" s="3">
        <v>1713442</v>
      </c>
      <c r="H14" s="3">
        <v>879321</v>
      </c>
      <c r="I14" s="3">
        <v>2042675</v>
      </c>
      <c r="J14" s="3">
        <v>349753</v>
      </c>
    </row>
    <row r="15" spans="1:10" ht="12.75">
      <c r="A15" t="s">
        <v>7</v>
      </c>
      <c r="B15" s="3">
        <v>33028157</v>
      </c>
      <c r="C15" s="3">
        <v>41534025</v>
      </c>
      <c r="D15" s="3">
        <v>85722805</v>
      </c>
      <c r="E15" s="3">
        <v>78994327</v>
      </c>
      <c r="F15" s="3">
        <v>82414670</v>
      </c>
      <c r="G15" s="3">
        <v>85569116</v>
      </c>
      <c r="H15" s="3">
        <v>101480070</v>
      </c>
      <c r="I15" s="3">
        <v>124648912</v>
      </c>
      <c r="J15" s="3">
        <v>132521170</v>
      </c>
    </row>
    <row r="16" spans="1:10" ht="12.75">
      <c r="A16" t="s">
        <v>8</v>
      </c>
      <c r="B16" s="3">
        <v>200739</v>
      </c>
      <c r="C16" s="3">
        <v>228845</v>
      </c>
      <c r="D16" s="3">
        <v>4438932</v>
      </c>
      <c r="E16" s="3">
        <v>5805318</v>
      </c>
      <c r="F16" s="3">
        <v>7701151</v>
      </c>
      <c r="G16" s="3">
        <v>7645815</v>
      </c>
      <c r="H16" s="3">
        <v>8621841</v>
      </c>
      <c r="I16" s="3">
        <v>10486715</v>
      </c>
      <c r="J16" s="3">
        <v>10311145</v>
      </c>
    </row>
    <row r="17" spans="1:10" ht="12.75">
      <c r="A17" t="s">
        <v>9</v>
      </c>
      <c r="B17" s="3">
        <v>165957</v>
      </c>
      <c r="C17" s="3">
        <v>192200</v>
      </c>
      <c r="D17" s="3">
        <v>473102</v>
      </c>
      <c r="E17" s="3">
        <v>719475</v>
      </c>
      <c r="F17" s="3">
        <v>863794</v>
      </c>
      <c r="G17" s="3">
        <v>915097</v>
      </c>
      <c r="H17" s="3">
        <v>2158677</v>
      </c>
      <c r="I17" s="3">
        <v>2071005</v>
      </c>
      <c r="J17" s="3">
        <v>3950743</v>
      </c>
    </row>
    <row r="18" spans="1:10" ht="12.75">
      <c r="A18" t="s">
        <v>10</v>
      </c>
      <c r="B18" s="3">
        <v>205472</v>
      </c>
      <c r="C18" s="3">
        <v>97047</v>
      </c>
      <c r="D18" s="3">
        <v>969980</v>
      </c>
      <c r="E18" s="3">
        <v>0</v>
      </c>
      <c r="F18" s="3">
        <v>0</v>
      </c>
      <c r="G18" s="3">
        <v>746120</v>
      </c>
      <c r="H18" s="3">
        <v>674028</v>
      </c>
      <c r="I18" s="3">
        <v>900921</v>
      </c>
      <c r="J18" s="3">
        <v>963934</v>
      </c>
    </row>
    <row r="19" spans="1:10" ht="12.75">
      <c r="A19" t="s">
        <v>11</v>
      </c>
      <c r="B19" s="3">
        <v>1153471</v>
      </c>
      <c r="C19" s="3">
        <v>0</v>
      </c>
      <c r="D19" s="3">
        <v>579437</v>
      </c>
      <c r="E19" s="3">
        <v>16295917</v>
      </c>
      <c r="F19" s="3">
        <v>8457535</v>
      </c>
      <c r="G19" s="3">
        <v>1121461</v>
      </c>
      <c r="H19" s="3">
        <v>2209355</v>
      </c>
      <c r="I19" s="3">
        <v>3517008</v>
      </c>
      <c r="J19" s="3">
        <v>3503549</v>
      </c>
    </row>
    <row r="20" spans="1:10" ht="12.75">
      <c r="A20" t="s">
        <v>31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t="s">
        <v>32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2:10" ht="12.75"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1" t="s">
        <v>12</v>
      </c>
      <c r="B23" s="4">
        <f>SUM(B8:B21)</f>
        <v>66412469</v>
      </c>
      <c r="C23" s="4">
        <f>SUM(C8:C21)</f>
        <v>75040330</v>
      </c>
      <c r="D23" s="4">
        <f aca="true" t="shared" si="0" ref="D23:J23">SUM(D8:D21)</f>
        <v>154641879</v>
      </c>
      <c r="E23" s="4">
        <f t="shared" si="0"/>
        <v>148473699</v>
      </c>
      <c r="F23" s="4">
        <f t="shared" si="0"/>
        <v>143645083</v>
      </c>
      <c r="G23" s="4">
        <f t="shared" si="0"/>
        <v>140169023</v>
      </c>
      <c r="H23" s="4">
        <f t="shared" si="0"/>
        <v>157547678</v>
      </c>
      <c r="I23" s="4">
        <f t="shared" si="0"/>
        <v>196483201</v>
      </c>
      <c r="J23" s="4">
        <f t="shared" si="0"/>
        <v>205110524</v>
      </c>
    </row>
    <row r="24" spans="2:10" ht="12.75">
      <c r="B24" s="3"/>
      <c r="C24" s="3"/>
      <c r="D24" s="3"/>
      <c r="E24" s="3"/>
      <c r="F24" s="3"/>
      <c r="G24" s="3"/>
      <c r="H24" s="3"/>
      <c r="I24" s="3"/>
      <c r="J24" s="3"/>
    </row>
    <row r="25" spans="2:10" ht="12.75"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t="s">
        <v>13</v>
      </c>
      <c r="B26" s="3">
        <v>3675477</v>
      </c>
      <c r="C26" s="3">
        <v>3813898</v>
      </c>
      <c r="D26" s="3">
        <v>20591160</v>
      </c>
      <c r="E26" s="3">
        <v>6385973</v>
      </c>
      <c r="F26" s="3">
        <v>6403288</v>
      </c>
      <c r="G26" s="3">
        <v>6268048</v>
      </c>
      <c r="H26" s="3">
        <v>7150862</v>
      </c>
      <c r="I26" s="3">
        <v>5074157</v>
      </c>
      <c r="J26" s="3">
        <v>5581892</v>
      </c>
    </row>
    <row r="27" spans="1:10" ht="12.75">
      <c r="A27" t="s">
        <v>14</v>
      </c>
      <c r="B27" s="3">
        <v>4605547</v>
      </c>
      <c r="C27" s="3">
        <v>5958128</v>
      </c>
      <c r="D27" s="3">
        <v>16371459</v>
      </c>
      <c r="E27" s="3">
        <v>9409748</v>
      </c>
      <c r="F27" s="3">
        <v>10399625</v>
      </c>
      <c r="G27" s="3">
        <v>14753889</v>
      </c>
      <c r="H27" s="3">
        <v>16790255</v>
      </c>
      <c r="I27" s="3">
        <v>14833429</v>
      </c>
      <c r="J27" s="3">
        <v>15599191</v>
      </c>
    </row>
    <row r="28" spans="1:10" ht="12.75">
      <c r="A28" t="s">
        <v>15</v>
      </c>
      <c r="B28" s="3">
        <v>0</v>
      </c>
      <c r="C28" s="3">
        <v>0</v>
      </c>
      <c r="D28" s="3">
        <v>21561398</v>
      </c>
      <c r="E28" s="3">
        <v>65077276</v>
      </c>
      <c r="F28" s="3">
        <v>65866917</v>
      </c>
      <c r="G28" s="3">
        <v>82302737</v>
      </c>
      <c r="H28" s="3">
        <v>83553019</v>
      </c>
      <c r="I28" s="3">
        <v>96432911</v>
      </c>
      <c r="J28" s="3">
        <v>104095944</v>
      </c>
    </row>
    <row r="29" spans="1:10" ht="12.75">
      <c r="A29" t="s">
        <v>16</v>
      </c>
      <c r="B29" s="3">
        <v>28722184</v>
      </c>
      <c r="C29" s="3">
        <v>35713979</v>
      </c>
      <c r="D29" s="3">
        <v>149397703</v>
      </c>
      <c r="E29" s="3">
        <v>84495440</v>
      </c>
      <c r="F29" s="3">
        <v>98279631</v>
      </c>
      <c r="G29" s="3">
        <v>111225461</v>
      </c>
      <c r="H29" s="3">
        <v>136159996</v>
      </c>
      <c r="I29" s="3">
        <v>167158706</v>
      </c>
      <c r="J29" s="3">
        <v>204356806</v>
      </c>
    </row>
    <row r="30" spans="1:10" ht="12.75">
      <c r="A30" t="s">
        <v>17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t="s">
        <v>18</v>
      </c>
      <c r="B31" s="3">
        <v>-10467685</v>
      </c>
      <c r="C31" s="3">
        <v>-14237132</v>
      </c>
      <c r="D31" s="3">
        <v>-100348854</v>
      </c>
      <c r="E31" s="3">
        <v>-73778760</v>
      </c>
      <c r="F31" s="3">
        <v>-84762712</v>
      </c>
      <c r="G31" s="3">
        <v>-112864386</v>
      </c>
      <c r="H31" s="3">
        <v>-129395393</v>
      </c>
      <c r="I31" s="3">
        <v>-148029562</v>
      </c>
      <c r="J31" s="3">
        <v>-170098401</v>
      </c>
    </row>
    <row r="32" spans="2:10" ht="12.75"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1" t="s">
        <v>19</v>
      </c>
      <c r="B33" s="4">
        <f>SUM(B26:B31)</f>
        <v>26535523</v>
      </c>
      <c r="C33" s="4">
        <f>SUM(C26:C32)</f>
        <v>31248873</v>
      </c>
      <c r="D33" s="4">
        <f aca="true" t="shared" si="1" ref="D33:J33">SUM(D26:D31)</f>
        <v>107572866</v>
      </c>
      <c r="E33" s="4">
        <f t="shared" si="1"/>
        <v>91589677</v>
      </c>
      <c r="F33" s="4">
        <f t="shared" si="1"/>
        <v>96186749</v>
      </c>
      <c r="G33" s="4">
        <f t="shared" si="1"/>
        <v>101685749</v>
      </c>
      <c r="H33" s="4">
        <f t="shared" si="1"/>
        <v>114258739</v>
      </c>
      <c r="I33" s="4">
        <f t="shared" si="1"/>
        <v>135469641</v>
      </c>
      <c r="J33" s="4">
        <f t="shared" si="1"/>
        <v>159535432</v>
      </c>
    </row>
    <row r="34" spans="2:10" ht="12.75"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t="s">
        <v>20</v>
      </c>
      <c r="B35" s="3">
        <v>126214</v>
      </c>
      <c r="C35" s="3">
        <v>0</v>
      </c>
      <c r="D35" s="3">
        <v>2963915</v>
      </c>
      <c r="E35" s="3">
        <v>2312805</v>
      </c>
      <c r="F35" s="3">
        <v>2229096</v>
      </c>
      <c r="G35" s="3">
        <v>0</v>
      </c>
      <c r="H35" s="3">
        <v>199200</v>
      </c>
      <c r="I35" s="3">
        <v>603405</v>
      </c>
      <c r="J35" s="3">
        <v>1635946</v>
      </c>
    </row>
    <row r="36" spans="1:10" ht="12.75">
      <c r="A36" t="s">
        <v>21</v>
      </c>
      <c r="B36" s="3">
        <v>0</v>
      </c>
      <c r="C36" s="3">
        <v>0</v>
      </c>
      <c r="D36" s="3">
        <v>605163</v>
      </c>
      <c r="E36" s="3">
        <v>608713</v>
      </c>
      <c r="F36" s="3">
        <v>673972</v>
      </c>
      <c r="G36" s="3">
        <v>673974</v>
      </c>
      <c r="H36" s="3">
        <v>688127</v>
      </c>
      <c r="I36" s="3">
        <v>843572</v>
      </c>
      <c r="J36" s="3">
        <v>745132</v>
      </c>
    </row>
    <row r="37" spans="1:10" ht="12.75">
      <c r="A37" t="s">
        <v>22</v>
      </c>
      <c r="B37" s="3">
        <v>14681256</v>
      </c>
      <c r="C37" s="3">
        <v>14591046</v>
      </c>
      <c r="D37" s="3">
        <v>14814467</v>
      </c>
      <c r="E37" s="3">
        <v>14262280</v>
      </c>
      <c r="F37" s="3">
        <v>15493135</v>
      </c>
      <c r="G37" s="3">
        <v>1063249</v>
      </c>
      <c r="H37" s="3">
        <v>858608</v>
      </c>
      <c r="I37" s="3">
        <v>2392650</v>
      </c>
      <c r="J37" s="3">
        <v>23651023</v>
      </c>
    </row>
    <row r="38" spans="1:10" ht="12.75">
      <c r="A38" t="s">
        <v>33</v>
      </c>
      <c r="B38" s="3">
        <v>0</v>
      </c>
      <c r="C38" s="3">
        <v>-845969</v>
      </c>
      <c r="D38" s="3">
        <v>-8422160</v>
      </c>
      <c r="E38" s="3">
        <v>-6879300</v>
      </c>
      <c r="F38" s="3">
        <v>-8409383</v>
      </c>
      <c r="G38" s="3">
        <v>-1896121</v>
      </c>
      <c r="H38" s="3">
        <v>0</v>
      </c>
      <c r="I38" s="3">
        <v>0</v>
      </c>
      <c r="J38" s="3">
        <v>0</v>
      </c>
    </row>
    <row r="39" spans="1:10" ht="12.75">
      <c r="A39" t="s">
        <v>23</v>
      </c>
      <c r="B39" s="3">
        <v>5667782</v>
      </c>
      <c r="C39" s="3">
        <v>5151963</v>
      </c>
      <c r="D39" s="3">
        <v>5733183</v>
      </c>
      <c r="E39" s="3">
        <v>7669492</v>
      </c>
      <c r="F39" s="3">
        <v>9119639</v>
      </c>
      <c r="G39" s="3">
        <v>9029372</v>
      </c>
      <c r="H39" s="3">
        <v>8222216</v>
      </c>
      <c r="I39" s="3">
        <v>9010940</v>
      </c>
      <c r="J39" s="3">
        <v>9962925</v>
      </c>
    </row>
    <row r="40" spans="1:10" ht="12.75">
      <c r="A40" t="s">
        <v>24</v>
      </c>
      <c r="B40" s="3">
        <v>0</v>
      </c>
      <c r="C40" s="3">
        <v>0</v>
      </c>
      <c r="D40" s="3">
        <v>0</v>
      </c>
      <c r="E40" s="3">
        <v>85439</v>
      </c>
      <c r="F40" s="3">
        <v>190628</v>
      </c>
      <c r="G40" s="3">
        <v>0</v>
      </c>
      <c r="H40" s="3">
        <v>0</v>
      </c>
      <c r="I40" s="3">
        <v>0</v>
      </c>
      <c r="J40" s="3">
        <v>0</v>
      </c>
    </row>
    <row r="41" spans="1:10" ht="12.75">
      <c r="A41" t="s">
        <v>34</v>
      </c>
      <c r="B41" s="3">
        <v>0</v>
      </c>
      <c r="C41" s="3">
        <v>0</v>
      </c>
      <c r="D41" s="3">
        <v>0</v>
      </c>
      <c r="E41" s="3">
        <v>14436322</v>
      </c>
      <c r="F41" s="3">
        <v>15612624</v>
      </c>
      <c r="G41" s="3">
        <v>8264695</v>
      </c>
      <c r="H41" s="3">
        <v>10079372</v>
      </c>
      <c r="I41" s="3">
        <v>4925117</v>
      </c>
      <c r="J41" s="3">
        <v>3806110</v>
      </c>
    </row>
    <row r="42" spans="1:10" ht="12.75">
      <c r="A42" t="s">
        <v>25</v>
      </c>
      <c r="B42" s="3">
        <v>1377079</v>
      </c>
      <c r="C42" s="3">
        <v>1752802</v>
      </c>
      <c r="D42" s="3">
        <v>2913364</v>
      </c>
      <c r="E42" s="3">
        <v>3236158</v>
      </c>
      <c r="F42" s="3">
        <v>3419217</v>
      </c>
      <c r="G42" s="3">
        <v>4970312</v>
      </c>
      <c r="H42" s="3">
        <v>6004055</v>
      </c>
      <c r="I42" s="3">
        <v>7588487</v>
      </c>
      <c r="J42" s="3">
        <v>8045256</v>
      </c>
    </row>
    <row r="43" spans="1:10" ht="12.75">
      <c r="A43" t="s">
        <v>26</v>
      </c>
      <c r="B43" s="3">
        <v>-150656</v>
      </c>
      <c r="C43" s="3">
        <v>-218090</v>
      </c>
      <c r="D43" s="3">
        <v>-704371</v>
      </c>
      <c r="E43" s="3">
        <v>-1028911</v>
      </c>
      <c r="F43" s="3">
        <v>-1422239</v>
      </c>
      <c r="G43" s="3">
        <v>-1696890</v>
      </c>
      <c r="H43" s="3">
        <v>-2212525</v>
      </c>
      <c r="I43" s="3">
        <v>-3063741</v>
      </c>
      <c r="J43" s="3">
        <v>-3686475</v>
      </c>
    </row>
    <row r="44" spans="1:10" ht="12.75">
      <c r="A44" t="s">
        <v>27</v>
      </c>
      <c r="B44" s="3">
        <v>1162655</v>
      </c>
      <c r="C44" s="3">
        <v>3053201</v>
      </c>
      <c r="D44" s="3">
        <v>5390211</v>
      </c>
      <c r="E44" s="3">
        <v>4410601</v>
      </c>
      <c r="F44" s="3">
        <v>6574988</v>
      </c>
      <c r="G44" s="3">
        <v>13669513</v>
      </c>
      <c r="H44" s="3">
        <v>12905760</v>
      </c>
      <c r="I44" s="3">
        <v>12878736</v>
      </c>
      <c r="J44" s="3">
        <v>22058994</v>
      </c>
    </row>
    <row r="45" spans="1:10" ht="12.75">
      <c r="A45" t="s">
        <v>35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2:10" ht="12.75"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1" t="s">
        <v>28</v>
      </c>
      <c r="B47" s="4">
        <f>SUM(B35:B45)</f>
        <v>22864330</v>
      </c>
      <c r="C47" s="4">
        <f>SUM(C35:C45)</f>
        <v>23484953</v>
      </c>
      <c r="D47" s="4">
        <f aca="true" t="shared" si="2" ref="D47:J47">SUM(D35:D45)</f>
        <v>23293772</v>
      </c>
      <c r="E47" s="4">
        <f t="shared" si="2"/>
        <v>39113599</v>
      </c>
      <c r="F47" s="4">
        <f t="shared" si="2"/>
        <v>43481677</v>
      </c>
      <c r="G47" s="4">
        <f t="shared" si="2"/>
        <v>34078104</v>
      </c>
      <c r="H47" s="4">
        <f t="shared" si="2"/>
        <v>36744813</v>
      </c>
      <c r="I47" s="4">
        <f t="shared" si="2"/>
        <v>35179166</v>
      </c>
      <c r="J47" s="4">
        <f t="shared" si="2"/>
        <v>66218911</v>
      </c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 t="s">
        <v>29</v>
      </c>
      <c r="B49" s="5">
        <f>SUM(B23+B33+B47)</f>
        <v>115812322</v>
      </c>
      <c r="C49" s="5">
        <f>SUM(C23+C33+C47)</f>
        <v>129774156</v>
      </c>
      <c r="D49" s="5">
        <f aca="true" t="shared" si="3" ref="D49:I49">SUM(D23+D33+D47)</f>
        <v>285508517</v>
      </c>
      <c r="E49" s="5">
        <f t="shared" si="3"/>
        <v>279176975</v>
      </c>
      <c r="F49" s="5">
        <f t="shared" si="3"/>
        <v>283313509</v>
      </c>
      <c r="G49" s="5">
        <f t="shared" si="3"/>
        <v>275932876</v>
      </c>
      <c r="H49" s="5">
        <f t="shared" si="3"/>
        <v>308551230</v>
      </c>
      <c r="I49" s="5">
        <f t="shared" si="3"/>
        <v>367132008</v>
      </c>
      <c r="J49" s="5">
        <f>SUM(J23+J33+J47)</f>
        <v>430864867</v>
      </c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1" t="s">
        <v>36</v>
      </c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t="s">
        <v>37</v>
      </c>
      <c r="B54" s="3">
        <v>0</v>
      </c>
      <c r="C54" s="3">
        <v>6473904</v>
      </c>
      <c r="D54" s="3">
        <v>3032384</v>
      </c>
      <c r="E54" s="3">
        <v>2129061</v>
      </c>
      <c r="F54" s="3">
        <v>2932400</v>
      </c>
      <c r="G54" s="3">
        <v>219961</v>
      </c>
      <c r="H54" s="3">
        <v>1504661</v>
      </c>
      <c r="I54" s="3">
        <v>4704347</v>
      </c>
      <c r="J54" s="3">
        <v>19240594</v>
      </c>
    </row>
    <row r="55" spans="1:10" ht="12.75">
      <c r="A55" t="s">
        <v>38</v>
      </c>
      <c r="B55" s="3">
        <v>177997</v>
      </c>
      <c r="C55" s="3">
        <v>115697</v>
      </c>
      <c r="D55" s="3">
        <v>76952</v>
      </c>
      <c r="E55" s="3">
        <v>92884</v>
      </c>
      <c r="F55" s="3">
        <v>94635</v>
      </c>
      <c r="G55" s="3">
        <v>81345</v>
      </c>
      <c r="H55" s="3">
        <v>41599</v>
      </c>
      <c r="I55" s="3">
        <v>3301715</v>
      </c>
      <c r="J55" s="3">
        <v>6232873</v>
      </c>
    </row>
    <row r="56" spans="1:10" ht="12.75">
      <c r="A56" t="s">
        <v>62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</row>
    <row r="57" spans="1:10" ht="12.75">
      <c r="A57" t="s">
        <v>63</v>
      </c>
      <c r="B57" s="3">
        <v>0</v>
      </c>
      <c r="C57" s="3">
        <v>0</v>
      </c>
      <c r="D57" s="3">
        <v>367155</v>
      </c>
      <c r="E57" s="3">
        <v>529929</v>
      </c>
      <c r="F57" s="3">
        <v>1802615</v>
      </c>
      <c r="G57" s="3">
        <v>3254852</v>
      </c>
      <c r="H57" s="3">
        <v>9707936</v>
      </c>
      <c r="I57" s="3">
        <v>4192618</v>
      </c>
      <c r="J57" s="3">
        <v>448687</v>
      </c>
    </row>
    <row r="58" spans="1:10" ht="12.75">
      <c r="A58" t="s">
        <v>39</v>
      </c>
      <c r="B58" s="3">
        <v>1744263</v>
      </c>
      <c r="C58" s="3">
        <v>515244</v>
      </c>
      <c r="D58" s="3">
        <v>700935</v>
      </c>
      <c r="E58" s="3">
        <v>618098</v>
      </c>
      <c r="F58" s="3">
        <v>332938</v>
      </c>
      <c r="G58" s="3">
        <v>80147</v>
      </c>
      <c r="H58" s="3">
        <v>439910</v>
      </c>
      <c r="I58" s="3">
        <v>428441</v>
      </c>
      <c r="J58" s="3">
        <v>505577</v>
      </c>
    </row>
    <row r="59" spans="1:10" ht="12.75">
      <c r="A59" t="s">
        <v>40</v>
      </c>
      <c r="B59" s="3">
        <v>18923</v>
      </c>
      <c r="C59" s="3">
        <v>14367</v>
      </c>
      <c r="D59" s="3">
        <v>25482</v>
      </c>
      <c r="E59" s="3">
        <v>36918</v>
      </c>
      <c r="F59" s="3">
        <v>35284</v>
      </c>
      <c r="G59" s="3">
        <v>35106</v>
      </c>
      <c r="H59" s="3">
        <v>33517</v>
      </c>
      <c r="I59" s="3">
        <v>55924</v>
      </c>
      <c r="J59" s="3">
        <v>54937</v>
      </c>
    </row>
    <row r="60" spans="1:10" ht="12.75">
      <c r="A60" t="s">
        <v>41</v>
      </c>
      <c r="B60" s="3">
        <v>33799675</v>
      </c>
      <c r="C60" s="3">
        <v>46685056</v>
      </c>
      <c r="D60" s="3">
        <v>101046435</v>
      </c>
      <c r="E60" s="3">
        <v>102995851</v>
      </c>
      <c r="F60" s="3">
        <v>101597138</v>
      </c>
      <c r="G60" s="3">
        <v>109505035</v>
      </c>
      <c r="H60" s="3">
        <v>128329095</v>
      </c>
      <c r="I60" s="3">
        <v>171876428</v>
      </c>
      <c r="J60" s="3">
        <v>175922709</v>
      </c>
    </row>
    <row r="61" spans="1:10" ht="12.75">
      <c r="A61" t="s">
        <v>42</v>
      </c>
      <c r="B61" s="3">
        <v>9870153</v>
      </c>
      <c r="C61" s="3">
        <v>1458788</v>
      </c>
      <c r="D61" s="3">
        <v>11069649</v>
      </c>
      <c r="E61" s="3">
        <v>6359139</v>
      </c>
      <c r="F61" s="3">
        <v>5926791</v>
      </c>
      <c r="G61" s="3">
        <v>6544225</v>
      </c>
      <c r="H61" s="3">
        <v>6679754</v>
      </c>
      <c r="I61" s="3">
        <v>5498782</v>
      </c>
      <c r="J61" s="3">
        <v>5196229</v>
      </c>
    </row>
    <row r="62" spans="1:10" ht="12.75">
      <c r="A62" t="s">
        <v>43</v>
      </c>
      <c r="B62" s="3">
        <v>207572</v>
      </c>
      <c r="C62" s="3">
        <v>588648</v>
      </c>
      <c r="D62" s="3">
        <v>2874709</v>
      </c>
      <c r="E62" s="3">
        <v>2972383</v>
      </c>
      <c r="F62" s="3">
        <v>3904718</v>
      </c>
      <c r="G62" s="3">
        <v>5935824</v>
      </c>
      <c r="H62" s="3">
        <v>8878229</v>
      </c>
      <c r="I62" s="3">
        <v>11997334</v>
      </c>
      <c r="J62" s="3">
        <v>19086528</v>
      </c>
    </row>
    <row r="63" spans="1:10" ht="12.75">
      <c r="A63" t="s">
        <v>44</v>
      </c>
      <c r="B63" s="3">
        <v>144547</v>
      </c>
      <c r="C63" s="3">
        <v>51291</v>
      </c>
      <c r="D63" s="3">
        <v>235101</v>
      </c>
      <c r="E63" s="3">
        <v>136920</v>
      </c>
      <c r="F63" s="3">
        <v>478155</v>
      </c>
      <c r="G63" s="3">
        <v>725977</v>
      </c>
      <c r="H63" s="3">
        <v>866649</v>
      </c>
      <c r="I63" s="3">
        <v>1366792</v>
      </c>
      <c r="J63" s="3">
        <v>1638040</v>
      </c>
    </row>
    <row r="64" spans="1:10" ht="12.75">
      <c r="A64" t="s">
        <v>45</v>
      </c>
      <c r="B64" s="3">
        <v>2692733</v>
      </c>
      <c r="C64" s="3">
        <v>4229458</v>
      </c>
      <c r="D64" s="3">
        <v>14807469</v>
      </c>
      <c r="E64" s="3">
        <v>6216502</v>
      </c>
      <c r="F64" s="3">
        <v>6256285</v>
      </c>
      <c r="G64" s="3">
        <v>8667900</v>
      </c>
      <c r="H64" s="3">
        <v>8596979</v>
      </c>
      <c r="I64" s="3">
        <v>10621586</v>
      </c>
      <c r="J64" s="3">
        <v>10590421</v>
      </c>
    </row>
    <row r="65" spans="1:10" ht="12.75">
      <c r="A65" t="s">
        <v>46</v>
      </c>
      <c r="B65" s="3">
        <v>1076784</v>
      </c>
      <c r="C65" s="3">
        <v>2083789</v>
      </c>
      <c r="D65" s="3">
        <v>3351295</v>
      </c>
      <c r="E65" s="3">
        <v>4196567</v>
      </c>
      <c r="F65" s="3">
        <v>3485133</v>
      </c>
      <c r="G65" s="3">
        <v>3254371</v>
      </c>
      <c r="H65" s="3">
        <v>4421778</v>
      </c>
      <c r="I65" s="3">
        <v>4974924</v>
      </c>
      <c r="J65" s="3">
        <v>6873123</v>
      </c>
    </row>
    <row r="66" spans="1:10" ht="12.75">
      <c r="A66" t="s">
        <v>64</v>
      </c>
      <c r="B66" s="3">
        <v>0</v>
      </c>
      <c r="C66" s="3">
        <v>0</v>
      </c>
      <c r="D66" s="3">
        <v>408615</v>
      </c>
      <c r="E66" s="3">
        <v>267805</v>
      </c>
      <c r="F66" s="3">
        <v>0</v>
      </c>
      <c r="G66" s="3">
        <v>436415</v>
      </c>
      <c r="H66" s="3">
        <v>475471</v>
      </c>
      <c r="I66" s="3">
        <v>304816</v>
      </c>
      <c r="J66" s="3">
        <v>160452</v>
      </c>
    </row>
    <row r="67" spans="1:10" ht="12.75">
      <c r="A67" t="s">
        <v>47</v>
      </c>
      <c r="B67" s="3">
        <v>0</v>
      </c>
      <c r="C67" s="3">
        <v>0</v>
      </c>
      <c r="D67" s="3">
        <v>0</v>
      </c>
      <c r="E67" s="3">
        <v>5985</v>
      </c>
      <c r="F67" s="3">
        <v>460</v>
      </c>
      <c r="G67" s="3">
        <v>2932</v>
      </c>
      <c r="H67" s="3">
        <v>22500</v>
      </c>
      <c r="I67" s="3">
        <v>70350</v>
      </c>
      <c r="J67" s="3">
        <v>110605</v>
      </c>
    </row>
    <row r="68" spans="1:10" ht="12.75">
      <c r="A68" t="s">
        <v>10</v>
      </c>
      <c r="B68" s="3">
        <v>0</v>
      </c>
      <c r="C68" s="3">
        <v>0</v>
      </c>
      <c r="D68" s="3">
        <v>0</v>
      </c>
      <c r="E68" s="3">
        <v>11648728</v>
      </c>
      <c r="F68" s="3">
        <v>11096934</v>
      </c>
      <c r="G68" s="3">
        <v>0</v>
      </c>
      <c r="H68" s="3">
        <v>0</v>
      </c>
      <c r="I68" s="3">
        <v>0</v>
      </c>
      <c r="J68" s="3">
        <v>0</v>
      </c>
    </row>
    <row r="69" spans="1:10" ht="12.75">
      <c r="A69" t="s">
        <v>48</v>
      </c>
      <c r="B69" s="3">
        <v>230568</v>
      </c>
      <c r="C69" s="3">
        <v>576168</v>
      </c>
      <c r="D69" s="3">
        <v>544133</v>
      </c>
      <c r="E69" s="3">
        <v>708488</v>
      </c>
      <c r="F69" s="3">
        <v>215264</v>
      </c>
      <c r="G69" s="3">
        <v>190717</v>
      </c>
      <c r="H69" s="3">
        <v>68468</v>
      </c>
      <c r="I69" s="3">
        <v>266976</v>
      </c>
      <c r="J69" s="3">
        <v>107397</v>
      </c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1" t="s">
        <v>49</v>
      </c>
      <c r="B71" s="4">
        <f>SUM(B54:B69)</f>
        <v>49963215</v>
      </c>
      <c r="C71" s="4">
        <f>SUM(C54:C69)</f>
        <v>62792410</v>
      </c>
      <c r="D71" s="4">
        <f aca="true" t="shared" si="4" ref="D71:J71">SUM(D54:D69)</f>
        <v>138540314</v>
      </c>
      <c r="E71" s="4">
        <f t="shared" si="4"/>
        <v>138915258</v>
      </c>
      <c r="F71" s="4">
        <f t="shared" si="4"/>
        <v>138158750</v>
      </c>
      <c r="G71" s="4">
        <f t="shared" si="4"/>
        <v>138934807</v>
      </c>
      <c r="H71" s="4">
        <f t="shared" si="4"/>
        <v>170066546</v>
      </c>
      <c r="I71" s="4">
        <f t="shared" si="4"/>
        <v>219661033</v>
      </c>
      <c r="J71" s="4">
        <f t="shared" si="4"/>
        <v>246168172</v>
      </c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t="s">
        <v>65</v>
      </c>
      <c r="B73" s="3">
        <v>438987</v>
      </c>
      <c r="C73" s="3">
        <v>327855</v>
      </c>
      <c r="D73" s="3">
        <v>262548</v>
      </c>
      <c r="E73" s="3">
        <v>229880</v>
      </c>
      <c r="F73" s="3">
        <v>142383</v>
      </c>
      <c r="G73" s="3">
        <v>40264</v>
      </c>
      <c r="H73" s="3">
        <v>0</v>
      </c>
      <c r="I73" s="3">
        <v>12275126</v>
      </c>
      <c r="J73" s="3">
        <v>6187956</v>
      </c>
    </row>
    <row r="74" spans="1:10" ht="12.75">
      <c r="A74" t="s">
        <v>66</v>
      </c>
      <c r="B74" s="3">
        <v>0</v>
      </c>
      <c r="C74" s="3">
        <v>0</v>
      </c>
      <c r="D74" s="3">
        <v>54683157</v>
      </c>
      <c r="E74" s="3">
        <v>49724564</v>
      </c>
      <c r="F74" s="3">
        <v>52668804</v>
      </c>
      <c r="G74" s="3">
        <v>51287284</v>
      </c>
      <c r="H74" s="3">
        <v>43938865</v>
      </c>
      <c r="I74" s="3">
        <v>31396251</v>
      </c>
      <c r="J74" s="3">
        <v>85809080</v>
      </c>
    </row>
    <row r="75" spans="1:10" ht="12.75">
      <c r="A75" t="s">
        <v>67</v>
      </c>
      <c r="B75" s="3">
        <v>0</v>
      </c>
      <c r="C75" s="3">
        <v>0</v>
      </c>
      <c r="D75" s="3">
        <v>158545</v>
      </c>
      <c r="E75" s="3">
        <v>116286</v>
      </c>
      <c r="F75" s="3">
        <v>105066</v>
      </c>
      <c r="G75" s="3">
        <v>0</v>
      </c>
      <c r="H75" s="3">
        <v>0</v>
      </c>
      <c r="I75" s="3">
        <v>0</v>
      </c>
      <c r="J75" s="3">
        <v>0</v>
      </c>
    </row>
    <row r="76" spans="1:10" ht="12.75">
      <c r="A76" t="s">
        <v>43</v>
      </c>
      <c r="B76" s="3">
        <v>3986896</v>
      </c>
      <c r="C76" s="3">
        <v>2381878</v>
      </c>
      <c r="D76" s="3">
        <v>2788114</v>
      </c>
      <c r="E76" s="3">
        <v>2122030</v>
      </c>
      <c r="F76" s="3">
        <v>1816661</v>
      </c>
      <c r="G76" s="3">
        <v>3340015</v>
      </c>
      <c r="H76" s="3">
        <v>2779167</v>
      </c>
      <c r="I76" s="3">
        <v>2541879</v>
      </c>
      <c r="J76" s="3">
        <v>2502226</v>
      </c>
    </row>
    <row r="77" spans="1:10" ht="12.75">
      <c r="A77" t="s">
        <v>44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</row>
    <row r="78" spans="1:10" ht="12.75">
      <c r="A78" t="s">
        <v>45</v>
      </c>
      <c r="B78" s="3">
        <v>1332061</v>
      </c>
      <c r="C78" s="3">
        <v>2049271</v>
      </c>
      <c r="D78" s="3">
        <v>1360400</v>
      </c>
      <c r="E78" s="3">
        <v>1304512</v>
      </c>
      <c r="F78" s="3">
        <v>1724467</v>
      </c>
      <c r="G78" s="3">
        <v>0</v>
      </c>
      <c r="H78" s="3">
        <v>1735754</v>
      </c>
      <c r="I78" s="3">
        <v>1864200</v>
      </c>
      <c r="J78" s="3">
        <v>1599984</v>
      </c>
    </row>
    <row r="79" spans="1:10" ht="12.75">
      <c r="A79" t="s">
        <v>10</v>
      </c>
      <c r="B79" s="3">
        <v>1001801</v>
      </c>
      <c r="C79" s="3">
        <v>824059</v>
      </c>
      <c r="D79" s="3">
        <v>1771468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ht="12.75">
      <c r="A80" t="s">
        <v>50</v>
      </c>
      <c r="B80" s="3">
        <v>2746</v>
      </c>
      <c r="C80" s="3">
        <v>1277376</v>
      </c>
      <c r="D80" s="3">
        <v>4986594</v>
      </c>
      <c r="E80" s="3">
        <v>3770544</v>
      </c>
      <c r="F80" s="3">
        <v>2697851</v>
      </c>
      <c r="G80" s="3">
        <v>1093582</v>
      </c>
      <c r="H80" s="3">
        <v>1013387</v>
      </c>
      <c r="I80" s="3">
        <v>1800840</v>
      </c>
      <c r="J80" s="3">
        <v>1970489</v>
      </c>
    </row>
    <row r="81" spans="2:10" ht="12.75"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1" t="s">
        <v>51</v>
      </c>
      <c r="B82" s="4">
        <f>SUM(B73:B80)</f>
        <v>6762491</v>
      </c>
      <c r="C82" s="4">
        <f>SUM(C73:C80)</f>
        <v>6860439</v>
      </c>
      <c r="D82" s="4">
        <f aca="true" t="shared" si="5" ref="D82:J82">SUM(D73:D80)</f>
        <v>66010826</v>
      </c>
      <c r="E82" s="4">
        <f t="shared" si="5"/>
        <v>57267816</v>
      </c>
      <c r="F82" s="4">
        <f t="shared" si="5"/>
        <v>59155232</v>
      </c>
      <c r="G82" s="4">
        <f t="shared" si="5"/>
        <v>55761145</v>
      </c>
      <c r="H82" s="4">
        <f t="shared" si="5"/>
        <v>49467173</v>
      </c>
      <c r="I82" s="4">
        <f t="shared" si="5"/>
        <v>49878296</v>
      </c>
      <c r="J82" s="4">
        <f t="shared" si="5"/>
        <v>98069735</v>
      </c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2:10" ht="12.75"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1" t="s">
        <v>52</v>
      </c>
      <c r="B85" s="4">
        <v>9223882</v>
      </c>
      <c r="C85" s="4">
        <v>4951828</v>
      </c>
      <c r="D85" s="4">
        <v>24127695</v>
      </c>
      <c r="E85" s="4">
        <v>25568211</v>
      </c>
      <c r="F85" s="4">
        <v>25646032</v>
      </c>
      <c r="G85" s="4">
        <v>24129142</v>
      </c>
      <c r="H85" s="4">
        <v>25924409</v>
      </c>
      <c r="I85" s="4">
        <v>25964473</v>
      </c>
      <c r="J85" s="4">
        <v>11289870</v>
      </c>
    </row>
    <row r="86" spans="2:10" ht="12.75"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t="s">
        <v>53</v>
      </c>
      <c r="B87" s="3">
        <v>44932999</v>
      </c>
      <c r="C87" s="3">
        <v>44932999</v>
      </c>
      <c r="D87" s="3">
        <v>46280989</v>
      </c>
      <c r="E87" s="3">
        <v>46743799</v>
      </c>
      <c r="F87" s="3">
        <v>47912394</v>
      </c>
      <c r="G87" s="3">
        <v>49637240</v>
      </c>
      <c r="H87" s="3">
        <v>50679622</v>
      </c>
      <c r="I87" s="3">
        <v>54429913</v>
      </c>
      <c r="J87" s="3">
        <v>59274175</v>
      </c>
    </row>
    <row r="88" spans="1:10" ht="12.75">
      <c r="A88" t="s">
        <v>68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ht="12.75">
      <c r="A89" t="s">
        <v>54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ht="12.75">
      <c r="A90" t="s">
        <v>55</v>
      </c>
      <c r="B90" s="3">
        <v>413678</v>
      </c>
      <c r="C90" s="3">
        <v>1576562</v>
      </c>
      <c r="D90" s="3">
        <v>2344478</v>
      </c>
      <c r="E90" s="3">
        <v>2187008</v>
      </c>
      <c r="F90" s="3">
        <v>2241536</v>
      </c>
      <c r="G90" s="3">
        <v>1002786</v>
      </c>
      <c r="H90" s="3">
        <v>1023817</v>
      </c>
      <c r="I90" s="3">
        <v>1310130</v>
      </c>
      <c r="J90" s="3">
        <v>1427705</v>
      </c>
    </row>
    <row r="91" spans="1:10" ht="12.75">
      <c r="A91" t="s">
        <v>69</v>
      </c>
      <c r="B91" s="4">
        <f>SUM(B92:B97)</f>
        <v>4516057</v>
      </c>
      <c r="C91" s="4">
        <f>SUM(C92:C97)</f>
        <v>8659918</v>
      </c>
      <c r="D91" s="4">
        <f aca="true" t="shared" si="6" ref="D91:J91">SUM(D92:D97)</f>
        <v>8204215</v>
      </c>
      <c r="E91" s="4">
        <f t="shared" si="6"/>
        <v>8494883</v>
      </c>
      <c r="F91" s="4">
        <f t="shared" si="6"/>
        <v>10199565</v>
      </c>
      <c r="G91" s="4">
        <f t="shared" si="6"/>
        <v>6467756</v>
      </c>
      <c r="H91" s="4">
        <f t="shared" si="6"/>
        <v>11389663</v>
      </c>
      <c r="I91" s="4">
        <f t="shared" si="6"/>
        <v>15888163</v>
      </c>
      <c r="J91" s="4">
        <f t="shared" si="6"/>
        <v>14635210</v>
      </c>
    </row>
    <row r="92" spans="1:10" ht="12.75">
      <c r="A92" t="s">
        <v>57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ht="12.75">
      <c r="A93" t="s">
        <v>70</v>
      </c>
      <c r="B93" s="3">
        <v>967576</v>
      </c>
      <c r="C93" s="3">
        <v>3736405</v>
      </c>
      <c r="D93" s="3">
        <v>8129272</v>
      </c>
      <c r="E93" s="3">
        <v>8157927</v>
      </c>
      <c r="F93" s="3">
        <v>8599270</v>
      </c>
      <c r="G93" s="3">
        <v>10523552</v>
      </c>
      <c r="H93" s="3">
        <v>7324837</v>
      </c>
      <c r="I93" s="3">
        <v>10638697</v>
      </c>
      <c r="J93" s="3">
        <v>13903569</v>
      </c>
    </row>
    <row r="94" spans="1:10" ht="12.75">
      <c r="A94" t="s">
        <v>71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</row>
    <row r="95" spans="1:10" ht="12.75">
      <c r="A95" t="s">
        <v>58</v>
      </c>
      <c r="B95" s="3">
        <v>4293692</v>
      </c>
      <c r="C95" s="3">
        <v>6580460</v>
      </c>
      <c r="D95" s="3">
        <v>1738188</v>
      </c>
      <c r="E95" s="3">
        <v>2032194</v>
      </c>
      <c r="F95" s="3">
        <v>3729139</v>
      </c>
      <c r="G95" s="3">
        <v>-3349373</v>
      </c>
      <c r="H95" s="3">
        <v>7051235</v>
      </c>
      <c r="I95" s="3">
        <v>7410114</v>
      </c>
      <c r="J95" s="3">
        <v>731641</v>
      </c>
    </row>
    <row r="96" spans="1:10" ht="12.75">
      <c r="A96" t="s">
        <v>59</v>
      </c>
      <c r="B96" s="3">
        <v>-618600</v>
      </c>
      <c r="C96" s="3">
        <v>-1377226</v>
      </c>
      <c r="D96" s="3">
        <v>-1224000</v>
      </c>
      <c r="E96" s="3">
        <v>-1196400</v>
      </c>
      <c r="F96" s="3">
        <v>-1515000</v>
      </c>
      <c r="G96" s="3">
        <v>0</v>
      </c>
      <c r="H96" s="3">
        <v>-2265150</v>
      </c>
      <c r="I96" s="3">
        <v>-2160648</v>
      </c>
      <c r="J96" s="3">
        <v>0</v>
      </c>
    </row>
    <row r="97" spans="1:10" ht="12.75">
      <c r="A97" t="s">
        <v>56</v>
      </c>
      <c r="B97" s="3">
        <v>-126611</v>
      </c>
      <c r="C97" s="3">
        <v>-279721</v>
      </c>
      <c r="D97" s="3">
        <v>-439245</v>
      </c>
      <c r="E97" s="3">
        <v>-498838</v>
      </c>
      <c r="F97" s="3">
        <v>-613844</v>
      </c>
      <c r="G97" s="3">
        <v>-706423</v>
      </c>
      <c r="H97" s="3">
        <v>-721259</v>
      </c>
      <c r="I97" s="3">
        <v>0</v>
      </c>
      <c r="J97" s="3">
        <v>0</v>
      </c>
    </row>
    <row r="98" spans="2:10" ht="12.75"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1" t="s">
        <v>60</v>
      </c>
      <c r="B99" s="4">
        <f aca="true" t="shared" si="7" ref="B99:J99">SUM(B87:B91)</f>
        <v>49862734</v>
      </c>
      <c r="C99" s="4">
        <f t="shared" si="7"/>
        <v>55169479</v>
      </c>
      <c r="D99" s="4">
        <f t="shared" si="7"/>
        <v>56829682</v>
      </c>
      <c r="E99" s="4">
        <f t="shared" si="7"/>
        <v>57425690</v>
      </c>
      <c r="F99" s="4">
        <f t="shared" si="7"/>
        <v>60353495</v>
      </c>
      <c r="G99" s="4">
        <f t="shared" si="7"/>
        <v>57107782</v>
      </c>
      <c r="H99" s="4">
        <f t="shared" si="7"/>
        <v>63093102</v>
      </c>
      <c r="I99" s="4">
        <f t="shared" si="7"/>
        <v>71628206</v>
      </c>
      <c r="J99" s="4">
        <f t="shared" si="7"/>
        <v>75337090</v>
      </c>
    </row>
    <row r="100" spans="2:10" ht="12.75"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 t="s">
        <v>61</v>
      </c>
      <c r="B101" s="5">
        <f>SUM(B71+B82+B85+B99)</f>
        <v>115812322</v>
      </c>
      <c r="C101" s="5">
        <f>SUM(C71+C82+C85+C99)</f>
        <v>129774156</v>
      </c>
      <c r="D101" s="5">
        <f aca="true" t="shared" si="8" ref="D101:J101">SUM(D71+D82+D85+D99)</f>
        <v>285508517</v>
      </c>
      <c r="E101" s="5">
        <f t="shared" si="8"/>
        <v>279176975</v>
      </c>
      <c r="F101" s="5">
        <f t="shared" si="8"/>
        <v>283313509</v>
      </c>
      <c r="G101" s="5">
        <f t="shared" si="8"/>
        <v>275932876</v>
      </c>
      <c r="H101" s="5">
        <f t="shared" si="8"/>
        <v>308551230</v>
      </c>
      <c r="I101" s="5">
        <f t="shared" si="8"/>
        <v>367132008</v>
      </c>
      <c r="J101" s="5">
        <f t="shared" si="8"/>
        <v>430864867</v>
      </c>
    </row>
    <row r="102" spans="2:10" ht="12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2.75"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1" t="s">
        <v>72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2.75"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t="s">
        <v>73</v>
      </c>
      <c r="B106" s="3">
        <v>234101954</v>
      </c>
      <c r="C106" s="3">
        <v>289771804</v>
      </c>
      <c r="D106" s="3">
        <v>313417767</v>
      </c>
      <c r="E106" s="3">
        <v>630552090</v>
      </c>
      <c r="F106" s="3">
        <v>605673738</v>
      </c>
      <c r="G106" s="3">
        <v>630269716</v>
      </c>
      <c r="H106" s="3">
        <v>675883779</v>
      </c>
      <c r="I106" s="3">
        <v>853318622</v>
      </c>
      <c r="J106" s="3">
        <v>924431921</v>
      </c>
    </row>
    <row r="107" spans="1:10" ht="12.75">
      <c r="A107" t="s">
        <v>74</v>
      </c>
      <c r="B107" s="3">
        <v>-180051482</v>
      </c>
      <c r="C107" s="3">
        <v>-217403926</v>
      </c>
      <c r="D107" s="3">
        <v>-235901632</v>
      </c>
      <c r="E107" s="3">
        <v>-471994693</v>
      </c>
      <c r="F107" s="3">
        <v>-453798692</v>
      </c>
      <c r="G107" s="3">
        <v>-477263032</v>
      </c>
      <c r="H107" s="3">
        <v>-511069246</v>
      </c>
      <c r="I107" s="3">
        <v>-653987552</v>
      </c>
      <c r="J107" s="3">
        <v>-707301214</v>
      </c>
    </row>
    <row r="108" spans="2:10" ht="12.75"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1" t="s">
        <v>75</v>
      </c>
      <c r="B109" s="4">
        <f>SUM(B106:B107)</f>
        <v>54050472</v>
      </c>
      <c r="C109" s="4">
        <f>SUM(C106:C107)</f>
        <v>72367878</v>
      </c>
      <c r="D109" s="4">
        <f aca="true" t="shared" si="9" ref="D109:J109">SUM(D106:D107)</f>
        <v>77516135</v>
      </c>
      <c r="E109" s="4">
        <f t="shared" si="9"/>
        <v>158557397</v>
      </c>
      <c r="F109" s="4">
        <f t="shared" si="9"/>
        <v>151875046</v>
      </c>
      <c r="G109" s="4">
        <f t="shared" si="9"/>
        <v>153006684</v>
      </c>
      <c r="H109" s="4">
        <f t="shared" si="9"/>
        <v>164814533</v>
      </c>
      <c r="I109" s="4">
        <f t="shared" si="9"/>
        <v>199331070</v>
      </c>
      <c r="J109" s="4">
        <f t="shared" si="9"/>
        <v>217130707</v>
      </c>
    </row>
    <row r="110" spans="2:10" ht="12.75"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t="s">
        <v>76</v>
      </c>
      <c r="B111" s="3">
        <v>-48846123</v>
      </c>
      <c r="C111" s="3">
        <v>-63505889</v>
      </c>
      <c r="D111" s="3">
        <v>-74292769</v>
      </c>
      <c r="E111" s="3">
        <v>-155910105</v>
      </c>
      <c r="F111" s="3">
        <v>-145799004</v>
      </c>
      <c r="G111" s="3">
        <v>-150673002</v>
      </c>
      <c r="H111" s="3">
        <v>-152504175</v>
      </c>
      <c r="I111" s="3">
        <v>-182050387</v>
      </c>
      <c r="J111" s="3">
        <v>-205066321</v>
      </c>
    </row>
    <row r="112" spans="2:10" ht="12.75"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1" t="s">
        <v>88</v>
      </c>
      <c r="B113" s="4">
        <f>SUM(B109+B111)</f>
        <v>5204349</v>
      </c>
      <c r="C113" s="4">
        <f>SUM(C109+C111)</f>
        <v>8861989</v>
      </c>
      <c r="D113" s="4">
        <f aca="true" t="shared" si="10" ref="D113:J113">SUM(D109+D111)</f>
        <v>3223366</v>
      </c>
      <c r="E113" s="4">
        <f t="shared" si="10"/>
        <v>2647292</v>
      </c>
      <c r="F113" s="4">
        <f t="shared" si="10"/>
        <v>6076042</v>
      </c>
      <c r="G113" s="4">
        <f t="shared" si="10"/>
        <v>2333682</v>
      </c>
      <c r="H113" s="4">
        <f t="shared" si="10"/>
        <v>12310358</v>
      </c>
      <c r="I113" s="4">
        <f t="shared" si="10"/>
        <v>17280683</v>
      </c>
      <c r="J113" s="4">
        <f t="shared" si="10"/>
        <v>12064386</v>
      </c>
    </row>
    <row r="114" spans="2:10" ht="12.75"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t="s">
        <v>77</v>
      </c>
      <c r="B115" s="3">
        <v>1789442</v>
      </c>
      <c r="C115" s="3">
        <v>975716</v>
      </c>
      <c r="D115" s="3">
        <v>1015792</v>
      </c>
      <c r="E115" s="3">
        <v>1101172</v>
      </c>
      <c r="F115" s="3">
        <v>1005994</v>
      </c>
      <c r="G115" s="3">
        <v>2106046</v>
      </c>
      <c r="H115" s="3">
        <v>1677285</v>
      </c>
      <c r="I115" s="3">
        <v>1069189</v>
      </c>
      <c r="J115" s="3">
        <v>1227438</v>
      </c>
    </row>
    <row r="116" spans="1:10" ht="12.75">
      <c r="A116" t="s">
        <v>78</v>
      </c>
      <c r="B116" s="3">
        <v>0</v>
      </c>
      <c r="C116" s="3">
        <v>0</v>
      </c>
      <c r="D116" s="3">
        <v>0</v>
      </c>
      <c r="E116" s="3">
        <v>83326</v>
      </c>
      <c r="F116" s="3">
        <v>58144</v>
      </c>
      <c r="G116" s="3">
        <v>11864</v>
      </c>
      <c r="H116" s="3">
        <v>0</v>
      </c>
      <c r="I116" s="3">
        <v>12801</v>
      </c>
      <c r="J116" s="3">
        <v>270125</v>
      </c>
    </row>
    <row r="117" spans="1:10" ht="12.75">
      <c r="A117" t="s">
        <v>79</v>
      </c>
      <c r="B117" s="3">
        <v>429733</v>
      </c>
      <c r="C117" s="3">
        <v>188046</v>
      </c>
      <c r="D117" s="3">
        <v>669414</v>
      </c>
      <c r="E117" s="3">
        <v>1763592</v>
      </c>
      <c r="F117" s="3">
        <v>4489273</v>
      </c>
      <c r="G117" s="3">
        <v>1731375</v>
      </c>
      <c r="H117" s="3">
        <v>477945</v>
      </c>
      <c r="I117" s="3">
        <v>230157</v>
      </c>
      <c r="J117" s="3">
        <v>318445</v>
      </c>
    </row>
    <row r="118" spans="1:10" ht="12.75">
      <c r="A118" t="s">
        <v>80</v>
      </c>
      <c r="B118" s="3">
        <v>-8889</v>
      </c>
      <c r="C118" s="3">
        <v>0</v>
      </c>
      <c r="D118" s="3">
        <v>-12718</v>
      </c>
      <c r="E118" s="3">
        <v>0</v>
      </c>
      <c r="F118" s="3">
        <v>0</v>
      </c>
      <c r="G118" s="3">
        <v>-411423</v>
      </c>
      <c r="H118" s="3">
        <v>0</v>
      </c>
      <c r="I118" s="3">
        <v>-300</v>
      </c>
      <c r="J118" s="3">
        <v>0</v>
      </c>
    </row>
    <row r="119" spans="1:10" ht="12.75">
      <c r="A119" t="s">
        <v>81</v>
      </c>
      <c r="B119" s="3">
        <v>-798215</v>
      </c>
      <c r="C119" s="3">
        <v>-1712431</v>
      </c>
      <c r="D119" s="3">
        <v>-1948435</v>
      </c>
      <c r="E119" s="3">
        <v>-1036835</v>
      </c>
      <c r="F119" s="3">
        <v>-1083063</v>
      </c>
      <c r="G119" s="3">
        <v>-995988</v>
      </c>
      <c r="H119" s="3">
        <v>-230656</v>
      </c>
      <c r="I119" s="3">
        <v>-466719</v>
      </c>
      <c r="J119" s="3">
        <v>-1656845</v>
      </c>
    </row>
    <row r="120" spans="1:10" ht="12.75">
      <c r="A120" t="s">
        <v>82</v>
      </c>
      <c r="B120" s="3">
        <v>-1016501</v>
      </c>
      <c r="C120" s="3">
        <v>-944586</v>
      </c>
      <c r="D120" s="3">
        <v>-2162091</v>
      </c>
      <c r="E120" s="3">
        <v>-5261553</v>
      </c>
      <c r="F120" s="3">
        <v>-4532304</v>
      </c>
      <c r="G120" s="3">
        <v>-4040426</v>
      </c>
      <c r="H120" s="3">
        <v>-3419124</v>
      </c>
      <c r="I120" s="3">
        <v>-4341964</v>
      </c>
      <c r="J120" s="3">
        <v>-8800424</v>
      </c>
    </row>
    <row r="121" spans="1:10" ht="12.75">
      <c r="A121" t="s">
        <v>83</v>
      </c>
      <c r="B121" s="3">
        <v>-66856</v>
      </c>
      <c r="C121" s="3">
        <v>-510100</v>
      </c>
      <c r="D121" s="3">
        <v>-784158</v>
      </c>
      <c r="E121" s="3">
        <v>-2298805</v>
      </c>
      <c r="F121" s="3">
        <v>-4118250</v>
      </c>
      <c r="G121" s="3">
        <v>-8586714</v>
      </c>
      <c r="H121" s="3">
        <v>-3172741</v>
      </c>
      <c r="I121" s="3">
        <v>-2037291</v>
      </c>
      <c r="J121" s="3">
        <v>-5083314</v>
      </c>
    </row>
    <row r="122" spans="1:10" ht="12.75">
      <c r="A122" t="s">
        <v>84</v>
      </c>
      <c r="B122" s="3">
        <v>-1078024</v>
      </c>
      <c r="C122" s="3">
        <v>-477727</v>
      </c>
      <c r="D122" s="3">
        <v>-332005</v>
      </c>
      <c r="E122" s="3">
        <v>-481787</v>
      </c>
      <c r="F122" s="3">
        <v>-298639</v>
      </c>
      <c r="G122" s="3">
        <v>70242</v>
      </c>
      <c r="H122" s="3">
        <v>-1429800</v>
      </c>
      <c r="I122" s="3">
        <v>1174021</v>
      </c>
      <c r="J122" s="3">
        <v>6828525</v>
      </c>
    </row>
    <row r="123" spans="1:10" ht="12.75">
      <c r="A123" t="s">
        <v>85</v>
      </c>
      <c r="B123" s="3">
        <v>1046587</v>
      </c>
      <c r="C123" s="3">
        <v>493941</v>
      </c>
      <c r="D123" s="3">
        <v>1452805</v>
      </c>
      <c r="E123" s="3">
        <v>1733323</v>
      </c>
      <c r="F123" s="3">
        <v>-1483593</v>
      </c>
      <c r="G123" s="3">
        <v>242713</v>
      </c>
      <c r="H123" s="3">
        <v>-63181</v>
      </c>
      <c r="I123" s="3">
        <v>686660</v>
      </c>
      <c r="J123" s="3">
        <v>-1739050</v>
      </c>
    </row>
    <row r="124" spans="2:10" ht="12.75"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1" t="s">
        <v>89</v>
      </c>
      <c r="B125" s="4">
        <f>SUM(B115:B123)</f>
        <v>297277</v>
      </c>
      <c r="C125" s="4">
        <f>SUM(C115:C123)</f>
        <v>-1987141</v>
      </c>
      <c r="D125" s="4">
        <f aca="true" t="shared" si="11" ref="D125:J125">SUM(D115:D123)</f>
        <v>-2101396</v>
      </c>
      <c r="E125" s="4">
        <f t="shared" si="11"/>
        <v>-4397567</v>
      </c>
      <c r="F125" s="4">
        <f t="shared" si="11"/>
        <v>-5962438</v>
      </c>
      <c r="G125" s="4">
        <f t="shared" si="11"/>
        <v>-9872311</v>
      </c>
      <c r="H125" s="4">
        <f t="shared" si="11"/>
        <v>-6160272</v>
      </c>
      <c r="I125" s="4">
        <f t="shared" si="11"/>
        <v>-3673446</v>
      </c>
      <c r="J125" s="4">
        <f t="shared" si="11"/>
        <v>-8635100</v>
      </c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1" t="s">
        <v>86</v>
      </c>
      <c r="B127" s="4">
        <f>SUM(B113+B125)</f>
        <v>5501626</v>
      </c>
      <c r="C127" s="4">
        <f>SUM(C113+C125)</f>
        <v>6874848</v>
      </c>
      <c r="D127" s="4">
        <f aca="true" t="shared" si="12" ref="D127:J127">SUM(D113+D125)</f>
        <v>1121970</v>
      </c>
      <c r="E127" s="4">
        <f t="shared" si="12"/>
        <v>-1750275</v>
      </c>
      <c r="F127" s="4">
        <f t="shared" si="12"/>
        <v>113604</v>
      </c>
      <c r="G127" s="4">
        <f t="shared" si="12"/>
        <v>-7538629</v>
      </c>
      <c r="H127" s="4">
        <f t="shared" si="12"/>
        <v>6150086</v>
      </c>
      <c r="I127" s="4">
        <f t="shared" si="12"/>
        <v>13607237</v>
      </c>
      <c r="J127" s="4">
        <f t="shared" si="12"/>
        <v>3429286</v>
      </c>
    </row>
    <row r="128" spans="2:10" ht="12.75"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t="s">
        <v>64</v>
      </c>
      <c r="B129" s="3">
        <v>-1210074</v>
      </c>
      <c r="C129" s="3">
        <v>-1097271</v>
      </c>
      <c r="D129" s="3">
        <v>119756</v>
      </c>
      <c r="E129" s="3">
        <v>2629915</v>
      </c>
      <c r="F129" s="3">
        <v>1991214</v>
      </c>
      <c r="G129" s="3">
        <v>2996361</v>
      </c>
      <c r="H129" s="3">
        <v>1778035</v>
      </c>
      <c r="I129" s="3">
        <v>-3749042</v>
      </c>
      <c r="J129" s="3">
        <v>-2351133</v>
      </c>
    </row>
    <row r="130" spans="1:10" ht="12.75">
      <c r="A130" t="s">
        <v>90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2:10" ht="12.75"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1" t="s">
        <v>91</v>
      </c>
      <c r="B132" s="4">
        <f>SUM(B127+B129)</f>
        <v>4291552</v>
      </c>
      <c r="C132" s="4">
        <f>SUM(C127+C129+C130)</f>
        <v>5777577</v>
      </c>
      <c r="D132" s="4">
        <f aca="true" t="shared" si="13" ref="D132:J132">SUM(D127+D129+D130)</f>
        <v>1241726</v>
      </c>
      <c r="E132" s="4">
        <f t="shared" si="13"/>
        <v>879640</v>
      </c>
      <c r="F132" s="4">
        <f t="shared" si="13"/>
        <v>2104818</v>
      </c>
      <c r="G132" s="4">
        <f t="shared" si="13"/>
        <v>-4542268</v>
      </c>
      <c r="H132" s="4">
        <f t="shared" si="13"/>
        <v>7928121</v>
      </c>
      <c r="I132" s="4">
        <f t="shared" si="13"/>
        <v>9858195</v>
      </c>
      <c r="J132" s="4">
        <f t="shared" si="13"/>
        <v>1078153</v>
      </c>
    </row>
    <row r="133" spans="2:10" ht="12.75"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t="s">
        <v>87</v>
      </c>
      <c r="B134" s="3">
        <v>2140</v>
      </c>
      <c r="C134" s="3">
        <v>802883</v>
      </c>
      <c r="D134" s="3">
        <v>369567</v>
      </c>
      <c r="E134" s="3">
        <v>-430077</v>
      </c>
      <c r="F134" s="3">
        <v>-28921</v>
      </c>
      <c r="G134" s="3">
        <v>-2052223</v>
      </c>
      <c r="H134" s="3">
        <v>-2812826</v>
      </c>
      <c r="I134" s="3">
        <v>-2448081</v>
      </c>
      <c r="J134" s="3">
        <v>-346512</v>
      </c>
    </row>
    <row r="135" spans="2:10" ht="12.75"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t="s">
        <v>92</v>
      </c>
      <c r="B136" s="3">
        <f>SUM(B132+B134)</f>
        <v>4293692</v>
      </c>
      <c r="C136" s="3">
        <f>SUM(C132+C134)</f>
        <v>6580460</v>
      </c>
      <c r="D136" s="3">
        <f aca="true" t="shared" si="14" ref="D136:J136">SUM(D132+D134)</f>
        <v>1611293</v>
      </c>
      <c r="E136" s="3">
        <f t="shared" si="14"/>
        <v>449563</v>
      </c>
      <c r="F136" s="3">
        <f t="shared" si="14"/>
        <v>2075897</v>
      </c>
      <c r="G136" s="3">
        <f t="shared" si="14"/>
        <v>-6594491</v>
      </c>
      <c r="H136" s="3">
        <f t="shared" si="14"/>
        <v>5115295</v>
      </c>
      <c r="I136" s="3">
        <f t="shared" si="14"/>
        <v>7410114</v>
      </c>
      <c r="J136" s="3">
        <f t="shared" si="14"/>
        <v>731641</v>
      </c>
    </row>
    <row r="137" spans="2:10" ht="12.75"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t="s">
        <v>93</v>
      </c>
      <c r="B138" s="3">
        <v>0</v>
      </c>
      <c r="C138" s="3">
        <v>0</v>
      </c>
      <c r="D138" s="3">
        <v>126895</v>
      </c>
      <c r="E138" s="3">
        <v>1582631</v>
      </c>
      <c r="F138" s="3">
        <v>1653242</v>
      </c>
      <c r="G138" s="3">
        <v>3245118</v>
      </c>
      <c r="H138" s="3">
        <v>1935940</v>
      </c>
      <c r="I138" s="3">
        <v>0</v>
      </c>
      <c r="J138" s="3">
        <v>0</v>
      </c>
    </row>
    <row r="139" spans="2:10" ht="12.75"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" t="s">
        <v>94</v>
      </c>
      <c r="B140" s="5">
        <f>SUM(B136+B138)</f>
        <v>4293692</v>
      </c>
      <c r="C140" s="5">
        <f>SUM(C136+C138)</f>
        <v>6580460</v>
      </c>
      <c r="D140" s="5">
        <f aca="true" t="shared" si="15" ref="D140:J140">SUM(D136+D138)</f>
        <v>1738188</v>
      </c>
      <c r="E140" s="5">
        <f t="shared" si="15"/>
        <v>2032194</v>
      </c>
      <c r="F140" s="5">
        <f t="shared" si="15"/>
        <v>3729139</v>
      </c>
      <c r="G140" s="5">
        <f t="shared" si="15"/>
        <v>-3349373</v>
      </c>
      <c r="H140" s="5">
        <f t="shared" si="15"/>
        <v>7051235</v>
      </c>
      <c r="I140" s="5">
        <f t="shared" si="15"/>
        <v>7410114</v>
      </c>
      <c r="J140" s="5">
        <f t="shared" si="15"/>
        <v>731641</v>
      </c>
    </row>
    <row r="143" spans="1:10" ht="12.75">
      <c r="A143" t="s">
        <v>192</v>
      </c>
      <c r="B143" s="26">
        <v>37256</v>
      </c>
      <c r="C143" s="26">
        <v>37256</v>
      </c>
      <c r="D143" s="26">
        <v>37621</v>
      </c>
      <c r="E143" s="26">
        <v>37986</v>
      </c>
      <c r="F143" s="26">
        <v>38352</v>
      </c>
      <c r="G143" s="26">
        <v>38717</v>
      </c>
      <c r="H143" s="26">
        <v>39082</v>
      </c>
      <c r="I143" s="26">
        <v>39447</v>
      </c>
      <c r="J143" s="26">
        <v>39813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158"/>
  <sheetViews>
    <sheetView zoomScalePageLayoutView="0" workbookViewId="0" topLeftCell="C131">
      <selection activeCell="B156" sqref="B156:J156"/>
    </sheetView>
  </sheetViews>
  <sheetFormatPr defaultColWidth="11.421875" defaultRowHeight="12.75"/>
  <cols>
    <col min="1" max="1" width="47.7109375" style="0" customWidth="1"/>
    <col min="2" max="4" width="15.421875" style="0" bestFit="1" customWidth="1"/>
    <col min="5" max="5" width="15.8515625" style="0" bestFit="1" customWidth="1"/>
    <col min="6" max="6" width="15.421875" style="0" bestFit="1" customWidth="1"/>
    <col min="7" max="9" width="15.8515625" style="0" bestFit="1" customWidth="1"/>
    <col min="10" max="10" width="15.421875" style="0" bestFit="1" customWidth="1"/>
  </cols>
  <sheetData>
    <row r="4" ht="12.75">
      <c r="A4" s="1" t="s">
        <v>30</v>
      </c>
    </row>
    <row r="6" spans="2:22" ht="12.75"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M6" s="7"/>
      <c r="N6" s="7"/>
      <c r="O6" s="7"/>
      <c r="P6" s="7"/>
      <c r="Q6" s="7"/>
      <c r="R6" s="7"/>
      <c r="S6" s="7"/>
      <c r="T6" s="7"/>
      <c r="U6" s="7"/>
      <c r="V6" s="7"/>
    </row>
    <row r="8" spans="1:22" ht="12.75">
      <c r="A8" t="s">
        <v>0</v>
      </c>
      <c r="B8" s="3">
        <f>'Estados Financieros - Nominal'!B8*B$154</f>
        <v>8898950.80148627</v>
      </c>
      <c r="C8" s="3">
        <f>'Estados Financieros - Nominal'!C8*C$154</f>
        <v>9896647.714927986</v>
      </c>
      <c r="D8" s="3">
        <f>'Estados Financieros - Nominal'!D8*D$154</f>
        <v>14217793.69837941</v>
      </c>
      <c r="E8" s="3">
        <f>'Estados Financieros - Nominal'!E8*E$154</f>
        <v>19805369.992328875</v>
      </c>
      <c r="F8" s="3">
        <f>'Estados Financieros - Nominal'!F8*F$154</f>
        <v>10598948.083486801</v>
      </c>
      <c r="G8" s="3">
        <f>'Estados Financieros - Nominal'!G8*G$154</f>
        <v>10392792.381978823</v>
      </c>
      <c r="H8" s="3">
        <f>'Estados Financieros - Nominal'!H8*H$154</f>
        <v>16778959.459596775</v>
      </c>
      <c r="I8" s="3">
        <f>'Estados Financieros - Nominal'!I8*I$154</f>
        <v>13277558.354626944</v>
      </c>
      <c r="J8" s="3">
        <f>'Estados Financieros - Nominal'!J8*J$154</f>
        <v>18041685.2374</v>
      </c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t="s">
        <v>1</v>
      </c>
      <c r="B9" s="3">
        <f>'Estados Financieros - Nominal'!B9*B$154</f>
        <v>9794878.847201169</v>
      </c>
      <c r="C9" s="3">
        <f>'Estados Financieros - Nominal'!C9*C$154</f>
        <v>10391013.424994119</v>
      </c>
      <c r="D9" s="3">
        <f>'Estados Financieros - Nominal'!D9*D$154</f>
        <v>26984068.36936765</v>
      </c>
      <c r="E9" s="3">
        <f>'Estados Financieros - Nominal'!E9*E$154</f>
        <v>10167132.830644248</v>
      </c>
      <c r="F9" s="3">
        <f>'Estados Financieros - Nominal'!F9*F$154</f>
        <v>15976829.878207488</v>
      </c>
      <c r="G9" s="3">
        <f>'Estados Financieros - Nominal'!G9*G$154</f>
        <v>19093529.535968922</v>
      </c>
      <c r="H9" s="3">
        <f>'Estados Financieros - Nominal'!H9*H$154</f>
        <v>11752466.01718205</v>
      </c>
      <c r="I9" s="3">
        <f>'Estados Financieros - Nominal'!I9*I$154</f>
        <v>21056179.55599345</v>
      </c>
      <c r="J9" s="3">
        <f>'Estados Financieros - Nominal'!J9*J$154</f>
        <v>14573205.5646</v>
      </c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t="s">
        <v>2</v>
      </c>
      <c r="B10" s="3">
        <f>'Estados Financieros - Nominal'!B10*B$154</f>
        <v>8343795.946290359</v>
      </c>
      <c r="C10" s="3">
        <f>'Estados Financieros - Nominal'!C10*C$154</f>
        <v>3255120.5661708964</v>
      </c>
      <c r="D10" s="3">
        <f>'Estados Financieros - Nominal'!D10*D$154</f>
        <v>6409213.215888148</v>
      </c>
      <c r="E10" s="3">
        <f>'Estados Financieros - Nominal'!E10*E$154</f>
        <v>539114.6463109446</v>
      </c>
      <c r="F10" s="3">
        <f>'Estados Financieros - Nominal'!F10*F$154</f>
        <v>4209763.4219766725</v>
      </c>
      <c r="G10" s="3">
        <f>'Estados Financieros - Nominal'!G10*G$154</f>
        <v>2459073.299618637</v>
      </c>
      <c r="H10" s="3">
        <f>'Estados Financieros - Nominal'!H10*H$154</f>
        <v>0</v>
      </c>
      <c r="I10" s="3">
        <f>'Estados Financieros - Nominal'!I10*I$154</f>
        <v>0</v>
      </c>
      <c r="J10" s="3">
        <f>'Estados Financieros - Nominal'!J10*J$154</f>
        <v>2556523.7256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t="s">
        <v>3</v>
      </c>
      <c r="B11" s="3">
        <f>'Estados Financieros - Nominal'!B11*B$154</f>
        <v>9058558.450415162</v>
      </c>
      <c r="C11" s="3">
        <f>'Estados Financieros - Nominal'!C11*C$154</f>
        <v>13583356.216378702</v>
      </c>
      <c r="D11" s="3">
        <f>'Estados Financieros - Nominal'!D11*D$154</f>
        <v>27717133.94496346</v>
      </c>
      <c r="E11" s="3">
        <f>'Estados Financieros - Nominal'!E11*E$154</f>
        <v>22169843.24350155</v>
      </c>
      <c r="F11" s="3">
        <f>'Estados Financieros - Nominal'!F11*F$154</f>
        <v>20033728.796562307</v>
      </c>
      <c r="G11" s="3">
        <f>'Estados Financieros - Nominal'!G11*G$154</f>
        <v>19872151.559798185</v>
      </c>
      <c r="H11" s="3">
        <f>'Estados Financieros - Nominal'!H11*H$154</f>
        <v>21221286.72455601</v>
      </c>
      <c r="I11" s="3">
        <f>'Estados Financieros - Nominal'!I11*I$154</f>
        <v>24465147.693757564</v>
      </c>
      <c r="J11" s="3">
        <f>'Estados Financieros - Nominal'!J11*J$154</f>
        <v>20968204.9282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t="s">
        <v>4</v>
      </c>
      <c r="B12" s="3">
        <f>'Estados Financieros - Nominal'!B12*B$154</f>
        <v>2564514.967068639</v>
      </c>
      <c r="C12" s="3">
        <f>'Estados Financieros - Nominal'!C12*C$154</f>
        <v>836729.2835298115</v>
      </c>
      <c r="D12" s="3">
        <f>'Estados Financieros - Nominal'!D12*D$154</f>
        <v>180831.49335875438</v>
      </c>
      <c r="E12" s="3">
        <f>'Estados Financieros - Nominal'!E12*E$154</f>
        <v>343454.80878783687</v>
      </c>
      <c r="F12" s="3">
        <f>'Estados Financieros - Nominal'!F12*F$154</f>
        <v>222792.12056476364</v>
      </c>
      <c r="G12" s="3">
        <f>'Estados Financieros - Nominal'!G12*G$154</f>
        <v>178022.75197195442</v>
      </c>
      <c r="H12" s="3">
        <f>'Estados Financieros - Nominal'!H12*H$154</f>
        <v>117587.05410960484</v>
      </c>
      <c r="I12" s="3">
        <f>'Estados Financieros - Nominal'!I12*I$154</f>
        <v>65905.71639697142</v>
      </c>
      <c r="J12" s="3">
        <f>'Estados Financieros - Nominal'!J12*J$154</f>
        <v>136527.5544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t="s">
        <v>5</v>
      </c>
      <c r="B13" s="3">
        <f>'Estados Financieros - Nominal'!B13*B$154</f>
        <v>1985282.8011106788</v>
      </c>
      <c r="C13" s="3">
        <f>'Estados Financieros - Nominal'!C13*C$154</f>
        <v>2846756.6170896827</v>
      </c>
      <c r="D13" s="3">
        <f>'Estados Financieros - Nominal'!D13*D$154</f>
        <v>2882606.65471878</v>
      </c>
      <c r="E13" s="3">
        <f>'Estados Financieros - Nominal'!E13*E$154</f>
        <v>5141097.117921503</v>
      </c>
      <c r="F13" s="3">
        <f>'Estados Financieros - Nominal'!F13*F$154</f>
        <v>2092235.0872928177</v>
      </c>
      <c r="G13" s="3">
        <f>'Estados Financieros - Nominal'!G13*G$154</f>
        <v>1819862.2095364425</v>
      </c>
      <c r="H13" s="3">
        <f>'Estados Financieros - Nominal'!H13*H$154</f>
        <v>1444217.611602503</v>
      </c>
      <c r="I13" s="3">
        <f>'Estados Financieros - Nominal'!I13*I$154</f>
        <v>1667937.0202512396</v>
      </c>
      <c r="J13" s="3">
        <f>'Estados Financieros - Nominal'!J13*J$154</f>
        <v>990501.1358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t="s">
        <v>6</v>
      </c>
      <c r="B14" s="3">
        <f>'Estados Financieros - Nominal'!B14*B$154</f>
        <v>4802128.6166145755</v>
      </c>
      <c r="C14" s="3">
        <f>'Estados Financieros - Nominal'!C14*C$154</f>
        <v>5330932.875813576</v>
      </c>
      <c r="D14" s="3">
        <f>'Estados Financieros - Nominal'!D14*D$154</f>
        <v>6568185.015570384</v>
      </c>
      <c r="E14" s="3">
        <f>'Estados Financieros - Nominal'!E14*E$154</f>
        <v>4629168.477470793</v>
      </c>
      <c r="F14" s="3">
        <f>'Estados Financieros - Nominal'!F14*F$154</f>
        <v>4952049.937384899</v>
      </c>
      <c r="G14" s="3">
        <f>'Estados Financieros - Nominal'!G14*G$154</f>
        <v>2171785.807139304</v>
      </c>
      <c r="H14" s="3">
        <f>'Estados Financieros - Nominal'!H14*H$154</f>
        <v>1086636.9531881479</v>
      </c>
      <c r="I14" s="3">
        <f>'Estados Financieros - Nominal'!I14*I$154</f>
        <v>2341123.3869154076</v>
      </c>
      <c r="J14" s="3">
        <f>'Estados Financieros - Nominal'!J14*J$154</f>
        <v>374305.6606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t="s">
        <v>7</v>
      </c>
      <c r="B15" s="3">
        <f>'Estados Financieros - Nominal'!B15*B$154</f>
        <v>47414094.91931481</v>
      </c>
      <c r="C15" s="3">
        <f>'Estados Financieros - Nominal'!C15*C$154</f>
        <v>58093569.22262592</v>
      </c>
      <c r="D15" s="3">
        <f>'Estados Financieros - Nominal'!D15*D$154</f>
        <v>116606985.5875437</v>
      </c>
      <c r="E15" s="3">
        <f>'Estados Financieros - Nominal'!E15*E$154</f>
        <v>106313873.10630164</v>
      </c>
      <c r="F15" s="3">
        <f>'Estados Financieros - Nominal'!F15*F$154</f>
        <v>108287513.60834867</v>
      </c>
      <c r="G15" s="3">
        <f>'Estados Financieros - Nominal'!G15*G$154</f>
        <v>108458758.25283653</v>
      </c>
      <c r="H15" s="3">
        <f>'Estados Financieros - Nominal'!H15*H$154</f>
        <v>125405846.1860003</v>
      </c>
      <c r="I15" s="3">
        <f>'Estados Financieros - Nominal'!I15*I$154</f>
        <v>142860946.08136907</v>
      </c>
      <c r="J15" s="3">
        <f>'Estados Financieros - Nominal'!J15*J$154</f>
        <v>141824156.134</v>
      </c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t="s">
        <v>8</v>
      </c>
      <c r="B16" s="3">
        <f>'Estados Financieros - Nominal'!B16*B$154</f>
        <v>288174.0570631397</v>
      </c>
      <c r="C16" s="3">
        <f>'Estados Financieros - Nominal'!C16*C$154</f>
        <v>320085.1073006247</v>
      </c>
      <c r="D16" s="3">
        <f>'Estados Financieros - Nominal'!D16*D$154</f>
        <v>6038188.784747379</v>
      </c>
      <c r="E16" s="3">
        <f>'Estados Financieros - Nominal'!E16*E$154</f>
        <v>7813040.05784781</v>
      </c>
      <c r="F16" s="3">
        <f>'Estados Financieros - Nominal'!F16*F$154</f>
        <v>10118811.295518722</v>
      </c>
      <c r="G16" s="3">
        <f>'Estados Financieros - Nominal'!G16*G$154</f>
        <v>9691061.909894118</v>
      </c>
      <c r="H16" s="3">
        <f>'Estados Financieros - Nominal'!H16*H$154</f>
        <v>10654597.166578138</v>
      </c>
      <c r="I16" s="3">
        <f>'Estados Financieros - Nominal'!I16*I$154</f>
        <v>12018893.724364674</v>
      </c>
      <c r="J16" s="3">
        <f>'Estados Financieros - Nominal'!J16*J$154</f>
        <v>11034987.379</v>
      </c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t="s">
        <v>9</v>
      </c>
      <c r="B17" s="3">
        <f>'Estados Financieros - Nominal'!B17*B$154</f>
        <v>238242.20499268934</v>
      </c>
      <c r="C17" s="3">
        <f>'Estados Financieros - Nominal'!C17*C$154</f>
        <v>268829.80892385705</v>
      </c>
      <c r="D17" s="3">
        <f>'Estados Financieros - Nominal'!D17*D$154</f>
        <v>643551.0141722276</v>
      </c>
      <c r="E17" s="3">
        <f>'Estados Financieros - Nominal'!E17*E$154</f>
        <v>968299.5824897194</v>
      </c>
      <c r="F17" s="3">
        <f>'Estados Financieros - Nominal'!F17*F$154</f>
        <v>1134969.1084100674</v>
      </c>
      <c r="G17" s="3">
        <f>'Estados Financieros - Nominal'!G17*G$154</f>
        <v>1159884.4178885282</v>
      </c>
      <c r="H17" s="3">
        <f>'Estados Financieros - Nominal'!H17*H$154</f>
        <v>2667624.4490889353</v>
      </c>
      <c r="I17" s="3">
        <f>'Estados Financieros - Nominal'!I17*I$154</f>
        <v>2373592.588110563</v>
      </c>
      <c r="J17" s="3">
        <f>'Estados Financieros - Nominal'!J17*J$154</f>
        <v>4228085.1586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t="s">
        <v>10</v>
      </c>
      <c r="B18" s="3">
        <f>'Estados Financieros - Nominal'!B18*B$154</f>
        <v>294968.5903231431</v>
      </c>
      <c r="C18" s="3">
        <f>'Estados Financieros - Nominal'!C18*C$154</f>
        <v>135739.47173066367</v>
      </c>
      <c r="D18" s="3">
        <f>'Estados Financieros - Nominal'!D18*D$154</f>
        <v>1319444.036860502</v>
      </c>
      <c r="E18" s="3">
        <f>'Estados Financieros - Nominal'!E18*E$154</f>
        <v>0</v>
      </c>
      <c r="F18" s="3">
        <f>'Estados Financieros - Nominal'!F18*F$154</f>
        <v>0</v>
      </c>
      <c r="G18" s="3">
        <f>'Estados Financieros - Nominal'!G18*G$154</f>
        <v>945706.2605111685</v>
      </c>
      <c r="H18" s="3">
        <f>'Estados Financieros - Nominal'!H18*H$154</f>
        <v>832942.3865499641</v>
      </c>
      <c r="I18" s="3">
        <f>'Estados Financieros - Nominal'!I18*I$154</f>
        <v>1032551.542885293</v>
      </c>
      <c r="J18" s="3">
        <f>'Estados Financieros - Nominal'!J18*J$154</f>
        <v>1031602.1668</v>
      </c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t="s">
        <v>11</v>
      </c>
      <c r="B19" s="3">
        <f>'Estados Financieros - Nominal'!B19*B$154</f>
        <v>1655883.5989751706</v>
      </c>
      <c r="C19" s="3">
        <f>'Estados Financieros - Nominal'!C19*C$154</f>
        <v>0</v>
      </c>
      <c r="D19" s="3">
        <f>'Estados Financieros - Nominal'!D19*D$154</f>
        <v>788196.3487766127</v>
      </c>
      <c r="E19" s="3">
        <f>'Estados Financieros - Nominal'!E19*E$154</f>
        <v>21931727.47821275</v>
      </c>
      <c r="F19" s="3">
        <f>'Estados Financieros - Nominal'!F19*F$154</f>
        <v>11112650.653161447</v>
      </c>
      <c r="G19" s="3">
        <f>'Estados Financieros - Nominal'!G19*G$154</f>
        <v>1421450.5557003103</v>
      </c>
      <c r="H19" s="3">
        <f>'Estados Financieros - Nominal'!H19*H$154</f>
        <v>2730250.71129997</v>
      </c>
      <c r="I19" s="3">
        <f>'Estados Financieros - Nominal'!I19*I$154</f>
        <v>4030866.2321556704</v>
      </c>
      <c r="J19" s="3">
        <f>'Estados Financieros - Nominal'!J19*J$154</f>
        <v>3749498.1398</v>
      </c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t="s">
        <v>31</v>
      </c>
      <c r="B20" s="3">
        <f>'Estados Financieros - Nominal'!B20*B$154</f>
        <v>0</v>
      </c>
      <c r="C20" s="3">
        <f>'Estados Financieros - Nominal'!C20*C$154</f>
        <v>0</v>
      </c>
      <c r="D20" s="3">
        <f>'Estados Financieros - Nominal'!D20*D$154</f>
        <v>0</v>
      </c>
      <c r="E20" s="3">
        <f>'Estados Financieros - Nominal'!E20*E$154</f>
        <v>0</v>
      </c>
      <c r="F20" s="3">
        <f>'Estados Financieros - Nominal'!F20*F$154</f>
        <v>0</v>
      </c>
      <c r="G20" s="3">
        <f>'Estados Financieros - Nominal'!G20*G$154</f>
        <v>0</v>
      </c>
      <c r="H20" s="3">
        <f>'Estados Financieros - Nominal'!H20*H$154</f>
        <v>0</v>
      </c>
      <c r="I20" s="3">
        <f>'Estados Financieros - Nominal'!I20*I$154</f>
        <v>0</v>
      </c>
      <c r="J20" s="3">
        <f>'Estados Financieros - Nominal'!J20*J$154</f>
        <v>0</v>
      </c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t="s">
        <v>32</v>
      </c>
      <c r="B21" s="3">
        <f>'Estados Financieros - Nominal'!B21*B$154</f>
        <v>0</v>
      </c>
      <c r="C21" s="3">
        <f>'Estados Financieros - Nominal'!C21*C$154</f>
        <v>0</v>
      </c>
      <c r="D21" s="3">
        <f>'Estados Financieros - Nominal'!D21*D$154</f>
        <v>0</v>
      </c>
      <c r="E21" s="3">
        <f>'Estados Financieros - Nominal'!E21*E$154</f>
        <v>0</v>
      </c>
      <c r="F21" s="3">
        <f>'Estados Financieros - Nominal'!F21*F$154</f>
        <v>0</v>
      </c>
      <c r="G21" s="3">
        <f>'Estados Financieros - Nominal'!G21*G$154</f>
        <v>0</v>
      </c>
      <c r="H21" s="3">
        <f>'Estados Financieros - Nominal'!H21*H$154</f>
        <v>0</v>
      </c>
      <c r="I21" s="3">
        <f>'Estados Financieros - Nominal'!I21*I$154</f>
        <v>0</v>
      </c>
      <c r="J21" s="3">
        <f>'Estados Financieros - Nominal'!J21*J$154</f>
        <v>0</v>
      </c>
      <c r="N21" s="9"/>
      <c r="O21" s="9"/>
      <c r="P21" s="9"/>
      <c r="Q21" s="9"/>
      <c r="R21" s="9"/>
      <c r="S21" s="9"/>
      <c r="T21" s="9"/>
      <c r="U21" s="9"/>
      <c r="V21" s="9"/>
    </row>
    <row r="22" spans="2:10" ht="12.75">
      <c r="B22" s="3"/>
      <c r="C22" s="3"/>
      <c r="D22" s="3"/>
      <c r="E22" s="3"/>
      <c r="F22" s="3"/>
      <c r="G22" s="3"/>
      <c r="H22" s="3"/>
      <c r="I22" s="3"/>
      <c r="J22" s="3"/>
    </row>
    <row r="23" spans="1:22" ht="12.75">
      <c r="A23" s="1" t="s">
        <v>12</v>
      </c>
      <c r="B23" s="4">
        <f>SUM(B8:B21)</f>
        <v>95339473.80085582</v>
      </c>
      <c r="C23" s="4">
        <f>SUM(C8:C21)</f>
        <v>104958780.30948584</v>
      </c>
      <c r="D23" s="4">
        <f aca="true" t="shared" si="0" ref="D23:J23">SUM(D8:D21)</f>
        <v>210356198.16434702</v>
      </c>
      <c r="E23" s="4">
        <f t="shared" si="0"/>
        <v>199822121.34181765</v>
      </c>
      <c r="F23" s="4">
        <f t="shared" si="0"/>
        <v>188740291.99091464</v>
      </c>
      <c r="G23" s="4">
        <f t="shared" si="0"/>
        <v>177664078.9428429</v>
      </c>
      <c r="H23" s="4">
        <f t="shared" si="0"/>
        <v>194692414.71975237</v>
      </c>
      <c r="I23" s="4">
        <f t="shared" si="0"/>
        <v>225190701.89682686</v>
      </c>
      <c r="J23" s="4">
        <f t="shared" si="0"/>
        <v>219509282.7848</v>
      </c>
      <c r="N23" s="9"/>
      <c r="O23" s="9"/>
      <c r="P23" s="9"/>
      <c r="Q23" s="9"/>
      <c r="R23" s="9"/>
      <c r="S23" s="9"/>
      <c r="T23" s="9"/>
      <c r="U23" s="9"/>
      <c r="V23" s="9"/>
    </row>
    <row r="24" spans="2:10" ht="12.75">
      <c r="B24" s="3"/>
      <c r="C24" s="3"/>
      <c r="D24" s="3"/>
      <c r="E24" s="3"/>
      <c r="F24" s="3"/>
      <c r="G24" s="3"/>
      <c r="H24" s="3"/>
      <c r="I24" s="3"/>
      <c r="J24" s="3"/>
    </row>
    <row r="25" spans="2:10" ht="12.75">
      <c r="B25" s="3"/>
      <c r="C25" s="3"/>
      <c r="D25" s="3"/>
      <c r="E25" s="3"/>
      <c r="F25" s="3"/>
      <c r="G25" s="3"/>
      <c r="H25" s="3"/>
      <c r="I25" s="3"/>
      <c r="J25" s="3"/>
    </row>
    <row r="26" spans="1:22" ht="12.75">
      <c r="A26" t="s">
        <v>13</v>
      </c>
      <c r="B26" s="3">
        <f>'Estados Financieros - Nominal'!B26*B$154</f>
        <v>5276389.33506821</v>
      </c>
      <c r="C26" s="3">
        <f>'Estados Financieros - Nominal'!C26*C$154</f>
        <v>5334492.562929659</v>
      </c>
      <c r="D26" s="3">
        <f>'Estados Financieros - Nominal'!D26*D$154</f>
        <v>28009735.534795046</v>
      </c>
      <c r="E26" s="3">
        <f>'Estados Financieros - Nominal'!E26*E$154</f>
        <v>8594509.871351501</v>
      </c>
      <c r="F26" s="3">
        <f>'Estados Financieros - Nominal'!F26*F$154</f>
        <v>8413503.766236955</v>
      </c>
      <c r="G26" s="3">
        <f>'Estados Financieros - Nominal'!G26*G$154</f>
        <v>7944743.787573726</v>
      </c>
      <c r="H26" s="3">
        <f>'Estados Financieros - Nominal'!H26*H$154</f>
        <v>8836808.0557031</v>
      </c>
      <c r="I26" s="3">
        <f>'Estados Financieros - Nominal'!I26*I$154</f>
        <v>5815525.045139596</v>
      </c>
      <c r="J26" s="3">
        <f>'Estados Financieros - Nominal'!J26*J$154</f>
        <v>5973740.8184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t="s">
        <v>14</v>
      </c>
      <c r="B27" s="3">
        <f>'Estados Financieros - Nominal'!B27*B$154</f>
        <v>6611566.083247259</v>
      </c>
      <c r="C27" s="3">
        <f>'Estados Financieros - Nominal'!C27*C$154</f>
        <v>8333623.370363593</v>
      </c>
      <c r="D27" s="3">
        <f>'Estados Financieros - Nominal'!D27*D$154</f>
        <v>22269762.21391802</v>
      </c>
      <c r="E27" s="3">
        <f>'Estados Financieros - Nominal'!E27*E$154</f>
        <v>12664032.884719376</v>
      </c>
      <c r="F27" s="3">
        <f>'Estados Financieros - Nominal'!F27*F$154</f>
        <v>13664430.540208716</v>
      </c>
      <c r="G27" s="3">
        <f>'Estados Financieros - Nominal'!G27*G$154</f>
        <v>18700537.707321696</v>
      </c>
      <c r="H27" s="3">
        <f>'Estados Financieros - Nominal'!H27*H$154</f>
        <v>20748863.653264355</v>
      </c>
      <c r="I27" s="3">
        <f>'Estados Financieros - Nominal'!I27*I$154</f>
        <v>17000691.514826994</v>
      </c>
      <c r="J27" s="3">
        <f>'Estados Financieros - Nominal'!J27*J$154</f>
        <v>16694254.2082</v>
      </c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t="s">
        <v>15</v>
      </c>
      <c r="B28" s="3">
        <f>'Estados Financieros - Nominal'!B28*B$154</f>
        <v>0</v>
      </c>
      <c r="C28" s="3">
        <f>'Estados Financieros - Nominal'!C28*C$154</f>
        <v>0</v>
      </c>
      <c r="D28" s="3">
        <f>'Estados Financieros - Nominal'!D28*D$154</f>
        <v>29329530.523800448</v>
      </c>
      <c r="E28" s="3">
        <f>'Estados Financieros - Nominal'!E28*E$154</f>
        <v>87583723.10416378</v>
      </c>
      <c r="F28" s="3">
        <f>'Estados Financieros - Nominal'!F28*F$154</f>
        <v>86544842.93848987</v>
      </c>
      <c r="G28" s="3">
        <f>'Estados Financieros - Nominal'!G28*G$154</f>
        <v>104318626.54546747</v>
      </c>
      <c r="H28" s="3">
        <f>'Estados Financieros - Nominal'!H28*H$154</f>
        <v>103252166.15528509</v>
      </c>
      <c r="I28" s="3">
        <f>'Estados Financieros - Nominal'!I28*I$154</f>
        <v>110522399.89740515</v>
      </c>
      <c r="J28" s="3">
        <f>'Estados Financieros - Nominal'!J28*J$154</f>
        <v>111403479.2688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t="s">
        <v>16</v>
      </c>
      <c r="B29" s="3">
        <f>'Estados Financieros - Nominal'!B29*B$154</f>
        <v>41232587.04583562</v>
      </c>
      <c r="C29" s="3">
        <f>'Estados Financieros - Nominal'!C29*C$154</f>
        <v>49953080.907807715</v>
      </c>
      <c r="D29" s="3">
        <f>'Estados Financieros - Nominal'!D29*D$154</f>
        <v>203222652.36809662</v>
      </c>
      <c r="E29" s="3">
        <f>'Estados Financieros - Nominal'!E29*E$154</f>
        <v>113717501.33678743</v>
      </c>
      <c r="F29" s="3">
        <f>'Estados Financieros - Nominal'!F29*F$154</f>
        <v>129133040.01988949</v>
      </c>
      <c r="G29" s="3">
        <f>'Estados Financieros - Nominal'!G29*G$154</f>
        <v>140978146.67337802</v>
      </c>
      <c r="H29" s="3">
        <f>'Estados Financieros - Nominal'!H29*H$154</f>
        <v>168262196.85365233</v>
      </c>
      <c r="I29" s="3">
        <f>'Estados Financieros - Nominal'!I29*I$154</f>
        <v>191581703.37577778</v>
      </c>
      <c r="J29" s="3">
        <f>'Estados Financieros - Nominal'!J29*J$154</f>
        <v>218702653.78120002</v>
      </c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t="s">
        <v>17</v>
      </c>
      <c r="B30" s="3">
        <f>'Estados Financieros - Nominal'!B30*B$154</f>
        <v>0</v>
      </c>
      <c r="C30" s="3">
        <f>'Estados Financieros - Nominal'!C30*C$154</f>
        <v>0</v>
      </c>
      <c r="D30" s="3">
        <f>'Estados Financieros - Nominal'!D30*D$154</f>
        <v>0</v>
      </c>
      <c r="E30" s="3">
        <f>'Estados Financieros - Nominal'!E30*E$154</f>
        <v>0</v>
      </c>
      <c r="F30" s="3">
        <f>'Estados Financieros - Nominal'!F30*F$154</f>
        <v>0</v>
      </c>
      <c r="G30" s="3">
        <f>'Estados Financieros - Nominal'!G30*G$154</f>
        <v>0</v>
      </c>
      <c r="H30" s="3">
        <f>'Estados Financieros - Nominal'!H30*H$154</f>
        <v>0</v>
      </c>
      <c r="I30" s="3">
        <f>'Estados Financieros - Nominal'!I30*I$154</f>
        <v>0</v>
      </c>
      <c r="J30" s="3">
        <f>'Estados Financieros - Nominal'!J30*J$154</f>
        <v>0</v>
      </c>
      <c r="N30" s="9"/>
      <c r="O30" s="9"/>
      <c r="P30" s="9"/>
      <c r="Q30" s="9"/>
      <c r="R30" s="9"/>
      <c r="S30" s="9"/>
      <c r="T30" s="9"/>
      <c r="U30" s="9"/>
      <c r="V30" s="9"/>
    </row>
    <row r="31" spans="1:22" ht="12.75">
      <c r="A31" t="s">
        <v>18</v>
      </c>
      <c r="B31" s="3">
        <f>'Estados Financieros - Nominal'!B31*B$154</f>
        <v>-15027051.317925122</v>
      </c>
      <c r="C31" s="3">
        <f>'Estados Financieros - Nominal'!C31*C$154</f>
        <v>-19913452.004077684</v>
      </c>
      <c r="D31" s="3">
        <f>'Estados Financieros - Nominal'!D31*D$154</f>
        <v>-136502502.1300286</v>
      </c>
      <c r="E31" s="3">
        <f>'Estados Financieros - Nominal'!E31*E$154</f>
        <v>-99294544.63964586</v>
      </c>
      <c r="F31" s="3">
        <f>'Estados Financieros - Nominal'!F31*F$154</f>
        <v>-111372688.00785758</v>
      </c>
      <c r="G31" s="3">
        <f>'Estados Financieros - Nominal'!G31*G$154</f>
        <v>-143055482.26685932</v>
      </c>
      <c r="H31" s="3">
        <f>'Estados Financieros - Nominal'!H31*H$154</f>
        <v>-159902715.39756584</v>
      </c>
      <c r="I31" s="3">
        <f>'Estados Financieros - Nominal'!I31*I$154</f>
        <v>-169657664.36317295</v>
      </c>
      <c r="J31" s="3">
        <f>'Estados Financieros - Nominal'!J31*J$154</f>
        <v>-182039308.7502</v>
      </c>
      <c r="N31" s="9"/>
      <c r="O31" s="9"/>
      <c r="P31" s="9"/>
      <c r="Q31" s="9"/>
      <c r="R31" s="9"/>
      <c r="S31" s="9"/>
      <c r="T31" s="9"/>
      <c r="U31" s="9"/>
      <c r="V31" s="9"/>
    </row>
    <row r="32" spans="2:10" ht="12.75">
      <c r="B32" s="3"/>
      <c r="C32" s="3"/>
      <c r="D32" s="3"/>
      <c r="E32" s="3"/>
      <c r="F32" s="3"/>
      <c r="G32" s="3"/>
      <c r="H32" s="3"/>
      <c r="I32" s="3"/>
      <c r="J32" s="3"/>
    </row>
    <row r="33" spans="1:22" ht="12.75">
      <c r="A33" s="1" t="s">
        <v>19</v>
      </c>
      <c r="B33" s="4">
        <f>SUM(B26:B31)</f>
        <v>38093491.146225974</v>
      </c>
      <c r="C33" s="4">
        <f>SUM(C26:C31)</f>
        <v>43707744.83702329</v>
      </c>
      <c r="D33" s="4">
        <f aca="true" t="shared" si="1" ref="D33:J33">SUM(D26:D31)</f>
        <v>146329178.5105815</v>
      </c>
      <c r="E33" s="4">
        <f t="shared" si="1"/>
        <v>123265222.55737622</v>
      </c>
      <c r="F33" s="4">
        <f t="shared" si="1"/>
        <v>126383129.25696747</v>
      </c>
      <c r="G33" s="4">
        <f t="shared" si="1"/>
        <v>128886572.44688162</v>
      </c>
      <c r="H33" s="4">
        <f t="shared" si="1"/>
        <v>141197319.32033902</v>
      </c>
      <c r="I33" s="4">
        <f t="shared" si="1"/>
        <v>155262655.4699766</v>
      </c>
      <c r="J33" s="4">
        <f t="shared" si="1"/>
        <v>170734819.3264</v>
      </c>
      <c r="N33" s="9"/>
      <c r="O33" s="9"/>
      <c r="P33" s="9"/>
      <c r="Q33" s="9"/>
      <c r="R33" s="9"/>
      <c r="S33" s="9"/>
      <c r="T33" s="9"/>
      <c r="U33" s="9"/>
      <c r="V33" s="9"/>
    </row>
    <row r="34" spans="2:10" ht="12.75">
      <c r="B34" s="3"/>
      <c r="C34" s="3"/>
      <c r="D34" s="3"/>
      <c r="E34" s="3"/>
      <c r="F34" s="3"/>
      <c r="G34" s="3"/>
      <c r="H34" s="3"/>
      <c r="I34" s="3"/>
      <c r="J34" s="3"/>
    </row>
    <row r="35" spans="1:22" ht="12.75">
      <c r="A35" t="s">
        <v>20</v>
      </c>
      <c r="B35" s="3">
        <f>'Estados Financieros - Nominal'!B35*B$154</f>
        <v>181188.51064400593</v>
      </c>
      <c r="C35" s="3">
        <f>'Estados Financieros - Nominal'!C35*C$154</f>
        <v>0</v>
      </c>
      <c r="D35" s="3">
        <f>'Estados Financieros - Nominal'!D35*D$154</f>
        <v>4031753.2036860506</v>
      </c>
      <c r="E35" s="3">
        <f>'Estados Financieros - Nominal'!E35*E$154</f>
        <v>3112669.816018813</v>
      </c>
      <c r="F35" s="3">
        <f>'Estados Financieros - Nominal'!F35*F$154</f>
        <v>2928887.0953959483</v>
      </c>
      <c r="G35" s="3">
        <f>'Estados Financieros - Nominal'!G35*G$154</f>
        <v>0</v>
      </c>
      <c r="H35" s="3">
        <f>'Estados Financieros - Nominal'!H35*H$154</f>
        <v>246165.03083069672</v>
      </c>
      <c r="I35" s="3">
        <f>'Estados Financieros - Nominal'!I35*I$154</f>
        <v>691566.4788973731</v>
      </c>
      <c r="J35" s="3">
        <f>'Estados Financieros - Nominal'!J35*J$154</f>
        <v>1750789.4092</v>
      </c>
      <c r="N35" s="9"/>
      <c r="O35" s="9"/>
      <c r="P35" s="9"/>
      <c r="Q35" s="9"/>
      <c r="R35" s="9"/>
      <c r="S35" s="9"/>
      <c r="T35" s="9"/>
      <c r="U35" s="9"/>
      <c r="V35" s="9"/>
    </row>
    <row r="36" spans="1:22" ht="12.75">
      <c r="A36" t="s">
        <v>21</v>
      </c>
      <c r="B36" s="3">
        <f>'Estados Financieros - Nominal'!B36*B$154</f>
        <v>0</v>
      </c>
      <c r="C36" s="3">
        <f>'Estados Financieros - Nominal'!C36*C$154</f>
        <v>0</v>
      </c>
      <c r="D36" s="3">
        <f>'Estados Financieros - Nominal'!D36*D$154</f>
        <v>823190.9025738799</v>
      </c>
      <c r="E36" s="3">
        <f>'Estados Financieros - Nominal'!E36*E$154</f>
        <v>819231.4448119317</v>
      </c>
      <c r="F36" s="3">
        <f>'Estados Financieros - Nominal'!F36*F$154</f>
        <v>885555.3522406383</v>
      </c>
      <c r="G36" s="3">
        <f>'Estados Financieros - Nominal'!G36*G$154</f>
        <v>854261.2866854584</v>
      </c>
      <c r="H36" s="3">
        <f>'Estados Financieros - Nominal'!H36*H$154</f>
        <v>850365.4827833074</v>
      </c>
      <c r="I36" s="3">
        <f>'Estados Financieros - Nominal'!I36*I$154</f>
        <v>966823.4730179809</v>
      </c>
      <c r="J36" s="3">
        <f>'Estados Financieros - Nominal'!J36*J$154</f>
        <v>797440.2664000001</v>
      </c>
      <c r="N36" s="9"/>
      <c r="O36" s="9"/>
      <c r="P36" s="9"/>
      <c r="Q36" s="9"/>
      <c r="R36" s="9"/>
      <c r="S36" s="9"/>
      <c r="T36" s="9"/>
      <c r="U36" s="9"/>
      <c r="V36" s="9"/>
    </row>
    <row r="37" spans="1:22" ht="12.75">
      <c r="A37" t="s">
        <v>22</v>
      </c>
      <c r="B37" s="3">
        <f>'Estados Financieros - Nominal'!B37*B$154</f>
        <v>21075910.03393741</v>
      </c>
      <c r="C37" s="3">
        <f>'Estados Financieros - Nominal'!C37*C$154</f>
        <v>20408470.90623938</v>
      </c>
      <c r="D37" s="3">
        <f>'Estados Financieros - Nominal'!D37*D$154</f>
        <v>20151817.710073087</v>
      </c>
      <c r="E37" s="3">
        <f>'Estados Financieros - Nominal'!E37*E$154</f>
        <v>19194773.64654988</v>
      </c>
      <c r="F37" s="3">
        <f>'Estados Financieros - Nominal'!F37*F$154</f>
        <v>20356971.242480047</v>
      </c>
      <c r="G37" s="3">
        <f>'Estados Financieros - Nominal'!G37*G$154</f>
        <v>1347666.9111969112</v>
      </c>
      <c r="H37" s="3">
        <f>'Estados Financieros - Nominal'!H37*H$154</f>
        <v>1061040.4859010184</v>
      </c>
      <c r="I37" s="3">
        <f>'Estados Financieros - Nominal'!I37*I$154</f>
        <v>2742232.0592865483</v>
      </c>
      <c r="J37" s="3">
        <f>'Estados Financieros - Nominal'!J37*J$154</f>
        <v>25311324.814600002</v>
      </c>
      <c r="N37" s="9"/>
      <c r="O37" s="9"/>
      <c r="P37" s="9"/>
      <c r="Q37" s="9"/>
      <c r="R37" s="9"/>
      <c r="S37" s="9"/>
      <c r="T37" s="9"/>
      <c r="U37" s="9"/>
      <c r="V37" s="9"/>
    </row>
    <row r="38" spans="1:22" ht="12.75">
      <c r="A38" t="s">
        <v>33</v>
      </c>
      <c r="B38" s="3">
        <f>'Estados Financieros - Nominal'!B38*B$154</f>
        <v>0</v>
      </c>
      <c r="C38" s="3">
        <f>'Estados Financieros - Nominal'!C38*C$154</f>
        <v>-1183255.383067151</v>
      </c>
      <c r="D38" s="3">
        <f>'Estados Financieros - Nominal'!D38*D$154</f>
        <v>-11456492.70034954</v>
      </c>
      <c r="E38" s="3">
        <f>'Estados Financieros - Nominal'!E38*E$154</f>
        <v>-9258450.005659025</v>
      </c>
      <c r="F38" s="3">
        <f>'Estados Financieros - Nominal'!F38*F$154</f>
        <v>-11049382.05844076</v>
      </c>
      <c r="G38" s="3">
        <f>'Estados Financieros - Nominal'!G38*G$154</f>
        <v>-2403331.234100007</v>
      </c>
      <c r="H38" s="3">
        <f>'Estados Financieros - Nominal'!H38*H$154</f>
        <v>0</v>
      </c>
      <c r="I38" s="3">
        <f>'Estados Financieros - Nominal'!I38*I$154</f>
        <v>0</v>
      </c>
      <c r="J38" s="3">
        <f>'Estados Financieros - Nominal'!J38*J$154</f>
        <v>0</v>
      </c>
      <c r="N38" s="9"/>
      <c r="O38" s="9"/>
      <c r="P38" s="9"/>
      <c r="Q38" s="9"/>
      <c r="R38" s="9"/>
      <c r="S38" s="9"/>
      <c r="T38" s="9"/>
      <c r="U38" s="9"/>
      <c r="V38" s="9"/>
    </row>
    <row r="39" spans="1:22" ht="12.75">
      <c r="A39" t="s">
        <v>23</v>
      </c>
      <c r="B39" s="3">
        <f>'Estados Financieros - Nominal'!B39*B$154</f>
        <v>8136474.394559283</v>
      </c>
      <c r="C39" s="3">
        <f>'Estados Financieros - Nominal'!C39*C$154</f>
        <v>7206041.773531641</v>
      </c>
      <c r="D39" s="3">
        <f>'Estados Financieros - Nominal'!D39*D$154</f>
        <v>7798732.057959963</v>
      </c>
      <c r="E39" s="3">
        <f>'Estados Financieros - Nominal'!E39*E$154</f>
        <v>10321923.487971427</v>
      </c>
      <c r="F39" s="3">
        <f>'Estados Financieros - Nominal'!F39*F$154</f>
        <v>11982612.225659914</v>
      </c>
      <c r="G39" s="3">
        <f>'Estados Financieros - Nominal'!G39*G$154</f>
        <v>11444718.850699954</v>
      </c>
      <c r="H39" s="3">
        <f>'Estados Financieros - Nominal'!H39*H$154</f>
        <v>10160753.288838593</v>
      </c>
      <c r="I39" s="3">
        <f>'Estados Financieros - Nominal'!I39*I$154</f>
        <v>10327498.193345258</v>
      </c>
      <c r="J39" s="3">
        <f>'Estados Financieros - Nominal'!J39*J$154</f>
        <v>10662322.335</v>
      </c>
      <c r="N39" s="9"/>
      <c r="O39" s="9"/>
      <c r="P39" s="9"/>
      <c r="Q39" s="9"/>
      <c r="R39" s="9"/>
      <c r="S39" s="9"/>
      <c r="T39" s="9"/>
      <c r="U39" s="9"/>
      <c r="V39" s="9"/>
    </row>
    <row r="40" spans="1:22" ht="12.75">
      <c r="A40" t="s">
        <v>24</v>
      </c>
      <c r="B40" s="3">
        <f>'Estados Financieros - Nominal'!B40*B$154</f>
        <v>0</v>
      </c>
      <c r="C40" s="3">
        <f>'Estados Financieros - Nominal'!C40*C$154</f>
        <v>0</v>
      </c>
      <c r="D40" s="3">
        <f>'Estados Financieros - Nominal'!D40*D$154</f>
        <v>0</v>
      </c>
      <c r="E40" s="3">
        <f>'Estados Financieros - Nominal'!E40*E$154</f>
        <v>114987.38389567273</v>
      </c>
      <c r="F40" s="3">
        <f>'Estados Financieros - Nominal'!F40*F$154</f>
        <v>250472.78772252914</v>
      </c>
      <c r="G40" s="3">
        <f>'Estados Financieros - Nominal'!G40*G$154</f>
        <v>0</v>
      </c>
      <c r="H40" s="3">
        <f>'Estados Financieros - Nominal'!H40*H$154</f>
        <v>0</v>
      </c>
      <c r="I40" s="3">
        <f>'Estados Financieros - Nominal'!I40*I$154</f>
        <v>0</v>
      </c>
      <c r="J40" s="3">
        <f>'Estados Financieros - Nominal'!J40*J$154</f>
        <v>0</v>
      </c>
      <c r="N40" s="9"/>
      <c r="O40" s="9"/>
      <c r="P40" s="9"/>
      <c r="Q40" s="9"/>
      <c r="R40" s="9"/>
      <c r="S40" s="9"/>
      <c r="T40" s="9"/>
      <c r="U40" s="9"/>
      <c r="V40" s="9"/>
    </row>
    <row r="41" spans="1:22" ht="12.75">
      <c r="A41" t="s">
        <v>34</v>
      </c>
      <c r="B41" s="3">
        <f>'Estados Financieros - Nominal'!B41*B$154</f>
        <v>0</v>
      </c>
      <c r="C41" s="3">
        <f>'Estados Financieros - Nominal'!C41*C$154</f>
        <v>0</v>
      </c>
      <c r="D41" s="3">
        <f>'Estados Financieros - Nominal'!D41*D$154</f>
        <v>0</v>
      </c>
      <c r="E41" s="3">
        <f>'Estados Financieros - Nominal'!E41*E$154</f>
        <v>19429006.65803141</v>
      </c>
      <c r="F41" s="3">
        <f>'Estados Financieros - Nominal'!F41*F$154</f>
        <v>20513972.013259668</v>
      </c>
      <c r="G41" s="3">
        <f>'Estados Financieros - Nominal'!G41*G$154</f>
        <v>10475491.613567993</v>
      </c>
      <c r="H41" s="3">
        <f>'Estados Financieros - Nominal'!H41*H$154</f>
        <v>12455767.666335648</v>
      </c>
      <c r="I41" s="3">
        <f>'Estados Financieros - Nominal'!I41*I$154</f>
        <v>5644709.31107232</v>
      </c>
      <c r="J41" s="3">
        <f>'Estados Financieros - Nominal'!J41*J$154</f>
        <v>4073298.9220000003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ht="12.75">
      <c r="A42" t="s">
        <v>25</v>
      </c>
      <c r="B42" s="3">
        <f>'Estados Financieros - Nominal'!B42*B$154</f>
        <v>1976887.6119062628</v>
      </c>
      <c r="C42" s="3">
        <f>'Estados Financieros - Nominal'!C42*C$154</f>
        <v>2451641.138092375</v>
      </c>
      <c r="D42" s="3">
        <f>'Estados Financieros - Nominal'!D42*D$154</f>
        <v>3962989.708039403</v>
      </c>
      <c r="E42" s="3">
        <f>'Estados Financieros - Nominal'!E42*E$154</f>
        <v>4355356.948150756</v>
      </c>
      <c r="F42" s="3">
        <f>'Estados Financieros - Nominal'!F42*F$154</f>
        <v>4492628.6475138115</v>
      </c>
      <c r="G42" s="3">
        <f>'Estados Financieros - Nominal'!G42*G$154</f>
        <v>6299864.867707321</v>
      </c>
      <c r="H42" s="3">
        <f>'Estados Financieros - Nominal'!H42*H$154</f>
        <v>7419620.402531118</v>
      </c>
      <c r="I42" s="3">
        <f>'Estados Financieros - Nominal'!I42*I$154</f>
        <v>8697215.36074194</v>
      </c>
      <c r="J42" s="3">
        <f>'Estados Financieros - Nominal'!J42*J$154</f>
        <v>8610032.9712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ht="12.75">
      <c r="A43" t="s">
        <v>26</v>
      </c>
      <c r="B43" s="3">
        <f>'Estados Financieros - Nominal'!B43*B$154</f>
        <v>-216276.61162456905</v>
      </c>
      <c r="C43" s="3">
        <f>'Estados Financieros - Nominal'!C43*C$154</f>
        <v>-305042.1073267637</v>
      </c>
      <c r="D43" s="3">
        <f>'Estados Financieros - Nominal'!D43*D$154</f>
        <v>-958141.524245313</v>
      </c>
      <c r="E43" s="3">
        <f>'Estados Financieros - Nominal'!E43*E$154</f>
        <v>-1384751.5086960348</v>
      </c>
      <c r="F43" s="3">
        <f>'Estados Financieros - Nominal'!F43*F$154</f>
        <v>-1868729.5000613872</v>
      </c>
      <c r="G43" s="3">
        <f>'Estados Financieros - Nominal'!G43*G$154</f>
        <v>-2150806.1657626075</v>
      </c>
      <c r="H43" s="3">
        <f>'Estados Financieros - Nominal'!H43*H$154</f>
        <v>-2734168.096579755</v>
      </c>
      <c r="I43" s="3">
        <f>'Estados Financieros - Nominal'!I43*I$154</f>
        <v>-3511373.912419547</v>
      </c>
      <c r="J43" s="3">
        <f>'Estados Financieros - Nominal'!J43*J$154</f>
        <v>-3945265.545</v>
      </c>
      <c r="N43" s="9"/>
      <c r="O43" s="9"/>
      <c r="P43" s="9"/>
      <c r="Q43" s="9"/>
      <c r="R43" s="9"/>
      <c r="S43" s="9"/>
      <c r="T43" s="9"/>
      <c r="U43" s="9"/>
      <c r="V43" s="9"/>
    </row>
    <row r="44" spans="1:22" ht="12.75">
      <c r="A44" t="s">
        <v>27</v>
      </c>
      <c r="B44" s="3">
        <f>'Estados Financieros - Nominal'!B44*B$154</f>
        <v>1669067.8359199988</v>
      </c>
      <c r="C44" s="3">
        <f>'Estados Financieros - Nominal'!C44*C$154</f>
        <v>4270506.979376323</v>
      </c>
      <c r="D44" s="3">
        <f>'Estados Financieros - Nominal'!D44*D$154</f>
        <v>7332194.232221164</v>
      </c>
      <c r="E44" s="3">
        <f>'Estados Financieros - Nominal'!E44*E$154</f>
        <v>5935971.5164929135</v>
      </c>
      <c r="F44" s="3">
        <f>'Estados Financieros - Nominal'!F44*F$154</f>
        <v>8639106.393615715</v>
      </c>
      <c r="G44" s="3">
        <f>'Estados Financieros - Nominal'!G44*G$154</f>
        <v>17326092.3473956</v>
      </c>
      <c r="H44" s="3">
        <f>'Estados Financieros - Nominal'!H44*H$154</f>
        <v>15948528.154084198</v>
      </c>
      <c r="I44" s="3">
        <f>'Estados Financieros - Nominal'!I44*I$154</f>
        <v>14760404.882572798</v>
      </c>
      <c r="J44" s="3">
        <f>'Estados Financieros - Nominal'!J44*J$154</f>
        <v>23607535.3788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2.75">
      <c r="A45" t="s">
        <v>35</v>
      </c>
      <c r="B45" s="3">
        <f>'Estados Financieros - Nominal'!B45*B$154</f>
        <v>0</v>
      </c>
      <c r="C45" s="3">
        <f>'Estados Financieros - Nominal'!C45*C$154</f>
        <v>0</v>
      </c>
      <c r="D45" s="3">
        <f>'Estados Financieros - Nominal'!D45*D$154</f>
        <v>0</v>
      </c>
      <c r="E45" s="3">
        <f>'Estados Financieros - Nominal'!E45*E$154</f>
        <v>0</v>
      </c>
      <c r="F45" s="3">
        <f>'Estados Financieros - Nominal'!F45*F$154</f>
        <v>0</v>
      </c>
      <c r="G45" s="3">
        <f>'Estados Financieros - Nominal'!G45*G$154</f>
        <v>0</v>
      </c>
      <c r="H45" s="3">
        <f>'Estados Financieros - Nominal'!H45*H$154</f>
        <v>0</v>
      </c>
      <c r="I45" s="3">
        <f>'Estados Financieros - Nominal'!I45*I$154</f>
        <v>0</v>
      </c>
      <c r="J45" s="3">
        <f>'Estados Financieros - Nominal'!J45*J$154</f>
        <v>0</v>
      </c>
      <c r="N45" s="9"/>
      <c r="O45" s="9"/>
      <c r="P45" s="9"/>
      <c r="Q45" s="9"/>
      <c r="R45" s="9"/>
      <c r="S45" s="9"/>
      <c r="T45" s="9"/>
      <c r="U45" s="9"/>
      <c r="V45" s="9"/>
    </row>
    <row r="46" spans="2:10" ht="12.75">
      <c r="B46" s="3"/>
      <c r="C46" s="3"/>
      <c r="D46" s="3"/>
      <c r="E46" s="3"/>
      <c r="F46" s="3"/>
      <c r="G46" s="3"/>
      <c r="H46" s="3"/>
      <c r="I46" s="3"/>
      <c r="J46" s="3"/>
    </row>
    <row r="47" spans="1:22" ht="12.75">
      <c r="A47" s="1" t="s">
        <v>28</v>
      </c>
      <c r="B47" s="4">
        <f>SUM(B35:B45)</f>
        <v>32823251.775342394</v>
      </c>
      <c r="C47" s="4">
        <f>SUM(C35:C45)</f>
        <v>32848363.306845807</v>
      </c>
      <c r="D47" s="4">
        <f aca="true" t="shared" si="2" ref="D47:J47">SUM(D35:D45)</f>
        <v>31686043.589958694</v>
      </c>
      <c r="E47" s="4">
        <f t="shared" si="2"/>
        <v>52640719.38756774</v>
      </c>
      <c r="F47" s="4">
        <f t="shared" si="2"/>
        <v>57132094.19938613</v>
      </c>
      <c r="G47" s="4">
        <f t="shared" si="2"/>
        <v>43193958.47739062</v>
      </c>
      <c r="H47" s="4">
        <f t="shared" si="2"/>
        <v>45408072.41472483</v>
      </c>
      <c r="I47" s="4">
        <f t="shared" si="2"/>
        <v>40319075.84651467</v>
      </c>
      <c r="J47" s="4">
        <f t="shared" si="2"/>
        <v>70867478.5522</v>
      </c>
      <c r="N47" s="9"/>
      <c r="O47" s="9"/>
      <c r="P47" s="9"/>
      <c r="Q47" s="9"/>
      <c r="R47" s="9"/>
      <c r="S47" s="9"/>
      <c r="T47" s="9"/>
      <c r="U47" s="9"/>
      <c r="V47" s="9"/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spans="1:22" ht="12.75">
      <c r="A49" s="2" t="s">
        <v>29</v>
      </c>
      <c r="B49" s="5">
        <f>SUM(B23+B33+B47)</f>
        <v>166256216.72242418</v>
      </c>
      <c r="C49" s="5">
        <f>SUM(C23+C33+C47)</f>
        <v>181514888.45335492</v>
      </c>
      <c r="D49" s="5">
        <f aca="true" t="shared" si="3" ref="D49:J49">SUM(D23+D33+D47)</f>
        <v>388371420.2648872</v>
      </c>
      <c r="E49" s="5">
        <f t="shared" si="3"/>
        <v>375728063.28676164</v>
      </c>
      <c r="F49" s="5">
        <f t="shared" si="3"/>
        <v>372255515.44726825</v>
      </c>
      <c r="G49" s="5">
        <f t="shared" si="3"/>
        <v>349744609.86711514</v>
      </c>
      <c r="H49" s="5">
        <f t="shared" si="3"/>
        <v>381297806.4548162</v>
      </c>
      <c r="I49" s="5">
        <f t="shared" si="3"/>
        <v>420772433.2133181</v>
      </c>
      <c r="J49" s="5">
        <f t="shared" si="3"/>
        <v>461111580.6634</v>
      </c>
      <c r="N49" s="9"/>
      <c r="O49" s="9"/>
      <c r="P49" s="9"/>
      <c r="Q49" s="9"/>
      <c r="R49" s="9"/>
      <c r="S49" s="9"/>
      <c r="T49" s="9"/>
      <c r="U49" s="9"/>
      <c r="V49" s="9"/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1" t="s">
        <v>36</v>
      </c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1:22" ht="12.75">
      <c r="A54" t="s">
        <v>37</v>
      </c>
      <c r="B54" s="3">
        <f>'Estados Financieros - Nominal'!B54*B$154</f>
        <v>0</v>
      </c>
      <c r="C54" s="3">
        <f>'Estados Financieros - Nominal'!C54*C$154</f>
        <v>9055038.37310819</v>
      </c>
      <c r="D54" s="3">
        <f>'Estados Financieros - Nominal'!D54*D$154</f>
        <v>4124890.189768033</v>
      </c>
      <c r="E54" s="3">
        <f>'Estados Financieros - Nominal'!E54*E$154</f>
        <v>2865379.4466731222</v>
      </c>
      <c r="F54" s="3">
        <f>'Estados Financieros - Nominal'!F54*F$154</f>
        <v>3852982.7869858807</v>
      </c>
      <c r="G54" s="3">
        <f>'Estados Financieros - Nominal'!G54*G$154</f>
        <v>278800.3200132648</v>
      </c>
      <c r="H54" s="3">
        <f>'Estados Financieros - Nominal'!H54*H$154</f>
        <v>1859412.2562989304</v>
      </c>
      <c r="I54" s="3">
        <f>'Estados Financieros - Nominal'!I54*I$154</f>
        <v>5391683.347505275</v>
      </c>
      <c r="J54" s="3">
        <f>'Estados Financieros - Nominal'!J54*J$154</f>
        <v>20591283.6988</v>
      </c>
      <c r="N54" s="9"/>
      <c r="O54" s="9"/>
      <c r="P54" s="9"/>
      <c r="Q54" s="9"/>
      <c r="R54" s="9"/>
      <c r="S54" s="9"/>
      <c r="T54" s="9"/>
      <c r="U54" s="9"/>
      <c r="V54" s="9"/>
    </row>
    <row r="55" spans="1:22" ht="12.75">
      <c r="A55" t="s">
        <v>38</v>
      </c>
      <c r="B55" s="3">
        <f>'Estados Financieros - Nominal'!B55*B$154</f>
        <v>255526.41806060442</v>
      </c>
      <c r="C55" s="3">
        <f>'Estados Financieros - Nominal'!C55*C$154</f>
        <v>161825.1946049089</v>
      </c>
      <c r="D55" s="3">
        <f>'Estados Financieros - Nominal'!D55*D$154</f>
        <v>104676.23819510646</v>
      </c>
      <c r="E55" s="3">
        <f>'Estados Financieros - Nominal'!E55*E$154</f>
        <v>125007.17664960575</v>
      </c>
      <c r="F55" s="3">
        <f>'Estados Financieros - Nominal'!F55*F$154</f>
        <v>124344.23204419888</v>
      </c>
      <c r="G55" s="3">
        <f>'Estados Financieros - Nominal'!G55*G$154</f>
        <v>103104.69597555487</v>
      </c>
      <c r="H55" s="3">
        <f>'Estados Financieros - Nominal'!H55*H$154</f>
        <v>51406.72247754093</v>
      </c>
      <c r="I55" s="3">
        <f>'Estados Financieros - Nominal'!I55*I$154</f>
        <v>3784117.494672136</v>
      </c>
      <c r="J55" s="3">
        <f>'Estados Financieros - Nominal'!J55*J$154</f>
        <v>6670420.6846</v>
      </c>
      <c r="N55" s="9"/>
      <c r="O55" s="9"/>
      <c r="P55" s="9"/>
      <c r="Q55" s="9"/>
      <c r="R55" s="9"/>
      <c r="S55" s="9"/>
      <c r="T55" s="9"/>
      <c r="U55" s="9"/>
      <c r="V55" s="9"/>
    </row>
    <row r="56" spans="1:22" ht="12.75">
      <c r="A56" t="s">
        <v>62</v>
      </c>
      <c r="B56" s="3">
        <f>'Estados Financieros - Nominal'!B56*B$154</f>
        <v>0</v>
      </c>
      <c r="C56" s="3">
        <f>'Estados Financieros - Nominal'!C56*C$154</f>
        <v>0</v>
      </c>
      <c r="D56" s="3">
        <f>'Estados Financieros - Nominal'!D56*D$154</f>
        <v>0</v>
      </c>
      <c r="E56" s="3">
        <f>'Estados Financieros - Nominal'!E56*E$154</f>
        <v>0</v>
      </c>
      <c r="F56" s="3">
        <f>'Estados Financieros - Nominal'!F56*F$154</f>
        <v>0</v>
      </c>
      <c r="G56" s="3">
        <f>'Estados Financieros - Nominal'!G56*G$154</f>
        <v>0</v>
      </c>
      <c r="H56" s="3">
        <f>'Estados Financieros - Nominal'!H56*H$154</f>
        <v>0</v>
      </c>
      <c r="I56" s="3">
        <f>'Estados Financieros - Nominal'!I56*I$154</f>
        <v>0</v>
      </c>
      <c r="J56" s="3">
        <f>'Estados Financieros - Nominal'!J56*J$154</f>
        <v>0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2.75">
      <c r="A57" t="s">
        <v>63</v>
      </c>
      <c r="B57" s="3">
        <f>'Estados Financieros - Nominal'!B57*B$154</f>
        <v>0</v>
      </c>
      <c r="C57" s="3">
        <f>'Estados Financieros - Nominal'!C57*C$154</f>
        <v>0</v>
      </c>
      <c r="D57" s="3">
        <f>'Estados Financieros - Nominal'!D57*D$154</f>
        <v>499433.46806482365</v>
      </c>
      <c r="E57" s="3">
        <f>'Estados Financieros - Nominal'!E57*E$154</f>
        <v>713200.6385895194</v>
      </c>
      <c r="F57" s="3">
        <f>'Estados Financieros - Nominal'!F57*F$154</f>
        <v>2368518.8127685697</v>
      </c>
      <c r="G57" s="3">
        <f>'Estados Financieros - Nominal'!G57*G$154</f>
        <v>4125521.2478385484</v>
      </c>
      <c r="H57" s="3">
        <f>'Estados Financieros - Nominal'!H57*H$154</f>
        <v>11996758.859148748</v>
      </c>
      <c r="I57" s="3">
        <f>'Estados Financieros - Nominal'!I57*I$154</f>
        <v>4805187.34120822</v>
      </c>
      <c r="J57" s="3">
        <f>'Estados Financieros - Nominal'!J57*J$154</f>
        <v>480184.8274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2.75">
      <c r="A58" t="s">
        <v>39</v>
      </c>
      <c r="B58" s="3">
        <f>'Estados Financieros - Nominal'!B58*B$154</f>
        <v>2504004.4301063726</v>
      </c>
      <c r="C58" s="3">
        <f>'Estados Financieros - Nominal'!C58*C$154</f>
        <v>720670.8952609979</v>
      </c>
      <c r="D58" s="3">
        <f>'Estados Financieros - Nominal'!D58*D$154</f>
        <v>953467.60343184</v>
      </c>
      <c r="E58" s="3">
        <f>'Estados Financieros - Nominal'!E58*E$154</f>
        <v>831862.1708019467</v>
      </c>
      <c r="F58" s="3">
        <f>'Estados Financieros - Nominal'!F58*F$154</f>
        <v>437458.8675260896</v>
      </c>
      <c r="G58" s="3">
        <f>'Estados Financieros - Nominal'!G58*G$154</f>
        <v>101586.23232347159</v>
      </c>
      <c r="H58" s="3">
        <f>'Estados Financieros - Nominal'!H58*H$154</f>
        <v>543626.8007667259</v>
      </c>
      <c r="I58" s="3">
        <f>'Estados Financieros - Nominal'!I58*I$154</f>
        <v>491039.07621791237</v>
      </c>
      <c r="J58" s="3">
        <f>'Estados Financieros - Nominal'!J58*J$154</f>
        <v>541068.5054</v>
      </c>
      <c r="N58" s="9"/>
      <c r="O58" s="9"/>
      <c r="P58" s="9"/>
      <c r="Q58" s="9"/>
      <c r="R58" s="9"/>
      <c r="S58" s="9"/>
      <c r="T58" s="9"/>
      <c r="U58" s="9"/>
      <c r="V58" s="9"/>
    </row>
    <row r="59" spans="1:22" ht="12.75">
      <c r="A59" t="s">
        <v>40</v>
      </c>
      <c r="B59" s="3">
        <f>'Estados Financieros - Nominal'!B59*B$154</f>
        <v>27165.212947189095</v>
      </c>
      <c r="C59" s="3">
        <f>'Estados Financieros - Nominal'!C59*C$154</f>
        <v>20095.098151972186</v>
      </c>
      <c r="D59" s="3">
        <f>'Estados Financieros - Nominal'!D59*D$154</f>
        <v>34662.64556720686</v>
      </c>
      <c r="E59" s="3">
        <f>'Estados Financieros - Nominal'!E59*E$154</f>
        <v>49685.790314264515</v>
      </c>
      <c r="F59" s="3">
        <f>'Estados Financieros - Nominal'!F59*F$154</f>
        <v>46360.88004910988</v>
      </c>
      <c r="G59" s="3">
        <f>'Estados Financieros - Nominal'!G59*G$154</f>
        <v>44496.81550086458</v>
      </c>
      <c r="H59" s="3">
        <f>'Estados Financieros - Nominal'!H59*H$154</f>
        <v>41419.243666428025</v>
      </c>
      <c r="I59" s="3">
        <f>'Estados Financieros - Nominal'!I59*I$154</f>
        <v>64094.867901089136</v>
      </c>
      <c r="J59" s="3">
        <f>'Estados Financieros - Nominal'!J59*J$154</f>
        <v>58793.5774</v>
      </c>
      <c r="N59" s="9"/>
      <c r="O59" s="9"/>
      <c r="P59" s="9"/>
      <c r="Q59" s="9"/>
      <c r="R59" s="9"/>
      <c r="S59" s="9"/>
      <c r="T59" s="9"/>
      <c r="U59" s="9"/>
      <c r="V59" s="9"/>
    </row>
    <row r="60" spans="1:22" ht="12.75">
      <c r="A60" t="s">
        <v>41</v>
      </c>
      <c r="B60" s="3">
        <f>'Estados Financieros - Nominal'!B60*B$154</f>
        <v>48521659.82776429</v>
      </c>
      <c r="C60" s="3">
        <f>'Estados Financieros - Nominal'!C60*C$154</f>
        <v>65298307.40936299</v>
      </c>
      <c r="D60" s="3">
        <f>'Estados Financieros - Nominal'!D60*D$154</f>
        <v>137451407.35557675</v>
      </c>
      <c r="E60" s="3">
        <f>'Estados Financieros - Nominal'!E60*E$154</f>
        <v>138616129.15177503</v>
      </c>
      <c r="F60" s="3">
        <f>'Estados Financieros - Nominal'!F60*F$154</f>
        <v>133492028.34573357</v>
      </c>
      <c r="G60" s="3">
        <f>'Estados Financieros - Nominal'!G60*G$154</f>
        <v>138797508.6540967</v>
      </c>
      <c r="H60" s="3">
        <f>'Estados Financieros - Nominal'!H60*H$154</f>
        <v>158585018.2085864</v>
      </c>
      <c r="I60" s="3">
        <f>'Estados Financieros - Nominal'!I60*I$154</f>
        <v>196988715.8996327</v>
      </c>
      <c r="J60" s="3">
        <f>'Estados Financieros - Nominal'!J60*J$154</f>
        <v>188272483.17180002</v>
      </c>
      <c r="N60" s="9"/>
      <c r="O60" s="9"/>
      <c r="P60" s="9"/>
      <c r="Q60" s="9"/>
      <c r="R60" s="9"/>
      <c r="S60" s="9"/>
      <c r="T60" s="9"/>
      <c r="U60" s="9"/>
      <c r="V60" s="9"/>
    </row>
    <row r="61" spans="1:22" ht="12.75">
      <c r="A61" t="s">
        <v>42</v>
      </c>
      <c r="B61" s="3">
        <f>'Estados Financieros - Nominal'!B61*B$154</f>
        <v>14169254.772833973</v>
      </c>
      <c r="C61" s="3">
        <f>'Estados Financieros - Nominal'!C61*C$154</f>
        <v>2040404.2627493006</v>
      </c>
      <c r="D61" s="3">
        <f>'Estados Financieros - Nominal'!D61*D$154</f>
        <v>15057818.061391803</v>
      </c>
      <c r="E61" s="3">
        <f>'Estados Financieros - Nominal'!E61*E$154</f>
        <v>8558395.550497364</v>
      </c>
      <c r="F61" s="3">
        <f>'Estados Financieros - Nominal'!F61*F$154</f>
        <v>7787417.714180479</v>
      </c>
      <c r="G61" s="3">
        <f>'Estados Financieros - Nominal'!G61*G$154</f>
        <v>8294797.824336167</v>
      </c>
      <c r="H61" s="3">
        <f>'Estados Financieros - Nominal'!H61*H$154</f>
        <v>8254627.757788503</v>
      </c>
      <c r="I61" s="3">
        <f>'Estados Financieros - Nominal'!I61*I$154</f>
        <v>6302190.57840796</v>
      </c>
      <c r="J61" s="3">
        <f>'Estados Financieros - Nominal'!J61*J$154</f>
        <v>5561004.2758</v>
      </c>
      <c r="N61" s="9"/>
      <c r="O61" s="9"/>
      <c r="P61" s="9"/>
      <c r="Q61" s="9"/>
      <c r="R61" s="9"/>
      <c r="S61" s="9"/>
      <c r="T61" s="9"/>
      <c r="U61" s="9"/>
      <c r="V61" s="9"/>
    </row>
    <row r="62" spans="1:22" ht="12.75">
      <c r="A62" t="s">
        <v>43</v>
      </c>
      <c r="B62" s="3">
        <f>'Estados Financieros - Nominal'!B62*B$154</f>
        <v>297983.2786489423</v>
      </c>
      <c r="C62" s="3">
        <f>'Estados Financieros - Nominal'!C62*C$154</f>
        <v>823340.9436181614</v>
      </c>
      <c r="D62" s="3">
        <f>'Estados Financieros - Nominal'!D62*D$154</f>
        <v>3910408.09888783</v>
      </c>
      <c r="E62" s="3">
        <f>'Estados Financieros - Nominal'!E62*E$154</f>
        <v>4000357.5077654393</v>
      </c>
      <c r="F62" s="3">
        <f>'Estados Financieros - Nominal'!F62*F$154</f>
        <v>5130545.369674646</v>
      </c>
      <c r="G62" s="3">
        <f>'Estados Financieros - Nominal'!G62*G$154</f>
        <v>7523650.2413719585</v>
      </c>
      <c r="H62" s="3">
        <f>'Estados Financieros - Nominal'!H62*H$154</f>
        <v>10971433.31077804</v>
      </c>
      <c r="I62" s="3">
        <f>'Estados Financieros - Nominal'!I62*I$154</f>
        <v>13750224.195251508</v>
      </c>
      <c r="J62" s="3">
        <f>'Estados Financieros - Nominal'!J62*J$154</f>
        <v>20426402.2656</v>
      </c>
      <c r="N62" s="9"/>
      <c r="O62" s="9"/>
      <c r="P62" s="9"/>
      <c r="Q62" s="9"/>
      <c r="R62" s="9"/>
      <c r="S62" s="9"/>
      <c r="T62" s="9"/>
      <c r="U62" s="9"/>
      <c r="V62" s="9"/>
    </row>
    <row r="63" spans="1:22" ht="12.75">
      <c r="A63" t="s">
        <v>44</v>
      </c>
      <c r="B63" s="3">
        <f>'Estados Financieros - Nominal'!B63*B$154</f>
        <v>207506.7397282324</v>
      </c>
      <c r="C63" s="3">
        <f>'Estados Financieros - Nominal'!C63*C$154</f>
        <v>71740.63334814543</v>
      </c>
      <c r="D63" s="3">
        <f>'Estados Financieros - Nominal'!D63*D$154</f>
        <v>319803.1016205911</v>
      </c>
      <c r="E63" s="3">
        <f>'Estados Financieros - Nominal'!E63*E$154</f>
        <v>184272.66942491732</v>
      </c>
      <c r="F63" s="3">
        <f>'Estados Financieros - Nominal'!F63*F$154</f>
        <v>628264.5561694291</v>
      </c>
      <c r="G63" s="3">
        <f>'Estados Financieros - Nominal'!G63*G$154</f>
        <v>920175.0306748466</v>
      </c>
      <c r="H63" s="3">
        <f>'Estados Financieros - Nominal'!H63*H$154</f>
        <v>1070977.2982148216</v>
      </c>
      <c r="I63" s="3">
        <f>'Estados Financieros - Nominal'!I63*I$154</f>
        <v>1566489.390749328</v>
      </c>
      <c r="J63" s="3">
        <f>'Estados Financieros - Nominal'!J63*J$154</f>
        <v>1753030.408</v>
      </c>
      <c r="N63" s="9"/>
      <c r="O63" s="9"/>
      <c r="P63" s="9"/>
      <c r="Q63" s="9"/>
      <c r="R63" s="9"/>
      <c r="S63" s="9"/>
      <c r="T63" s="9"/>
      <c r="U63" s="9"/>
      <c r="V63" s="9"/>
    </row>
    <row r="64" spans="1:22" ht="12.75">
      <c r="A64" t="s">
        <v>45</v>
      </c>
      <c r="B64" s="3">
        <f>'Estados Financieros - Nominal'!B64*B$154</f>
        <v>3865595.5902829007</v>
      </c>
      <c r="C64" s="3">
        <f>'Estados Financieros - Nominal'!C64*C$154</f>
        <v>5915735.619102386</v>
      </c>
      <c r="D64" s="3">
        <f>'Estados Financieros - Nominal'!D64*D$154</f>
        <v>20142298.473212585</v>
      </c>
      <c r="E64" s="3">
        <f>'Estados Financieros - Nominal'!E64*E$154</f>
        <v>8366428.703077252</v>
      </c>
      <c r="F64" s="3">
        <f>'Estados Financieros - Nominal'!F64*F$154</f>
        <v>8220351.389809699</v>
      </c>
      <c r="G64" s="3">
        <f>'Estados Financieros - Nominal'!G64*G$154</f>
        <v>10986553.497406257</v>
      </c>
      <c r="H64" s="3">
        <f>'Estados Financieros - Nominal'!H64*H$154</f>
        <v>10623873.49691693</v>
      </c>
      <c r="I64" s="3">
        <f>'Estados Financieros - Nominal'!I64*I$154</f>
        <v>12173470.2734078</v>
      </c>
      <c r="J64" s="3">
        <f>'Estados Financieros - Nominal'!J64*J$154</f>
        <v>11333868.554200001</v>
      </c>
      <c r="N64" s="9"/>
      <c r="O64" s="9"/>
      <c r="P64" s="9"/>
      <c r="Q64" s="9"/>
      <c r="R64" s="9"/>
      <c r="S64" s="9"/>
      <c r="T64" s="9"/>
      <c r="U64" s="9"/>
      <c r="V64" s="9"/>
    </row>
    <row r="65" spans="1:22" ht="12.75">
      <c r="A65" t="s">
        <v>46</v>
      </c>
      <c r="B65" s="3">
        <f>'Estados Financieros - Nominal'!B65*B$154</f>
        <v>1545794.359146333</v>
      </c>
      <c r="C65" s="3">
        <f>'Estados Financieros - Nominal'!C65*C$154</f>
        <v>2914592.0848472174</v>
      </c>
      <c r="D65" s="3">
        <f>'Estados Financieros - Nominal'!D65*D$154</f>
        <v>4558698.327295838</v>
      </c>
      <c r="E65" s="3">
        <f>'Estados Financieros - Nominal'!E65*E$154</f>
        <v>5647915.596775613</v>
      </c>
      <c r="F65" s="3">
        <f>'Estados Financieros - Nominal'!F65*F$154</f>
        <v>4579237.982320442</v>
      </c>
      <c r="G65" s="3">
        <f>'Estados Financieros - Nominal'!G65*G$154</f>
        <v>4124911.5808797404</v>
      </c>
      <c r="H65" s="3">
        <f>'Estados Financieros - Nominal'!H65*H$154</f>
        <v>5464292.759520564</v>
      </c>
      <c r="I65" s="3">
        <f>'Estados Financieros - Nominal'!I65*I$154</f>
        <v>5701793.444638402</v>
      </c>
      <c r="J65" s="3">
        <f>'Estados Financieros - Nominal'!J65*J$154</f>
        <v>7355616.2346</v>
      </c>
      <c r="N65" s="9"/>
      <c r="O65" s="9"/>
      <c r="P65" s="9"/>
      <c r="Q65" s="9"/>
      <c r="R65" s="9"/>
      <c r="S65" s="9"/>
      <c r="T65" s="9"/>
      <c r="U65" s="9"/>
      <c r="V65" s="9"/>
    </row>
    <row r="66" spans="1:22" ht="12.75">
      <c r="A66" t="s">
        <v>64</v>
      </c>
      <c r="B66" s="3">
        <f>'Estados Financieros - Nominal'!B66*B$154</f>
        <v>0</v>
      </c>
      <c r="C66" s="3">
        <f>'Estados Financieros - Nominal'!C66*C$154</f>
        <v>0</v>
      </c>
      <c r="D66" s="3">
        <f>'Estados Financieros - Nominal'!D66*D$154</f>
        <v>555830.6615824595</v>
      </c>
      <c r="E66" s="3">
        <f>'Estados Financieros - Nominal'!E66*E$154</f>
        <v>360423.1831386209</v>
      </c>
      <c r="F66" s="3">
        <f>'Estados Financieros - Nominal'!F66*F$154</f>
        <v>0</v>
      </c>
      <c r="G66" s="3">
        <f>'Estados Financieros - Nominal'!G66*G$154</f>
        <v>553155.5214723926</v>
      </c>
      <c r="H66" s="3">
        <f>'Estados Financieros - Nominal'!H66*H$154</f>
        <v>587571.954689268</v>
      </c>
      <c r="I66" s="3">
        <f>'Estados Financieros - Nominal'!I66*I$154</f>
        <v>349351.6424815533</v>
      </c>
      <c r="J66" s="3">
        <f>'Estados Financieros - Nominal'!J66*J$154</f>
        <v>171715.7304</v>
      </c>
      <c r="N66" s="9"/>
      <c r="O66" s="9"/>
      <c r="P66" s="9"/>
      <c r="Q66" s="9"/>
      <c r="R66" s="9"/>
      <c r="S66" s="9"/>
      <c r="T66" s="9"/>
      <c r="U66" s="9"/>
      <c r="V66" s="9"/>
    </row>
    <row r="67" spans="1:22" ht="12.75">
      <c r="A67" t="s">
        <v>47</v>
      </c>
      <c r="B67" s="3">
        <f>'Estados Financieros - Nominal'!B67*B$154</f>
        <v>0</v>
      </c>
      <c r="C67" s="3">
        <f>'Estados Financieros - Nominal'!C67*C$154</f>
        <v>0</v>
      </c>
      <c r="D67" s="3">
        <f>'Estados Financieros - Nominal'!D67*D$154</f>
        <v>0</v>
      </c>
      <c r="E67" s="3">
        <f>'Estados Financieros - Nominal'!E67*E$154</f>
        <v>8054.863617500219</v>
      </c>
      <c r="F67" s="3">
        <f>'Estados Financieros - Nominal'!F67*F$154</f>
        <v>604.4100675260896</v>
      </c>
      <c r="G67" s="3">
        <f>'Estados Financieros - Nominal'!G67*G$154</f>
        <v>3716.306701091977</v>
      </c>
      <c r="H67" s="3">
        <f>'Estados Financieros - Nominal'!H67*H$154</f>
        <v>27804.785108888937</v>
      </c>
      <c r="I67" s="3">
        <f>'Estados Financieros - Nominal'!I67*I$154</f>
        <v>80628.60233248016</v>
      </c>
      <c r="J67" s="3">
        <f>'Estados Financieros - Nominal'!J67*J$154</f>
        <v>118369.471</v>
      </c>
      <c r="N67" s="9"/>
      <c r="O67" s="9"/>
      <c r="P67" s="9"/>
      <c r="Q67" s="9"/>
      <c r="R67" s="9"/>
      <c r="S67" s="9"/>
      <c r="T67" s="9"/>
      <c r="U67" s="9"/>
      <c r="V67" s="9"/>
    </row>
    <row r="68" spans="1:22" ht="12.75">
      <c r="A68" t="s">
        <v>10</v>
      </c>
      <c r="B68" s="3">
        <f>'Estados Financieros - Nominal'!B68*B$154</f>
        <v>0</v>
      </c>
      <c r="C68" s="3">
        <f>'Estados Financieros - Nominal'!C68*C$154</f>
        <v>0</v>
      </c>
      <c r="D68" s="3">
        <f>'Estados Financieros - Nominal'!D68*D$154</f>
        <v>0</v>
      </c>
      <c r="E68" s="3">
        <f>'Estados Financieros - Nominal'!E68*E$154</f>
        <v>15677345.924370276</v>
      </c>
      <c r="F68" s="3">
        <f>'Estados Financieros - Nominal'!F68*F$154</f>
        <v>14580649.191896869</v>
      </c>
      <c r="G68" s="3">
        <f>'Estados Financieros - Nominal'!G68*G$154</f>
        <v>0</v>
      </c>
      <c r="H68" s="3">
        <f>'Estados Financieros - Nominal'!H68*H$154</f>
        <v>0</v>
      </c>
      <c r="I68" s="3">
        <f>'Estados Financieros - Nominal'!I68*I$154</f>
        <v>0</v>
      </c>
      <c r="J68" s="3">
        <f>'Estados Financieros - Nominal'!J68*J$154</f>
        <v>0</v>
      </c>
      <c r="N68" s="9"/>
      <c r="O68" s="9"/>
      <c r="P68" s="9"/>
      <c r="Q68" s="9"/>
      <c r="R68" s="9"/>
      <c r="S68" s="9"/>
      <c r="T68" s="9"/>
      <c r="U68" s="9"/>
      <c r="V68" s="9"/>
    </row>
    <row r="69" spans="1:22" ht="12.75">
      <c r="A69" t="s">
        <v>48</v>
      </c>
      <c r="B69" s="3">
        <f>'Estados Financieros - Nominal'!B69*B$154</f>
        <v>330995.55138231226</v>
      </c>
      <c r="C69" s="3">
        <f>'Estados Financieros - Nominal'!C69*C$154</f>
        <v>805885.1891157173</v>
      </c>
      <c r="D69" s="3">
        <f>'Estados Financieros - Nominal'!D69*D$154</f>
        <v>740173.0366698443</v>
      </c>
      <c r="E69" s="3">
        <f>'Estados Financieros - Nominal'!E69*E$154</f>
        <v>953512.8178171255</v>
      </c>
      <c r="F69" s="3">
        <f>'Estados Financieros - Nominal'!F69*F$154</f>
        <v>282842.88864333945</v>
      </c>
      <c r="G69" s="3">
        <f>'Estados Financieros - Nominal'!G69*G$154</f>
        <v>241733.58291683445</v>
      </c>
      <c r="H69" s="3">
        <f>'Estados Financieros - Nominal'!H69*H$154</f>
        <v>84610.57897046256</v>
      </c>
      <c r="I69" s="3">
        <f>'Estados Financieros - Nominal'!I69*I$154</f>
        <v>305982.9671118156</v>
      </c>
      <c r="J69" s="3">
        <f>'Estados Financieros - Nominal'!J69*J$154</f>
        <v>114936.2694</v>
      </c>
      <c r="N69" s="9"/>
      <c r="O69" s="9"/>
      <c r="P69" s="9"/>
      <c r="Q69" s="9"/>
      <c r="R69" s="9"/>
      <c r="S69" s="9"/>
      <c r="T69" s="9"/>
      <c r="U69" s="9"/>
      <c r="V69" s="9"/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1:22" ht="12.75">
      <c r="A71" s="1" t="s">
        <v>49</v>
      </c>
      <c r="B71" s="4">
        <f>SUM(B54:B69)</f>
        <v>71725486.18090114</v>
      </c>
      <c r="C71" s="4">
        <f>SUM(C54:C69)</f>
        <v>87827635.70326999</v>
      </c>
      <c r="D71" s="4">
        <f aca="true" t="shared" si="4" ref="D71:J71">SUM(D54:D69)</f>
        <v>188453567.26126474</v>
      </c>
      <c r="E71" s="4">
        <f t="shared" si="4"/>
        <v>186957971.1912876</v>
      </c>
      <c r="F71" s="4">
        <f t="shared" si="4"/>
        <v>181531607.42786983</v>
      </c>
      <c r="G71" s="4">
        <f t="shared" si="4"/>
        <v>176099711.55150768</v>
      </c>
      <c r="H71" s="4">
        <f t="shared" si="4"/>
        <v>210162834.03293225</v>
      </c>
      <c r="I71" s="4">
        <f t="shared" si="4"/>
        <v>251754969.1215182</v>
      </c>
      <c r="J71" s="4">
        <f t="shared" si="4"/>
        <v>263449177.67439997</v>
      </c>
      <c r="N71" s="9"/>
      <c r="O71" s="9"/>
      <c r="P71" s="9"/>
      <c r="Q71" s="9"/>
      <c r="R71" s="9"/>
      <c r="S71" s="9"/>
      <c r="T71" s="9"/>
      <c r="U71" s="9"/>
      <c r="V71" s="9"/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3" spans="1:22" ht="12.75">
      <c r="A73" t="s">
        <v>65</v>
      </c>
      <c r="B73" s="3">
        <f>'Estados Financieros - Nominal'!B73*B$154</f>
        <v>630194.7543226602</v>
      </c>
      <c r="C73" s="3">
        <f>'Estados Financieros - Nominal'!C73*C$154</f>
        <v>458570.2237499019</v>
      </c>
      <c r="D73" s="3">
        <f>'Estados Financieros - Nominal'!D73*D$154</f>
        <v>357138.69666348904</v>
      </c>
      <c r="E73" s="3">
        <f>'Estados Financieros - Nominal'!E73*E$154</f>
        <v>309382.1300569675</v>
      </c>
      <c r="F73" s="3">
        <f>'Estados Financieros - Nominal'!F73*F$154</f>
        <v>187081.997053407</v>
      </c>
      <c r="G73" s="3">
        <f>'Estados Financieros - Nominal'!G73*G$154</f>
        <v>51034.57469739678</v>
      </c>
      <c r="H73" s="3">
        <f>'Estados Financieros - Nominal'!H73*H$154</f>
        <v>0</v>
      </c>
      <c r="I73" s="3">
        <f>'Estados Financieros - Nominal'!I73*I$154</f>
        <v>14068603.451813618</v>
      </c>
      <c r="J73" s="3">
        <f>'Estados Financieros - Nominal'!J73*J$154</f>
        <v>6622350.5112000005</v>
      </c>
      <c r="N73" s="9"/>
      <c r="O73" s="9"/>
      <c r="P73" s="9"/>
      <c r="Q73" s="9"/>
      <c r="R73" s="9"/>
      <c r="S73" s="9"/>
      <c r="T73" s="9"/>
      <c r="U73" s="9"/>
      <c r="V73" s="9"/>
    </row>
    <row r="74" spans="1:22" ht="12.75">
      <c r="A74" t="s">
        <v>66</v>
      </c>
      <c r="B74" s="3">
        <f>'Estados Financieros - Nominal'!B74*B$154</f>
        <v>0</v>
      </c>
      <c r="C74" s="3">
        <f>'Estados Financieros - Nominal'!C74*C$154</f>
        <v>0</v>
      </c>
      <c r="D74" s="3">
        <f>'Estados Financieros - Nominal'!D74*D$154</f>
        <v>74384384.64747378</v>
      </c>
      <c r="E74" s="3">
        <f>'Estados Financieros - Nominal'!E74*E$154</f>
        <v>66921400.41097096</v>
      </c>
      <c r="F74" s="3">
        <f>'Estados Financieros - Nominal'!F74*F$154</f>
        <v>69203381.26556168</v>
      </c>
      <c r="G74" s="3">
        <f>'Estados Financieros - Nominal'!G74*G$154</f>
        <v>65006574.764668256</v>
      </c>
      <c r="H74" s="3">
        <f>'Estados Financieros - Nominal'!H74*H$154</f>
        <v>54298253.30015472</v>
      </c>
      <c r="I74" s="3">
        <f>'Estados Financieros - Nominal'!I74*I$154</f>
        <v>35983451.835248515</v>
      </c>
      <c r="J74" s="3">
        <f>'Estados Financieros - Nominal'!J74*J$154</f>
        <v>91832877.41600001</v>
      </c>
      <c r="N74" s="9"/>
      <c r="O74" s="9"/>
      <c r="P74" s="9"/>
      <c r="Q74" s="9"/>
      <c r="R74" s="9"/>
      <c r="S74" s="9"/>
      <c r="T74" s="9"/>
      <c r="U74" s="9"/>
      <c r="V74" s="9"/>
    </row>
    <row r="75" spans="1:22" ht="12.75">
      <c r="A75" t="s">
        <v>67</v>
      </c>
      <c r="B75" s="3">
        <f>'Estados Financieros - Nominal'!B75*B$154</f>
        <v>0</v>
      </c>
      <c r="C75" s="3">
        <f>'Estados Financieros - Nominal'!C75*C$154</f>
        <v>0</v>
      </c>
      <c r="D75" s="3">
        <f>'Estados Financieros - Nominal'!D75*D$154</f>
        <v>215665.534159517</v>
      </c>
      <c r="E75" s="3">
        <f>'Estados Financieros - Nominal'!E75*E$154</f>
        <v>156502.56819124988</v>
      </c>
      <c r="F75" s="3">
        <f>'Estados Financieros - Nominal'!F75*F$154</f>
        <v>138049.88729281767</v>
      </c>
      <c r="G75" s="3">
        <f>'Estados Financieros - Nominal'!G75*G$154</f>
        <v>0</v>
      </c>
      <c r="H75" s="3">
        <f>'Estados Financieros - Nominal'!H75*H$154</f>
        <v>0</v>
      </c>
      <c r="I75" s="3">
        <f>'Estados Financieros - Nominal'!I75*I$154</f>
        <v>0</v>
      </c>
      <c r="J75" s="3">
        <f>'Estados Financieros - Nominal'!J75*J$154</f>
        <v>0</v>
      </c>
      <c r="N75" s="9"/>
      <c r="O75" s="9"/>
      <c r="P75" s="9"/>
      <c r="Q75" s="9"/>
      <c r="R75" s="9"/>
      <c r="S75" s="9"/>
      <c r="T75" s="9"/>
      <c r="U75" s="9"/>
      <c r="V75" s="9"/>
    </row>
    <row r="76" spans="1:22" ht="12.75">
      <c r="A76" t="s">
        <v>43</v>
      </c>
      <c r="B76" s="3">
        <f>'Estados Financieros - Nominal'!B76*B$154</f>
        <v>5723451.822559658</v>
      </c>
      <c r="C76" s="3">
        <f>'Estados Financieros - Nominal'!C76*C$154</f>
        <v>3331528.6556708575</v>
      </c>
      <c r="D76" s="3">
        <f>'Estados Financieros - Nominal'!D76*D$154</f>
        <v>3792614.6842071814</v>
      </c>
      <c r="E76" s="3">
        <f>'Estados Financieros - Nominal'!E76*E$154</f>
        <v>2855916.8324551363</v>
      </c>
      <c r="F76" s="3">
        <f>'Estados Financieros - Nominal'!F76*F$154</f>
        <v>2386974.342786986</v>
      </c>
      <c r="G76" s="3">
        <f>'Estados Financieros - Nominal'!G76*G$154</f>
        <v>4233465.254518322</v>
      </c>
      <c r="H76" s="3">
        <f>'Estados Financieros - Nominal'!H76*H$154</f>
        <v>3434406.2762984685</v>
      </c>
      <c r="I76" s="3">
        <f>'Estados Financieros - Nominal'!I76*I$154</f>
        <v>2913264.407509344</v>
      </c>
      <c r="J76" s="3">
        <f>'Estados Financieros - Nominal'!J76*J$154</f>
        <v>2677882.2652000003</v>
      </c>
      <c r="N76" s="9"/>
      <c r="O76" s="9"/>
      <c r="P76" s="9"/>
      <c r="Q76" s="9"/>
      <c r="R76" s="9"/>
      <c r="S76" s="9"/>
      <c r="T76" s="9"/>
      <c r="U76" s="9"/>
      <c r="V76" s="9"/>
    </row>
    <row r="77" spans="1:22" ht="12.75">
      <c r="A77" t="s">
        <v>44</v>
      </c>
      <c r="B77" s="3">
        <f>'Estados Financieros - Nominal'!B77*B$154</f>
        <v>0</v>
      </c>
      <c r="C77" s="3">
        <f>'Estados Financieros - Nominal'!C77*C$154</f>
        <v>0</v>
      </c>
      <c r="D77" s="3">
        <f>'Estados Financieros - Nominal'!D77*D$154</f>
        <v>0</v>
      </c>
      <c r="E77" s="3">
        <f>'Estados Financieros - Nominal'!E77*E$154</f>
        <v>0</v>
      </c>
      <c r="F77" s="3">
        <f>'Estados Financieros - Nominal'!F77*F$154</f>
        <v>0</v>
      </c>
      <c r="G77" s="3">
        <f>'Estados Financieros - Nominal'!G77*G$154</f>
        <v>0</v>
      </c>
      <c r="H77" s="3">
        <f>'Estados Financieros - Nominal'!H77*H$154</f>
        <v>0</v>
      </c>
      <c r="I77" s="3">
        <f>'Estados Financieros - Nominal'!I77*I$154</f>
        <v>0</v>
      </c>
      <c r="J77" s="3">
        <f>'Estados Financieros - Nominal'!J77*J$154</f>
        <v>0</v>
      </c>
      <c r="N77" s="9"/>
      <c r="O77" s="9"/>
      <c r="P77" s="9"/>
      <c r="Q77" s="9"/>
      <c r="R77" s="9"/>
      <c r="S77" s="9"/>
      <c r="T77" s="9"/>
      <c r="U77" s="9"/>
      <c r="V77" s="9"/>
    </row>
    <row r="78" spans="1:22" ht="12.75">
      <c r="A78" t="s">
        <v>45</v>
      </c>
      <c r="B78" s="3">
        <f>'Estados Financieros - Nominal'!B78*B$154</f>
        <v>1912261.307596346</v>
      </c>
      <c r="C78" s="3">
        <f>'Estados Financieros - Nominal'!C78*C$154</f>
        <v>2866311.8177065635</v>
      </c>
      <c r="D78" s="3">
        <f>'Estados Financieros - Nominal'!D78*D$154</f>
        <v>1850524.41054973</v>
      </c>
      <c r="E78" s="3">
        <f>'Estados Financieros - Nominal'!E78*E$154</f>
        <v>1755666.8750864572</v>
      </c>
      <c r="F78" s="3">
        <f>'Estados Financieros - Nominal'!F78*F$154</f>
        <v>2265837.4259054633</v>
      </c>
      <c r="G78" s="3">
        <f>'Estados Financieros - Nominal'!G78*G$154</f>
        <v>0</v>
      </c>
      <c r="H78" s="3">
        <f>'Estados Financieros - Nominal'!H78*H$154</f>
        <v>2144989.643195307</v>
      </c>
      <c r="I78" s="3">
        <f>'Estados Financieros - Nominal'!I78*I$154</f>
        <v>2136572.003812502</v>
      </c>
      <c r="J78" s="3">
        <f>'Estados Financieros - Nominal'!J78*J$154</f>
        <v>1712302.8768</v>
      </c>
      <c r="N78" s="9"/>
      <c r="O78" s="9"/>
      <c r="P78" s="9"/>
      <c r="Q78" s="9"/>
      <c r="R78" s="9"/>
      <c r="S78" s="9"/>
      <c r="T78" s="9"/>
      <c r="U78" s="9"/>
      <c r="V78" s="9"/>
    </row>
    <row r="79" spans="1:22" ht="12.75">
      <c r="A79" t="s">
        <v>10</v>
      </c>
      <c r="B79" s="3">
        <f>'Estados Financieros - Nominal'!B79*B$154</f>
        <v>1438151.3235590013</v>
      </c>
      <c r="C79" s="3">
        <f>'Estados Financieros - Nominal'!C79*C$154</f>
        <v>1152609.9038084534</v>
      </c>
      <c r="D79" s="3">
        <f>'Estados Financieros - Nominal'!D79*D$154</f>
        <v>2409691.8380680014</v>
      </c>
      <c r="E79" s="3">
        <f>'Estados Financieros - Nominal'!E79*E$154</f>
        <v>0</v>
      </c>
      <c r="F79" s="3">
        <f>'Estados Financieros - Nominal'!F79*F$154</f>
        <v>0</v>
      </c>
      <c r="G79" s="3">
        <f>'Estados Financieros - Nominal'!G79*G$154</f>
        <v>0</v>
      </c>
      <c r="H79" s="3">
        <f>'Estados Financieros - Nominal'!H79*H$154</f>
        <v>0</v>
      </c>
      <c r="I79" s="3">
        <f>'Estados Financieros - Nominal'!I79*I$154</f>
        <v>0</v>
      </c>
      <c r="J79" s="3">
        <f>'Estados Financieros - Nominal'!J79*J$154</f>
        <v>0</v>
      </c>
      <c r="N79" s="9"/>
      <c r="O79" s="9"/>
      <c r="P79" s="9"/>
      <c r="Q79" s="9"/>
      <c r="R79" s="9"/>
      <c r="S79" s="9"/>
      <c r="T79" s="9"/>
      <c r="U79" s="9"/>
      <c r="V79" s="9"/>
    </row>
    <row r="80" spans="1:22" ht="12.75">
      <c r="A80" t="s">
        <v>50</v>
      </c>
      <c r="B80" s="3">
        <f>'Estados Financieros - Nominal'!B80*B$154</f>
        <v>3942.0638774497306</v>
      </c>
      <c r="C80" s="3">
        <f>'Estados Financieros - Nominal'!C80*C$154</f>
        <v>1786663.61084246</v>
      </c>
      <c r="D80" s="3">
        <f>'Estados Financieros - Nominal'!D80*D$154</f>
        <v>6783162.248236416</v>
      </c>
      <c r="E80" s="3">
        <f>'Estados Financieros - Nominal'!E80*E$154</f>
        <v>5074556.003973893</v>
      </c>
      <c r="F80" s="3">
        <f>'Estados Financieros - Nominal'!F80*F$154</f>
        <v>3544800.6632289747</v>
      </c>
      <c r="G80" s="3">
        <f>'Estados Financieros - Nominal'!G80*G$154</f>
        <v>1386113.954568065</v>
      </c>
      <c r="H80" s="3">
        <f>'Estados Financieros - Nominal'!H80*H$154</f>
        <v>1252311.456317406</v>
      </c>
      <c r="I80" s="3">
        <f>'Estados Financieros - Nominal'!I80*I$154</f>
        <v>2063954.6869143366</v>
      </c>
      <c r="J80" s="3">
        <f>'Estados Financieros - Nominal'!J80*J$154</f>
        <v>2108817.3278</v>
      </c>
      <c r="N80" s="9"/>
      <c r="O80" s="9"/>
      <c r="P80" s="9"/>
      <c r="Q80" s="9"/>
      <c r="R80" s="9"/>
      <c r="S80" s="9"/>
      <c r="T80" s="9"/>
      <c r="U80" s="9"/>
      <c r="V80" s="9"/>
    </row>
    <row r="81" spans="2:10" ht="12.75">
      <c r="B81" s="3"/>
      <c r="C81" s="3"/>
      <c r="D81" s="3"/>
      <c r="E81" s="3"/>
      <c r="F81" s="3"/>
      <c r="G81" s="3"/>
      <c r="H81" s="3"/>
      <c r="I81" s="3"/>
      <c r="J81" s="3"/>
    </row>
    <row r="82" spans="1:22" ht="12.75">
      <c r="A82" s="1" t="s">
        <v>51</v>
      </c>
      <c r="B82" s="4">
        <f>SUM(B73:B80)</f>
        <v>9708001.271915115</v>
      </c>
      <c r="C82" s="4">
        <f>SUM(C73:C80)</f>
        <v>9595684.211778237</v>
      </c>
      <c r="D82" s="4">
        <f aca="true" t="shared" si="5" ref="D82:J82">SUM(D73:D80)</f>
        <v>89793182.05935812</v>
      </c>
      <c r="E82" s="4">
        <f t="shared" si="5"/>
        <v>77073424.82073466</v>
      </c>
      <c r="F82" s="4">
        <f t="shared" si="5"/>
        <v>77726125.58182932</v>
      </c>
      <c r="G82" s="4">
        <f t="shared" si="5"/>
        <v>70677188.54845203</v>
      </c>
      <c r="H82" s="4">
        <f t="shared" si="5"/>
        <v>61129960.675965905</v>
      </c>
      <c r="I82" s="4">
        <f t="shared" si="5"/>
        <v>57165846.38529831</v>
      </c>
      <c r="J82" s="4">
        <f t="shared" si="5"/>
        <v>104954230.39700001</v>
      </c>
      <c r="N82" s="9"/>
      <c r="O82" s="9"/>
      <c r="P82" s="9"/>
      <c r="Q82" s="9"/>
      <c r="R82" s="9"/>
      <c r="S82" s="9"/>
      <c r="T82" s="9"/>
      <c r="U82" s="9"/>
      <c r="V82" s="9"/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2:10" ht="12.75">
      <c r="B84" s="3"/>
      <c r="C84" s="3"/>
      <c r="D84" s="3"/>
      <c r="E84" s="3"/>
      <c r="F84" s="3"/>
      <c r="G84" s="3"/>
      <c r="H84" s="3"/>
      <c r="I84" s="3"/>
      <c r="J84" s="3"/>
    </row>
    <row r="85" spans="1:22" ht="12.75">
      <c r="A85" s="1" t="s">
        <v>52</v>
      </c>
      <c r="B85" s="4">
        <f>'Estados Financieros - Nominal'!B85*B$154</f>
        <v>13241490.182832766</v>
      </c>
      <c r="C85" s="4">
        <f>'Estados Financieros - Nominal'!C85*C$154</f>
        <v>6926113.293776302</v>
      </c>
      <c r="D85" s="4">
        <f>'Estados Financieros - Nominal'!D85*D$154</f>
        <v>32820412.061010487</v>
      </c>
      <c r="E85" s="4">
        <f>'Estados Financieros - Nominal'!E85*E$154</f>
        <v>34410769.013946354</v>
      </c>
      <c r="F85" s="4">
        <f>'Estados Financieros - Nominal'!F85*F$154</f>
        <v>33697217.24542664</v>
      </c>
      <c r="G85" s="4">
        <f>'Estados Financieros - Nominal'!G85*G$154</f>
        <v>30583660.336357392</v>
      </c>
      <c r="H85" s="4">
        <f>'Estados Financieros - Nominal'!H85*H$154</f>
        <v>32036560.94755317</v>
      </c>
      <c r="I85" s="4">
        <f>'Estados Financieros - Nominal'!I85*I$154</f>
        <v>29758054.986345675</v>
      </c>
      <c r="J85" s="4">
        <f>'Estados Financieros - Nominal'!J85*J$154</f>
        <v>12082418.874</v>
      </c>
      <c r="N85" s="9"/>
      <c r="O85" s="9"/>
      <c r="P85" s="9"/>
      <c r="Q85" s="9"/>
      <c r="R85" s="9"/>
      <c r="S85" s="9"/>
      <c r="T85" s="9"/>
      <c r="U85" s="9"/>
      <c r="V85" s="9"/>
    </row>
    <row r="86" spans="2:10" ht="12.75">
      <c r="B86" s="3"/>
      <c r="C86" s="3"/>
      <c r="D86" s="3"/>
      <c r="E86" s="3"/>
      <c r="F86" s="3"/>
      <c r="G86" s="3"/>
      <c r="H86" s="3"/>
      <c r="I86" s="3"/>
      <c r="J86" s="3"/>
    </row>
    <row r="87" spans="1:22" ht="12.75">
      <c r="A87" t="s">
        <v>53</v>
      </c>
      <c r="B87" s="3">
        <f>'Estados Financieros - Nominal'!B87*B$154</f>
        <v>64504279.7754497</v>
      </c>
      <c r="C87" s="3">
        <f>'Estados Financieros - Nominal'!C87*C$154</f>
        <v>62847708.301487304</v>
      </c>
      <c r="D87" s="3">
        <f>'Estados Financieros - Nominal'!D87*D$154</f>
        <v>62955086.6575151</v>
      </c>
      <c r="E87" s="3">
        <f>'Estados Financieros - Nominal'!E87*E$154</f>
        <v>62909762.0566154</v>
      </c>
      <c r="F87" s="3">
        <f>'Estados Financieros - Nominal'!F87*F$154</f>
        <v>62953768.02799263</v>
      </c>
      <c r="G87" s="3">
        <f>'Estados Financieros - Nominal'!G87*G$154</f>
        <v>62915145.851197384</v>
      </c>
      <c r="H87" s="3">
        <f>'Estados Financieros - Nominal'!H87*H$154</f>
        <v>62628266.62709867</v>
      </c>
      <c r="I87" s="3">
        <f>'Estados Financieros - Nominal'!I87*I$154</f>
        <v>62382484.86522377</v>
      </c>
      <c r="J87" s="3">
        <f>'Estados Financieros - Nominal'!J87*J$154</f>
        <v>63435222.085</v>
      </c>
      <c r="N87" s="9"/>
      <c r="O87" s="9"/>
      <c r="P87" s="9"/>
      <c r="Q87" s="9"/>
      <c r="R87" s="9"/>
      <c r="S87" s="9"/>
      <c r="T87" s="9"/>
      <c r="U87" s="9"/>
      <c r="V87" s="9"/>
    </row>
    <row r="88" spans="1:22" ht="12.75">
      <c r="A88" t="s">
        <v>68</v>
      </c>
      <c r="B88" s="3">
        <f>'Estados Financieros - Nominal'!B88*B$154</f>
        <v>0</v>
      </c>
      <c r="C88" s="3">
        <f>'Estados Financieros - Nominal'!C88*C$154</f>
        <v>0</v>
      </c>
      <c r="D88" s="3">
        <f>'Estados Financieros - Nominal'!D88*D$154</f>
        <v>0</v>
      </c>
      <c r="E88" s="3">
        <f>'Estados Financieros - Nominal'!E88*E$154</f>
        <v>0</v>
      </c>
      <c r="F88" s="3">
        <f>'Estados Financieros - Nominal'!F88*F$154</f>
        <v>0</v>
      </c>
      <c r="G88" s="3">
        <f>'Estados Financieros - Nominal'!G88*G$154</f>
        <v>0</v>
      </c>
      <c r="H88" s="3">
        <f>'Estados Financieros - Nominal'!H88*H$154</f>
        <v>0</v>
      </c>
      <c r="I88" s="3">
        <f>'Estados Financieros - Nominal'!I88*I$154</f>
        <v>0</v>
      </c>
      <c r="J88" s="3">
        <f>'Estados Financieros - Nominal'!J88*J$154</f>
        <v>0</v>
      </c>
      <c r="N88" s="9"/>
      <c r="O88" s="9"/>
      <c r="P88" s="9"/>
      <c r="Q88" s="9"/>
      <c r="R88" s="9"/>
      <c r="S88" s="9"/>
      <c r="T88" s="9"/>
      <c r="U88" s="9"/>
      <c r="V88" s="9"/>
    </row>
    <row r="89" spans="1:22" ht="12.75">
      <c r="A89" t="s">
        <v>54</v>
      </c>
      <c r="B89" s="3">
        <f>'Estados Financieros - Nominal'!B89*B$154</f>
        <v>0</v>
      </c>
      <c r="C89" s="3">
        <f>'Estados Financieros - Nominal'!C89*C$154</f>
        <v>0</v>
      </c>
      <c r="D89" s="3">
        <f>'Estados Financieros - Nominal'!D89*D$154</f>
        <v>0</v>
      </c>
      <c r="E89" s="3">
        <f>'Estados Financieros - Nominal'!E89*E$154</f>
        <v>0</v>
      </c>
      <c r="F89" s="3">
        <f>'Estados Financieros - Nominal'!F89*F$154</f>
        <v>0</v>
      </c>
      <c r="G89" s="3">
        <f>'Estados Financieros - Nominal'!G89*G$154</f>
        <v>0</v>
      </c>
      <c r="H89" s="3">
        <f>'Estados Financieros - Nominal'!H89*H$154</f>
        <v>0</v>
      </c>
      <c r="I89" s="3">
        <f>'Estados Financieros - Nominal'!I89*I$154</f>
        <v>0</v>
      </c>
      <c r="J89" s="3">
        <f>'Estados Financieros - Nominal'!J89*J$154</f>
        <v>0</v>
      </c>
      <c r="N89" s="9"/>
      <c r="O89" s="9"/>
      <c r="P89" s="9"/>
      <c r="Q89" s="9"/>
      <c r="R89" s="9"/>
      <c r="S89" s="9"/>
      <c r="T89" s="9"/>
      <c r="U89" s="9"/>
      <c r="V89" s="9"/>
    </row>
    <row r="90" spans="1:22" ht="12.75">
      <c r="A90" t="s">
        <v>55</v>
      </c>
      <c r="B90" s="3">
        <f>'Estados Financieros - Nominal'!B90*B$154</f>
        <v>593862.0177333029</v>
      </c>
      <c r="C90" s="3">
        <f>'Estados Financieros - Nominal'!C90*C$154</f>
        <v>2205134.553676451</v>
      </c>
      <c r="D90" s="3">
        <f>'Estados Financieros - Nominal'!D90*D$154</f>
        <v>3189145.6696536387</v>
      </c>
      <c r="E90" s="3">
        <f>'Estados Financieros - Nominal'!E90*E$154</f>
        <v>2943366.94576139</v>
      </c>
      <c r="F90" s="3">
        <f>'Estados Financieros - Nominal'!F90*F$154</f>
        <v>2945232.445917741</v>
      </c>
      <c r="G90" s="3">
        <f>'Estados Financieros - Nominal'!G90*G$154</f>
        <v>1271030.1267262003</v>
      </c>
      <c r="H90" s="3">
        <f>'Estados Financieros - Nominal'!H90*H$154</f>
        <v>1265200.5189256598</v>
      </c>
      <c r="I90" s="3">
        <f>'Estados Financieros - Nominal'!I90*I$154</f>
        <v>1501548.696145732</v>
      </c>
      <c r="J90" s="3">
        <f>'Estados Financieros - Nominal'!J90*J$154</f>
        <v>1527929.891</v>
      </c>
      <c r="N90" s="9"/>
      <c r="O90" s="9"/>
      <c r="P90" s="9"/>
      <c r="Q90" s="9"/>
      <c r="R90" s="9"/>
      <c r="S90" s="9"/>
      <c r="T90" s="9"/>
      <c r="U90" s="9"/>
      <c r="V90" s="9"/>
    </row>
    <row r="91" spans="1:22" ht="12.75">
      <c r="A91" t="s">
        <v>69</v>
      </c>
      <c r="B91" s="4">
        <f>SUM(B92:B97)</f>
        <v>6483097.293592133</v>
      </c>
      <c r="C91" s="4">
        <f>SUM(C92:C97)</f>
        <v>12112612.38936665</v>
      </c>
      <c r="D91" s="4">
        <f aca="true" t="shared" si="6" ref="D91:J91">SUM(D92:D97)</f>
        <v>11160026.556085162</v>
      </c>
      <c r="E91" s="4">
        <f t="shared" si="6"/>
        <v>11432769.258416228</v>
      </c>
      <c r="F91" s="4">
        <f t="shared" si="6"/>
        <v>13401564.718232041</v>
      </c>
      <c r="G91" s="4">
        <f t="shared" si="6"/>
        <v>8197873.452874432</v>
      </c>
      <c r="H91" s="4">
        <f t="shared" si="6"/>
        <v>14074983.65234059</v>
      </c>
      <c r="I91" s="4">
        <f t="shared" si="6"/>
        <v>18209529.15878643</v>
      </c>
      <c r="J91" s="4">
        <f t="shared" si="6"/>
        <v>15662601.742</v>
      </c>
      <c r="N91" s="9"/>
      <c r="O91" s="9"/>
      <c r="P91" s="9"/>
      <c r="Q91" s="9"/>
      <c r="R91" s="9"/>
      <c r="S91" s="9"/>
      <c r="T91" s="9"/>
      <c r="U91" s="9"/>
      <c r="V91" s="9"/>
    </row>
    <row r="92" spans="1:22" ht="12.75">
      <c r="A92" t="s">
        <v>57</v>
      </c>
      <c r="B92" s="3">
        <f>'Estados Financieros - Nominal'!B92*B$154</f>
        <v>0</v>
      </c>
      <c r="C92" s="3">
        <f>'Estados Financieros - Nominal'!C92*C$154</f>
        <v>0</v>
      </c>
      <c r="D92" s="3">
        <f>'Estados Financieros - Nominal'!D92*D$154</f>
        <v>0</v>
      </c>
      <c r="E92" s="3">
        <f>'Estados Financieros - Nominal'!E92*E$154</f>
        <v>0</v>
      </c>
      <c r="F92" s="3">
        <f>'Estados Financieros - Nominal'!F92*F$154</f>
        <v>0</v>
      </c>
      <c r="G92" s="3">
        <f>'Estados Financieros - Nominal'!G92*G$154</f>
        <v>0</v>
      </c>
      <c r="H92" s="3">
        <f>'Estados Financieros - Nominal'!H92*H$154</f>
        <v>0</v>
      </c>
      <c r="I92" s="3">
        <f>'Estados Financieros - Nominal'!I92*I$154</f>
        <v>0</v>
      </c>
      <c r="J92" s="3">
        <f>'Estados Financieros - Nominal'!J92*J$154</f>
        <v>0</v>
      </c>
      <c r="N92" s="9"/>
      <c r="O92" s="9"/>
      <c r="P92" s="9"/>
      <c r="Q92" s="9"/>
      <c r="R92" s="9"/>
      <c r="S92" s="9"/>
      <c r="T92" s="9"/>
      <c r="U92" s="9"/>
      <c r="V92" s="9"/>
    </row>
    <row r="93" spans="1:22" ht="12.75">
      <c r="A93" t="s">
        <v>70</v>
      </c>
      <c r="B93" s="3">
        <f>'Estados Financieros - Nominal'!B93*B$154</f>
        <v>1389019.0816778226</v>
      </c>
      <c r="C93" s="3">
        <f>'Estados Financieros - Nominal'!C93*C$154</f>
        <v>5226103.237316047</v>
      </c>
      <c r="D93" s="3">
        <f>'Estados Financieros - Nominal'!D93*D$154</f>
        <v>11058083.119669527</v>
      </c>
      <c r="E93" s="3">
        <f>'Estados Financieros - Nominal'!E93*E$154</f>
        <v>10979279.763830028</v>
      </c>
      <c r="F93" s="3">
        <f>'Estados Financieros - Nominal'!F93*F$154</f>
        <v>11298881.2203806</v>
      </c>
      <c r="G93" s="3">
        <f>'Estados Financieros - Nominal'!G93*G$154</f>
        <v>13338590.31953952</v>
      </c>
      <c r="H93" s="3">
        <f>'Estados Financieros - Nominal'!H93*H$154</f>
        <v>9051800.833006164</v>
      </c>
      <c r="I93" s="3">
        <f>'Estados Financieros - Nominal'!I93*I$154</f>
        <v>12193081.304175548</v>
      </c>
      <c r="J93" s="3">
        <f>'Estados Financieros - Nominal'!J93*J$154</f>
        <v>14879599.5438</v>
      </c>
      <c r="N93" s="9"/>
      <c r="O93" s="9"/>
      <c r="P93" s="9"/>
      <c r="Q93" s="9"/>
      <c r="R93" s="9"/>
      <c r="S93" s="9"/>
      <c r="T93" s="9"/>
      <c r="U93" s="9"/>
      <c r="V93" s="9"/>
    </row>
    <row r="94" spans="1:22" ht="12.75">
      <c r="A94" t="s">
        <v>71</v>
      </c>
      <c r="B94" s="3">
        <f>'Estados Financieros - Nominal'!B94*B$154</f>
        <v>0</v>
      </c>
      <c r="C94" s="3">
        <f>'Estados Financieros - Nominal'!C94*C$154</f>
        <v>0</v>
      </c>
      <c r="D94" s="3">
        <f>'Estados Financieros - Nominal'!D94*D$154</f>
        <v>0</v>
      </c>
      <c r="E94" s="3">
        <f>'Estados Financieros - Nominal'!E94*E$154</f>
        <v>0</v>
      </c>
      <c r="F94" s="3">
        <f>'Estados Financieros - Nominal'!F94*F$154</f>
        <v>0</v>
      </c>
      <c r="G94" s="3">
        <f>'Estados Financieros - Nominal'!G94*G$154</f>
        <v>0</v>
      </c>
      <c r="H94" s="3">
        <f>'Estados Financieros - Nominal'!H94*H$154</f>
        <v>0</v>
      </c>
      <c r="I94" s="3">
        <f>'Estados Financieros - Nominal'!I94*I$154</f>
        <v>0</v>
      </c>
      <c r="J94" s="3">
        <f>'Estados Financieros - Nominal'!J94*J$154</f>
        <v>0</v>
      </c>
      <c r="N94" s="9"/>
      <c r="O94" s="9"/>
      <c r="P94" s="9"/>
      <c r="Q94" s="9"/>
      <c r="R94" s="9"/>
      <c r="S94" s="9"/>
      <c r="T94" s="9"/>
      <c r="U94" s="9"/>
      <c r="V94" s="9"/>
    </row>
    <row r="95" spans="1:22" ht="12.75">
      <c r="A95" t="s">
        <v>58</v>
      </c>
      <c r="B95" s="3">
        <f>'Estados Financieros - Nominal'!B95*B$154</f>
        <v>6163877.68903674</v>
      </c>
      <c r="C95" s="3">
        <f>'Estados Financieros - Nominal'!C95*C$154</f>
        <v>9204078.066759024</v>
      </c>
      <c r="D95" s="3">
        <f>'Estados Financieros - Nominal'!D95*D$154</f>
        <v>2364421.7319351765</v>
      </c>
      <c r="E95" s="3">
        <f>'Estados Financieros - Nominal'!E95*E$154</f>
        <v>2735011.7818383025</v>
      </c>
      <c r="F95" s="3">
        <f>'Estados Financieros - Nominal'!F95*F$154</f>
        <v>4899845.988704727</v>
      </c>
      <c r="G95" s="3">
        <f>'Estados Financieros - Nominal'!G95*G$154</f>
        <v>-4245326.50898927</v>
      </c>
      <c r="H95" s="3">
        <f>'Estados Financieros - Nominal'!H95*H$154</f>
        <v>8713692.174545621</v>
      </c>
      <c r="I95" s="3">
        <f>'Estados Financieros - Nominal'!I95*I$154</f>
        <v>8492780.880516617</v>
      </c>
      <c r="J95" s="3">
        <f>'Estados Financieros - Nominal'!J95*J$154</f>
        <v>783002.1982</v>
      </c>
      <c r="N95" s="9"/>
      <c r="O95" s="9"/>
      <c r="P95" s="9"/>
      <c r="Q95" s="9"/>
      <c r="R95" s="9"/>
      <c r="S95" s="9"/>
      <c r="T95" s="9"/>
      <c r="U95" s="9"/>
      <c r="V95" s="9"/>
    </row>
    <row r="96" spans="1:22" ht="12.75">
      <c r="A96" t="s">
        <v>59</v>
      </c>
      <c r="B96" s="3">
        <f>'Estados Financieros - Nominal'!B96*B$154</f>
        <v>-888041.0468282605</v>
      </c>
      <c r="C96" s="3">
        <f>'Estados Financieros - Nominal'!C96*C$154</f>
        <v>-1926323.6338447866</v>
      </c>
      <c r="D96" s="3">
        <f>'Estados Financieros - Nominal'!D96*D$154</f>
        <v>-1664982.268827455</v>
      </c>
      <c r="E96" s="3">
        <f>'Estados Financieros - Nominal'!E96*E$154</f>
        <v>-1610165.2183754826</v>
      </c>
      <c r="F96" s="3">
        <f>'Estados Financieros - Nominal'!F96*F$154</f>
        <v>-1990611.418047882</v>
      </c>
      <c r="G96" s="3">
        <f>'Estados Financieros - Nominal'!G96*G$154</f>
        <v>0</v>
      </c>
      <c r="H96" s="3">
        <f>'Estados Financieros - Nominal'!H96*H$154</f>
        <v>-2799200.3995288787</v>
      </c>
      <c r="I96" s="3">
        <f>'Estados Financieros - Nominal'!I96*I$154</f>
        <v>-2476333.025905737</v>
      </c>
      <c r="J96" s="3">
        <f>'Estados Financieros - Nominal'!J96*J$154</f>
        <v>0</v>
      </c>
      <c r="N96" s="9"/>
      <c r="O96" s="9"/>
      <c r="P96" s="9"/>
      <c r="Q96" s="9"/>
      <c r="R96" s="9"/>
      <c r="S96" s="9"/>
      <c r="T96" s="9"/>
      <c r="U96" s="9"/>
      <c r="V96" s="9"/>
    </row>
    <row r="97" spans="1:22" ht="12.75">
      <c r="A97" t="s">
        <v>56</v>
      </c>
      <c r="B97" s="3">
        <f>'Estados Financieros - Nominal'!B97*B$154</f>
        <v>-181758.4302941689</v>
      </c>
      <c r="C97" s="3">
        <f>'Estados Financieros - Nominal'!C97*C$154</f>
        <v>-391245.2808636328</v>
      </c>
      <c r="D97" s="3">
        <f>'Estados Financieros - Nominal'!D97*D$154</f>
        <v>-597496.0266920878</v>
      </c>
      <c r="E97" s="3">
        <f>'Estados Financieros - Nominal'!E97*E$154</f>
        <v>-671357.0688766206</v>
      </c>
      <c r="F97" s="3">
        <f>'Estados Financieros - Nominal'!F97*F$154</f>
        <v>-806551.0728054021</v>
      </c>
      <c r="G97" s="3">
        <f>'Estados Financieros - Nominal'!G97*G$154</f>
        <v>-895390.3576758178</v>
      </c>
      <c r="H97" s="3">
        <f>'Estados Financieros - Nominal'!H97*H$154</f>
        <v>-891308.9556823167</v>
      </c>
      <c r="I97" s="3">
        <f>'Estados Financieros - Nominal'!I97*I$154</f>
        <v>0</v>
      </c>
      <c r="J97" s="3">
        <f>'Estados Financieros - Nominal'!J97*J$154</f>
        <v>0</v>
      </c>
      <c r="N97" s="9"/>
      <c r="O97" s="9"/>
      <c r="P97" s="9"/>
      <c r="Q97" s="9"/>
      <c r="R97" s="9"/>
      <c r="S97" s="9"/>
      <c r="T97" s="9"/>
      <c r="U97" s="9"/>
      <c r="V97" s="9"/>
    </row>
    <row r="98" spans="2:10" ht="12.75">
      <c r="B98" s="3"/>
      <c r="C98" s="3"/>
      <c r="D98" s="3"/>
      <c r="E98" s="3"/>
      <c r="F98" s="3"/>
      <c r="G98" s="3"/>
      <c r="H98" s="3"/>
      <c r="I98" s="3"/>
      <c r="J98" s="3"/>
    </row>
    <row r="99" spans="1:22" ht="12.75">
      <c r="A99" s="1" t="s">
        <v>60</v>
      </c>
      <c r="B99" s="4">
        <f>SUM(B87:B91)</f>
        <v>71581239.08677514</v>
      </c>
      <c r="C99" s="4">
        <f>SUM(C87:C91)</f>
        <v>77165455.24453041</v>
      </c>
      <c r="D99" s="4">
        <f aca="true" t="shared" si="7" ref="D99:J99">SUM(D87:D91)</f>
        <v>77304258.8832539</v>
      </c>
      <c r="E99" s="4">
        <f t="shared" si="7"/>
        <v>77285898.26079302</v>
      </c>
      <c r="F99" s="4">
        <f t="shared" si="7"/>
        <v>79300565.19214241</v>
      </c>
      <c r="G99" s="4">
        <f t="shared" si="7"/>
        <v>72384049.43079802</v>
      </c>
      <c r="H99" s="4">
        <f t="shared" si="7"/>
        <v>77968450.79836492</v>
      </c>
      <c r="I99" s="4">
        <f t="shared" si="7"/>
        <v>82093562.72015594</v>
      </c>
      <c r="J99" s="4">
        <f t="shared" si="7"/>
        <v>80625753.71800001</v>
      </c>
      <c r="N99" s="9"/>
      <c r="O99" s="9"/>
      <c r="P99" s="9"/>
      <c r="Q99" s="9"/>
      <c r="R99" s="9"/>
      <c r="S99" s="9"/>
      <c r="T99" s="9"/>
      <c r="U99" s="9"/>
      <c r="V99" s="9"/>
    </row>
    <row r="100" spans="2:10" ht="12.75">
      <c r="B100" s="3"/>
      <c r="C100" s="3"/>
      <c r="D100" s="3"/>
      <c r="E100" s="3"/>
      <c r="F100" s="3"/>
      <c r="G100" s="3"/>
      <c r="H100" s="3"/>
      <c r="I100" s="3"/>
      <c r="J100" s="3"/>
    </row>
    <row r="101" spans="1:22" ht="12.75">
      <c r="A101" s="2" t="s">
        <v>61</v>
      </c>
      <c r="B101" s="5">
        <f>SUM(B71+B82+B85+B99)</f>
        <v>166256216.72242415</v>
      </c>
      <c r="C101" s="5">
        <f>SUM(C71+C82+C85+C99)</f>
        <v>181514888.45335495</v>
      </c>
      <c r="D101" s="5">
        <f aca="true" t="shared" si="8" ref="D101:J101">SUM(D71+D82+D85+D99)</f>
        <v>388371420.2648872</v>
      </c>
      <c r="E101" s="5">
        <f t="shared" si="8"/>
        <v>375728063.28676164</v>
      </c>
      <c r="F101" s="5">
        <f t="shared" si="8"/>
        <v>372255515.44726825</v>
      </c>
      <c r="G101" s="5">
        <f t="shared" si="8"/>
        <v>349744609.86711514</v>
      </c>
      <c r="H101" s="5">
        <f t="shared" si="8"/>
        <v>381297806.4548163</v>
      </c>
      <c r="I101" s="5">
        <f t="shared" si="8"/>
        <v>420772433.2133181</v>
      </c>
      <c r="J101" s="5">
        <f t="shared" si="8"/>
        <v>461111580.6634</v>
      </c>
      <c r="N101" s="9"/>
      <c r="O101" s="9"/>
      <c r="P101" s="9"/>
      <c r="Q101" s="9"/>
      <c r="R101" s="9"/>
      <c r="S101" s="9"/>
      <c r="T101" s="9"/>
      <c r="U101" s="9"/>
      <c r="V101" s="9"/>
    </row>
    <row r="102" spans="2:10" ht="12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2.75"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1" t="s">
        <v>72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2.75">
      <c r="B105" s="3"/>
      <c r="C105" s="3"/>
      <c r="D105" s="3"/>
      <c r="E105" s="3"/>
      <c r="F105" s="3"/>
      <c r="G105" s="3"/>
      <c r="H105" s="3"/>
      <c r="I105" s="3"/>
      <c r="J105" s="3"/>
    </row>
    <row r="106" spans="1:22" ht="12.75">
      <c r="A106" t="s">
        <v>73</v>
      </c>
      <c r="B106" s="3">
        <f>'Estados Financieros - Nominal'!B106*B$154</f>
        <v>336068775.1288414</v>
      </c>
      <c r="C106" s="3">
        <f>'Estados Financieros - Nominal'!C106*C$154</f>
        <v>405303323.105314</v>
      </c>
      <c r="D106" s="3">
        <f>'Estados Financieros - Nominal'!D106*D$154</f>
        <v>426335804.56739753</v>
      </c>
      <c r="E106" s="3">
        <f>'Estados Financieros - Nominal'!E106*E$154</f>
        <v>848623406.629862</v>
      </c>
      <c r="F106" s="3">
        <f>'Estados Financieros - Nominal'!F106*F$154</f>
        <v>795815880.1812154</v>
      </c>
      <c r="G106" s="3">
        <f>'Estados Financieros - Nominal'!G106*G$154</f>
        <v>798866155.8888599</v>
      </c>
      <c r="H106" s="3">
        <f>'Estados Financieros - Nominal'!H106*H$154</f>
        <v>835235699.2746124</v>
      </c>
      <c r="I106" s="3">
        <f>'Estados Financieros - Nominal'!I106*I$154</f>
        <v>977994141.2386348</v>
      </c>
      <c r="J106" s="3">
        <f>'Estados Financieros - Nominal'!J106*J$154</f>
        <v>989327041.8542</v>
      </c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2.75">
      <c r="A107" t="s">
        <v>74</v>
      </c>
      <c r="B107" s="3">
        <f>'Estados Financieros - Nominal'!B107*B$154</f>
        <v>-258475762.29915893</v>
      </c>
      <c r="C107" s="3">
        <f>'Estados Financieros - Nominal'!C107*C$154</f>
        <v>-304082496.8047677</v>
      </c>
      <c r="D107" s="3">
        <f>'Estados Financieros - Nominal'!D107*D$154</f>
        <v>-320892185.02243406</v>
      </c>
      <c r="E107" s="3">
        <f>'Estados Financieros - Nominal'!E107*E$154</f>
        <v>-635230222.2721614</v>
      </c>
      <c r="F107" s="3">
        <f>'Estados Financieros - Nominal'!F107*F$154</f>
        <v>-596261952.3368938</v>
      </c>
      <c r="G107" s="3">
        <f>'Estados Financieros - Nominal'!G107*G$154</f>
        <v>-604930356.0726721</v>
      </c>
      <c r="H107" s="3">
        <f>'Estados Financieros - Nominal'!H107*H$154</f>
        <v>-631563136.0351954</v>
      </c>
      <c r="I107" s="3">
        <f>'Estados Financieros - Nominal'!I107*I$154</f>
        <v>-749539477.7626183</v>
      </c>
      <c r="J107" s="3">
        <f>'Estados Financieros - Nominal'!J107*J$154</f>
        <v>-756953759.2228</v>
      </c>
      <c r="N107" s="9"/>
      <c r="O107" s="9"/>
      <c r="P107" s="9"/>
      <c r="Q107" s="9"/>
      <c r="R107" s="9"/>
      <c r="S107" s="9"/>
      <c r="T107" s="9"/>
      <c r="U107" s="9"/>
      <c r="V107" s="9"/>
    </row>
    <row r="108" spans="2:10" ht="12.75">
      <c r="B108" s="3"/>
      <c r="C108" s="3"/>
      <c r="D108" s="3"/>
      <c r="E108" s="3"/>
      <c r="F108" s="3"/>
      <c r="G108" s="3"/>
      <c r="H108" s="3"/>
      <c r="I108" s="3"/>
      <c r="J108" s="3"/>
    </row>
    <row r="109" spans="1:22" ht="12.75">
      <c r="A109" s="1" t="s">
        <v>75</v>
      </c>
      <c r="B109" s="4">
        <f>SUM(B106:B107)</f>
        <v>77593012.82968247</v>
      </c>
      <c r="C109" s="4">
        <f>SUM(C106:C107)</f>
        <v>101220826.30054629</v>
      </c>
      <c r="D109" s="4">
        <f aca="true" t="shared" si="9" ref="D109:J109">SUM(D106:D107)</f>
        <v>105443619.54496348</v>
      </c>
      <c r="E109" s="4">
        <f t="shared" si="9"/>
        <v>213393184.3577006</v>
      </c>
      <c r="F109" s="4">
        <f t="shared" si="9"/>
        <v>199553927.8443216</v>
      </c>
      <c r="G109" s="4">
        <f t="shared" si="9"/>
        <v>193935799.81618774</v>
      </c>
      <c r="H109" s="4">
        <f t="shared" si="9"/>
        <v>203672563.23941708</v>
      </c>
      <c r="I109" s="4">
        <f t="shared" si="9"/>
        <v>228454663.47601652</v>
      </c>
      <c r="J109" s="4">
        <f t="shared" si="9"/>
        <v>232373282.6314</v>
      </c>
      <c r="N109" s="9"/>
      <c r="O109" s="9"/>
      <c r="P109" s="9"/>
      <c r="Q109" s="9"/>
      <c r="R109" s="9"/>
      <c r="S109" s="9"/>
      <c r="T109" s="9"/>
      <c r="U109" s="9"/>
      <c r="V109" s="9"/>
    </row>
    <row r="110" spans="2:10" ht="12.75">
      <c r="B110" s="3"/>
      <c r="C110" s="3"/>
      <c r="D110" s="3"/>
      <c r="E110" s="3"/>
      <c r="F110" s="3"/>
      <c r="G110" s="3"/>
      <c r="H110" s="3"/>
      <c r="I110" s="3"/>
      <c r="J110" s="3"/>
    </row>
    <row r="111" spans="1:22" ht="12.75">
      <c r="A111" t="s">
        <v>76</v>
      </c>
      <c r="B111" s="3">
        <f>'Estados Financieros - Nominal'!B111*B$154</f>
        <v>-70121827.0326899</v>
      </c>
      <c r="C111" s="3">
        <f>'Estados Financieros - Nominal'!C111*C$154</f>
        <v>-88825577.55155918</v>
      </c>
      <c r="D111" s="3">
        <f>'Estados Financieros - Nominal'!D111*D$154</f>
        <v>-101058940.43063235</v>
      </c>
      <c r="E111" s="3">
        <f>'Estados Financieros - Nominal'!E111*E$154</f>
        <v>-209830347.93068323</v>
      </c>
      <c r="F111" s="3">
        <f>'Estados Financieros - Nominal'!F111*F$154</f>
        <v>-191570404.02799264</v>
      </c>
      <c r="G111" s="3">
        <f>'Estados Financieros - Nominal'!G111*G$154</f>
        <v>-190977860.50690478</v>
      </c>
      <c r="H111" s="3">
        <f>'Estados Financieros - Nominal'!H111*H$154</f>
        <v>-188459813.9592619</v>
      </c>
      <c r="I111" s="3">
        <f>'Estados Financieros - Nominal'!I111*I$154</f>
        <v>-208649157.89477068</v>
      </c>
      <c r="J111" s="3">
        <f>'Estados Financieros - Nominal'!J111*J$154</f>
        <v>-219461976.7342</v>
      </c>
      <c r="N111" s="9"/>
      <c r="O111" s="9"/>
      <c r="P111" s="9"/>
      <c r="Q111" s="9"/>
      <c r="R111" s="9"/>
      <c r="S111" s="9"/>
      <c r="T111" s="9"/>
      <c r="U111" s="9"/>
      <c r="V111" s="9"/>
    </row>
    <row r="112" spans="2:10" ht="12.75">
      <c r="B112" s="3"/>
      <c r="C112" s="3"/>
      <c r="D112" s="3"/>
      <c r="E112" s="3"/>
      <c r="F112" s="3"/>
      <c r="G112" s="3"/>
      <c r="H112" s="3"/>
      <c r="I112" s="3"/>
      <c r="J112" s="3"/>
    </row>
    <row r="113" spans="1:22" ht="12.75">
      <c r="A113" s="1" t="s">
        <v>88</v>
      </c>
      <c r="B113" s="4">
        <f>SUM(B109+B111)</f>
        <v>7471185.79699257</v>
      </c>
      <c r="C113" s="4">
        <f>SUM(C109+C111)</f>
        <v>12395248.748987108</v>
      </c>
      <c r="D113" s="4">
        <f aca="true" t="shared" si="10" ref="D113:J113">SUM(D109+D111)</f>
        <v>4384679.114331126</v>
      </c>
      <c r="E113" s="4">
        <f t="shared" si="10"/>
        <v>3562836.427017361</v>
      </c>
      <c r="F113" s="4">
        <f t="shared" si="10"/>
        <v>7983523.816328973</v>
      </c>
      <c r="G113" s="4">
        <f t="shared" si="10"/>
        <v>2957939.3092829585</v>
      </c>
      <c r="H113" s="4">
        <f t="shared" si="10"/>
        <v>15212749.280155182</v>
      </c>
      <c r="I113" s="4">
        <f t="shared" si="10"/>
        <v>19805505.58124584</v>
      </c>
      <c r="J113" s="4">
        <f t="shared" si="10"/>
        <v>12911305.897199988</v>
      </c>
      <c r="N113" s="9"/>
      <c r="O113" s="9"/>
      <c r="P113" s="9"/>
      <c r="Q113" s="9"/>
      <c r="R113" s="9"/>
      <c r="S113" s="9"/>
      <c r="T113" s="9"/>
      <c r="U113" s="9"/>
      <c r="V113" s="9"/>
    </row>
    <row r="114" spans="2:10" ht="12.75">
      <c r="B114" s="3"/>
      <c r="C114" s="3"/>
      <c r="D114" s="3"/>
      <c r="E114" s="3"/>
      <c r="F114" s="3"/>
      <c r="G114" s="3"/>
      <c r="H114" s="3"/>
      <c r="I114" s="3"/>
      <c r="J114" s="3"/>
    </row>
    <row r="115" spans="1:22" ht="12.75">
      <c r="A115" t="s">
        <v>77</v>
      </c>
      <c r="B115" s="3">
        <f>'Estados Financieros - Nominal'!B115*B$154</f>
        <v>2568861.8605212676</v>
      </c>
      <c r="C115" s="3">
        <f>'Estados Financieros - Nominal'!C115*C$154</f>
        <v>1364732.2884700838</v>
      </c>
      <c r="D115" s="3">
        <f>'Estados Financieros - Nominal'!D115*D$154</f>
        <v>1381761.167333969</v>
      </c>
      <c r="E115" s="3">
        <f>'Estados Financieros - Nominal'!E115*E$154</f>
        <v>1482003.38837259</v>
      </c>
      <c r="F115" s="3">
        <f>'Estados Financieros - Nominal'!F115*F$154</f>
        <v>1321810.6553713933</v>
      </c>
      <c r="G115" s="3">
        <f>'Estados Financieros - Nominal'!G115*G$154</f>
        <v>2669410.935405168</v>
      </c>
      <c r="H115" s="3">
        <f>'Estados Financieros - Nominal'!H115*H$154</f>
        <v>2072735.5107272347</v>
      </c>
      <c r="I115" s="3">
        <f>'Estados Financieros - Nominal'!I115*I$154</f>
        <v>1225404.6154834703</v>
      </c>
      <c r="J115" s="3">
        <f>'Estados Financieros - Nominal'!J115*J$154</f>
        <v>1313604.1476</v>
      </c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2.75">
      <c r="A116" t="s">
        <v>78</v>
      </c>
      <c r="B116" s="3">
        <f>'Estados Financieros - Nominal'!B116*B$154</f>
        <v>0</v>
      </c>
      <c r="C116" s="3">
        <f>'Estados Financieros - Nominal'!C116*C$154</f>
        <v>0</v>
      </c>
      <c r="D116" s="3">
        <f>'Estados Financieros - Nominal'!D116*D$154</f>
        <v>0</v>
      </c>
      <c r="E116" s="3">
        <f>'Estados Financieros - Nominal'!E116*E$154</f>
        <v>112143.62001534224</v>
      </c>
      <c r="F116" s="3">
        <f>'Estados Financieros - Nominal'!F116*F$154</f>
        <v>76397.43253529772</v>
      </c>
      <c r="G116" s="3">
        <f>'Estados Financieros - Nominal'!G116*G$154</f>
        <v>15037.606651348982</v>
      </c>
      <c r="H116" s="3">
        <f>'Estados Financieros - Nominal'!H116*H$154</f>
        <v>0</v>
      </c>
      <c r="I116" s="3">
        <f>'Estados Financieros - Nominal'!I116*I$154</f>
        <v>14671.311136575388</v>
      </c>
      <c r="J116" s="3">
        <f>'Estados Financieros - Nominal'!J116*J$154</f>
        <v>289087.775</v>
      </c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2.75">
      <c r="A117" t="s">
        <v>79</v>
      </c>
      <c r="B117" s="3">
        <f>'Estados Financieros - Nominal'!B117*B$154</f>
        <v>616910.027766972</v>
      </c>
      <c r="C117" s="3">
        <f>'Estados Financieros - Nominal'!C117*C$154</f>
        <v>263019.6162793737</v>
      </c>
      <c r="D117" s="3">
        <f>'Estados Financieros - Nominal'!D117*D$154</f>
        <v>910590.2291706387</v>
      </c>
      <c r="E117" s="3">
        <f>'Estados Financieros - Nominal'!E117*E$154</f>
        <v>2373515.9627258894</v>
      </c>
      <c r="F117" s="3">
        <f>'Estados Financieros - Nominal'!F117*F$154</f>
        <v>5898612.60233272</v>
      </c>
      <c r="G117" s="3">
        <f>'Estados Financieros - Nominal'!G117*G$154</f>
        <v>2194515.8644621833</v>
      </c>
      <c r="H117" s="3">
        <f>'Estados Financieros - Nominal'!H117*H$154</f>
        <v>590629.2452830188</v>
      </c>
      <c r="I117" s="3">
        <f>'Estados Financieros - Nominal'!I117*I$154</f>
        <v>263784.46662454354</v>
      </c>
      <c r="J117" s="3">
        <f>'Estados Financieros - Nominal'!J117*J$154</f>
        <v>340799.83900000004</v>
      </c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2.75">
      <c r="A118" t="s">
        <v>80</v>
      </c>
      <c r="B118" s="3">
        <f>'Estados Financieros - Nominal'!B118*B$154</f>
        <v>-12760.745013346925</v>
      </c>
      <c r="C118" s="3">
        <f>'Estados Financieros - Nominal'!C118*C$154</f>
        <v>0</v>
      </c>
      <c r="D118" s="3">
        <f>'Estados Financieros - Nominal'!D118*D$154</f>
        <v>-17300.036352081348</v>
      </c>
      <c r="E118" s="3">
        <f>'Estados Financieros - Nominal'!E118*E$154</f>
        <v>0</v>
      </c>
      <c r="F118" s="3">
        <f>'Estados Financieros - Nominal'!F118*F$154</f>
        <v>0</v>
      </c>
      <c r="G118" s="3">
        <f>'Estados Financieros - Nominal'!G118*G$154</f>
        <v>-521478.1895918706</v>
      </c>
      <c r="H118" s="3">
        <f>'Estados Financieros - Nominal'!H118*H$154</f>
        <v>0</v>
      </c>
      <c r="I118" s="3">
        <f>'Estados Financieros - Nominal'!I118*I$154</f>
        <v>-343.8319928890412</v>
      </c>
      <c r="J118" s="3">
        <f>'Estados Financieros - Nominal'!J118*J$154</f>
        <v>0</v>
      </c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2.75">
      <c r="A119" t="s">
        <v>81</v>
      </c>
      <c r="B119" s="3">
        <f>'Estados Financieros - Nominal'!B119*B$154</f>
        <v>-1145890.2104655998</v>
      </c>
      <c r="C119" s="3">
        <f>'Estados Financieros - Nominal'!C119*C$154</f>
        <v>-2395174.289933868</v>
      </c>
      <c r="D119" s="3">
        <f>'Estados Financieros - Nominal'!D119*D$154</f>
        <v>-2650416.443597077</v>
      </c>
      <c r="E119" s="3">
        <f>'Estados Financieros - Nominal'!E119*E$154</f>
        <v>-1395415.9597077428</v>
      </c>
      <c r="F119" s="3">
        <f>'Estados Financieros - Nominal'!F119*F$154</f>
        <v>-1423074.3064456722</v>
      </c>
      <c r="G119" s="3">
        <f>'Estados Financieros - Nominal'!G119*G$154</f>
        <v>-1262413.6693748962</v>
      </c>
      <c r="H119" s="3">
        <f>'Estados Financieros - Nominal'!H119*H$154</f>
        <v>-285037.35618115054</v>
      </c>
      <c r="I119" s="3">
        <f>'Estados Financieros - Nominal'!I119*I$154</f>
        <v>-534909.7462972681</v>
      </c>
      <c r="J119" s="3">
        <f>'Estados Financieros - Nominal'!J119*J$154</f>
        <v>-1773155.519</v>
      </c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2.75">
      <c r="A120" t="s">
        <v>82</v>
      </c>
      <c r="B120" s="3">
        <f>'Estados Financieros - Nominal'!B120*B$154</f>
        <v>-1459254.1418395953</v>
      </c>
      <c r="C120" s="3">
        <f>'Estados Financieros - Nominal'!C120*C$154</f>
        <v>-1321190.8110933946</v>
      </c>
      <c r="D120" s="3">
        <f>'Estados Financieros - Nominal'!D120*D$154</f>
        <v>-2941048.3485224023</v>
      </c>
      <c r="E120" s="3">
        <f>'Estados Financieros - Nominal'!E120*E$154</f>
        <v>-7081218.351085904</v>
      </c>
      <c r="F120" s="3">
        <f>'Estados Financieros - Nominal'!F120*F$154</f>
        <v>-5955152.536279926</v>
      </c>
      <c r="G120" s="3">
        <f>'Estados Financieros - Nominal'!G120*G$154</f>
        <v>-5121235.408958476</v>
      </c>
      <c r="H120" s="3">
        <f>'Estados Financieros - Nominal'!H120*H$154</f>
        <v>-4225244.803584212</v>
      </c>
      <c r="I120" s="3">
        <f>'Estados Financieros - Nominal'!I120*I$154</f>
        <v>-4976353.783908243</v>
      </c>
      <c r="J120" s="3">
        <f>'Estados Financieros - Nominal'!J120*J$154</f>
        <v>-9418213.764800001</v>
      </c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12.75">
      <c r="A121" t="s">
        <v>83</v>
      </c>
      <c r="B121" s="3">
        <f>'Estados Financieros - Nominal'!B121*B$154</f>
        <v>-95976.19176648915</v>
      </c>
      <c r="C121" s="3">
        <f>'Estados Financieros - Nominal'!C121*C$154</f>
        <v>-713475.9913218495</v>
      </c>
      <c r="D121" s="3">
        <f>'Estados Financieros - Nominal'!D121*D$154</f>
        <v>-1066674.1551954243</v>
      </c>
      <c r="E121" s="3">
        <f>'Estados Financieros - Nominal'!E121*E$154</f>
        <v>-3093828.0297790463</v>
      </c>
      <c r="F121" s="3">
        <f>'Estados Financieros - Nominal'!F121*F$154</f>
        <v>-5411112.523020257</v>
      </c>
      <c r="G121" s="3">
        <f>'Estados Financieros - Nominal'!G121*G$154</f>
        <v>-10883650.333751805</v>
      </c>
      <c r="H121" s="3">
        <f>'Estados Financieros - Nominal'!H121*H$154</f>
        <v>-3920772.520496062</v>
      </c>
      <c r="I121" s="3">
        <f>'Estados Financieros - Nominal'!I121*I$154</f>
        <v>-2334952.7487496925</v>
      </c>
      <c r="J121" s="3">
        <f>'Estados Financieros - Nominal'!J121*J$154</f>
        <v>-5440162.6428000005</v>
      </c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12.75">
      <c r="A122" t="s">
        <v>84</v>
      </c>
      <c r="B122" s="3">
        <f>'Estados Financieros - Nominal'!B122*B$154</f>
        <v>-1547574.4608244242</v>
      </c>
      <c r="C122" s="3">
        <f>'Estados Financieros - Nominal'!C122*C$154</f>
        <v>-668195.9319863031</v>
      </c>
      <c r="D122" s="3">
        <f>'Estados Financieros - Nominal'!D122*D$154</f>
        <v>-451619.6390212901</v>
      </c>
      <c r="E122" s="3">
        <f>'Estados Financieros - Nominal'!E122*E$154</f>
        <v>-648409.1190784592</v>
      </c>
      <c r="F122" s="3">
        <f>'Estados Financieros - Nominal'!F122*F$154</f>
        <v>-392392.2133824432</v>
      </c>
      <c r="G122" s="3">
        <f>'Estados Financieros - Nominal'!G122*G$154</f>
        <v>89031.65596797498</v>
      </c>
      <c r="H122" s="3">
        <f>'Estados Financieros - Nominal'!H122*H$154</f>
        <v>-1766901.4110528622</v>
      </c>
      <c r="I122" s="3">
        <f>'Estados Financieros - Nominal'!I122*I$154</f>
        <v>1345553.267078617</v>
      </c>
      <c r="J122" s="3">
        <f>'Estados Financieros - Nominal'!J122*J$154</f>
        <v>7307887.455</v>
      </c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12.75">
      <c r="A123" t="s">
        <v>85</v>
      </c>
      <c r="B123" s="3">
        <f>'Estados Financieros - Nominal'!B123*B$154</f>
        <v>1502444.5765872109</v>
      </c>
      <c r="C123" s="3">
        <f>'Estados Financieros - Nominal'!C123*C$154</f>
        <v>690874.4258567059</v>
      </c>
      <c r="D123" s="3">
        <f>'Estados Financieros - Nominal'!D123*D$154</f>
        <v>1976221.0498887831</v>
      </c>
      <c r="E123" s="3">
        <f>'Estados Financieros - Nominal'!E123*E$154</f>
        <v>2332778.6750336397</v>
      </c>
      <c r="F123" s="3">
        <f>'Estados Financieros - Nominal'!F123*F$154</f>
        <v>-1949344.6637200736</v>
      </c>
      <c r="G123" s="3">
        <f>'Estados Financieros - Nominal'!G123*G$154</f>
        <v>307638.4544140986</v>
      </c>
      <c r="H123" s="3">
        <f>'Estados Financieros - Nominal'!H123*H$154</f>
        <v>-78077.0723539872</v>
      </c>
      <c r="I123" s="3">
        <f>'Estados Financieros - Nominal'!I123*I$154</f>
        <v>786985.5874572968</v>
      </c>
      <c r="J123" s="3">
        <f>'Estados Financieros - Nominal'!J123*J$154</f>
        <v>-1861131.31</v>
      </c>
      <c r="N123" s="9"/>
      <c r="O123" s="9"/>
      <c r="P123" s="9"/>
      <c r="Q123" s="9"/>
      <c r="R123" s="9"/>
      <c r="S123" s="9"/>
      <c r="T123" s="9"/>
      <c r="U123" s="9"/>
      <c r="V123" s="9"/>
    </row>
    <row r="124" spans="2:10" ht="12.75">
      <c r="B124" s="3"/>
      <c r="C124" s="3"/>
      <c r="D124" s="3"/>
      <c r="E124" s="3"/>
      <c r="F124" s="3"/>
      <c r="G124" s="3"/>
      <c r="H124" s="3"/>
      <c r="I124" s="3"/>
      <c r="J124" s="3"/>
    </row>
    <row r="125" spans="1:22" ht="12.75">
      <c r="A125" s="1" t="s">
        <v>89</v>
      </c>
      <c r="B125" s="4">
        <f>SUM(B115:B123)</f>
        <v>426760.71496599494</v>
      </c>
      <c r="C125" s="4">
        <f>SUM(C115:C123)</f>
        <v>-2779410.693729252</v>
      </c>
      <c r="D125" s="4">
        <f aca="true" t="shared" si="11" ref="D125:J125">SUM(D115:D123)</f>
        <v>-2858486.1762948846</v>
      </c>
      <c r="E125" s="4">
        <f t="shared" si="11"/>
        <v>-5918429.81350369</v>
      </c>
      <c r="F125" s="4">
        <f t="shared" si="11"/>
        <v>-7834255.552608961</v>
      </c>
      <c r="G125" s="4">
        <f t="shared" si="11"/>
        <v>-12513143.084776273</v>
      </c>
      <c r="H125" s="4">
        <f t="shared" si="11"/>
        <v>-7612668.407658021</v>
      </c>
      <c r="I125" s="4">
        <f t="shared" si="11"/>
        <v>-4210160.86316759</v>
      </c>
      <c r="J125" s="4">
        <f t="shared" si="11"/>
        <v>-9241284.020000003</v>
      </c>
      <c r="N125" s="9"/>
      <c r="O125" s="9"/>
      <c r="P125" s="9"/>
      <c r="Q125" s="9"/>
      <c r="R125" s="9"/>
      <c r="S125" s="9"/>
      <c r="T125" s="9"/>
      <c r="U125" s="9"/>
      <c r="V125" s="9"/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  <row r="127" spans="1:22" ht="12.75">
      <c r="A127" s="1" t="s">
        <v>86</v>
      </c>
      <c r="B127" s="4">
        <f>SUM(B113+B125)</f>
        <v>7897946.511958566</v>
      </c>
      <c r="C127" s="4">
        <f>SUM(C113+C125)</f>
        <v>9615838.055257857</v>
      </c>
      <c r="D127" s="4">
        <f aca="true" t="shared" si="12" ref="D127:J127">SUM(D113+D125)</f>
        <v>1526192.9380362416</v>
      </c>
      <c r="E127" s="4">
        <f t="shared" si="12"/>
        <v>-2355593.386486329</v>
      </c>
      <c r="F127" s="4">
        <f t="shared" si="12"/>
        <v>149268.26372001134</v>
      </c>
      <c r="G127" s="4">
        <f t="shared" si="12"/>
        <v>-9555203.775493314</v>
      </c>
      <c r="H127" s="4">
        <f t="shared" si="12"/>
        <v>7600080.872497161</v>
      </c>
      <c r="I127" s="4">
        <f t="shared" si="12"/>
        <v>15595344.718078248</v>
      </c>
      <c r="J127" s="4">
        <f t="shared" si="12"/>
        <v>3670021.877199985</v>
      </c>
      <c r="N127" s="9"/>
      <c r="O127" s="9"/>
      <c r="P127" s="9"/>
      <c r="Q127" s="9"/>
      <c r="R127" s="9"/>
      <c r="S127" s="9"/>
      <c r="T127" s="9"/>
      <c r="U127" s="9"/>
      <c r="V127" s="9"/>
    </row>
    <row r="128" spans="2:10" ht="12.75">
      <c r="B128" s="3"/>
      <c r="C128" s="3"/>
      <c r="D128" s="3"/>
      <c r="E128" s="3"/>
      <c r="F128" s="3"/>
      <c r="G128" s="3"/>
      <c r="H128" s="3"/>
      <c r="I128" s="3"/>
      <c r="J128" s="3"/>
    </row>
    <row r="129" spans="1:22" ht="12.75">
      <c r="A129" t="s">
        <v>64</v>
      </c>
      <c r="B129" s="3">
        <f>'Estados Financieros - Nominal'!B129*B$154</f>
        <v>-1737140.9338824127</v>
      </c>
      <c r="C129" s="3">
        <f>'Estados Financieros - Nominal'!C129*C$154</f>
        <v>-1534751.0575842329</v>
      </c>
      <c r="D129" s="3">
        <f>'Estados Financieros - Nominal'!D129*D$154</f>
        <v>162901.64753733715</v>
      </c>
      <c r="E129" s="3">
        <f>'Estados Financieros - Nominal'!E129*E$154</f>
        <v>3539449.7327682693</v>
      </c>
      <c r="F129" s="3">
        <f>'Estados Financieros - Nominal'!F129*F$154</f>
        <v>2616325.626519337</v>
      </c>
      <c r="G129" s="3">
        <f>'Estados Financieros - Nominal'!G129*G$154</f>
        <v>3797884.1961768954</v>
      </c>
      <c r="H129" s="3">
        <f>'Estados Financieros - Nominal'!H129*H$154</f>
        <v>2197239.159603704</v>
      </c>
      <c r="I129" s="3">
        <f>'Estados Financieros - Nominal'!I129*I$154</f>
        <v>-4296801.940949056</v>
      </c>
      <c r="J129" s="3">
        <f>'Estados Financieros - Nominal'!J129*J$154</f>
        <v>-2516182.5366</v>
      </c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2.75">
      <c r="A130" t="s">
        <v>90</v>
      </c>
      <c r="B130" s="3">
        <f>'Estados Financieros - Nominal'!B130*B$154</f>
        <v>0</v>
      </c>
      <c r="C130" s="3">
        <f>'Estados Financieros - Nominal'!C130*C$154</f>
        <v>0</v>
      </c>
      <c r="D130" s="3">
        <f>'Estados Financieros - Nominal'!D130*D$154</f>
        <v>0</v>
      </c>
      <c r="E130" s="3">
        <f>'Estados Financieros - Nominal'!E130*E$154</f>
        <v>0</v>
      </c>
      <c r="F130" s="3">
        <f>'Estados Financieros - Nominal'!F130*F$154</f>
        <v>0</v>
      </c>
      <c r="G130" s="3">
        <f>'Estados Financieros - Nominal'!G130*G$154</f>
        <v>0</v>
      </c>
      <c r="H130" s="3">
        <f>'Estados Financieros - Nominal'!H130*H$154</f>
        <v>0</v>
      </c>
      <c r="I130" s="3">
        <f>'Estados Financieros - Nominal'!I130*I$154</f>
        <v>0</v>
      </c>
      <c r="J130" s="3">
        <v>0</v>
      </c>
      <c r="N130" s="9"/>
      <c r="O130" s="9"/>
      <c r="P130" s="9"/>
      <c r="Q130" s="9"/>
      <c r="R130" s="9"/>
      <c r="S130" s="9"/>
      <c r="T130" s="9"/>
      <c r="U130" s="9"/>
      <c r="V130" s="9"/>
    </row>
    <row r="131" spans="2:10" ht="12.75">
      <c r="B131" s="3"/>
      <c r="C131" s="3"/>
      <c r="D131" s="3"/>
      <c r="E131" s="3"/>
      <c r="F131" s="3"/>
      <c r="G131" s="3"/>
      <c r="H131" s="3"/>
      <c r="I131" s="3"/>
      <c r="J131" s="3"/>
    </row>
    <row r="132" spans="1:22" ht="12.75">
      <c r="A132" s="1" t="s">
        <v>91</v>
      </c>
      <c r="B132" s="4">
        <f>SUM(B127+B129)</f>
        <v>6160805.578076153</v>
      </c>
      <c r="C132" s="4">
        <f>SUM(C127+C129+C130)</f>
        <v>8081086.997673624</v>
      </c>
      <c r="D132" s="4">
        <f aca="true" t="shared" si="13" ref="D132:J132">SUM(D127+D129+D130)</f>
        <v>1689094.5855735787</v>
      </c>
      <c r="E132" s="4">
        <f t="shared" si="13"/>
        <v>1183856.3462819401</v>
      </c>
      <c r="F132" s="4">
        <f t="shared" si="13"/>
        <v>2765593.890239348</v>
      </c>
      <c r="G132" s="4">
        <f t="shared" si="13"/>
        <v>-5757319.579316419</v>
      </c>
      <c r="H132" s="4">
        <f t="shared" si="13"/>
        <v>9797320.032100866</v>
      </c>
      <c r="I132" s="4">
        <f t="shared" si="13"/>
        <v>11298542.777129192</v>
      </c>
      <c r="J132" s="4">
        <f t="shared" si="13"/>
        <v>1153839.3405999849</v>
      </c>
      <c r="N132" s="9"/>
      <c r="O132" s="9"/>
      <c r="P132" s="9"/>
      <c r="Q132" s="9"/>
      <c r="R132" s="9"/>
      <c r="S132" s="9"/>
      <c r="T132" s="9"/>
      <c r="U132" s="9"/>
      <c r="V132" s="9"/>
    </row>
    <row r="133" spans="2:10" ht="12.75">
      <c r="B133" s="3"/>
      <c r="C133" s="3"/>
      <c r="D133" s="3"/>
      <c r="E133" s="3"/>
      <c r="F133" s="3"/>
      <c r="G133" s="3"/>
      <c r="H133" s="3"/>
      <c r="I133" s="3"/>
      <c r="J133" s="3"/>
    </row>
    <row r="134" spans="1:22" ht="12.75">
      <c r="A134" t="s">
        <v>87</v>
      </c>
      <c r="B134" s="3">
        <f>'Estados Financieros - Nominal'!B134*B$154</f>
        <v>3072.110960576265</v>
      </c>
      <c r="C134" s="3">
        <f>'Estados Financieros - Nominal'!C134*C$154</f>
        <v>1122991.0690853961</v>
      </c>
      <c r="D134" s="3">
        <f>'Estados Financieros - Nominal'!D134*D$154</f>
        <v>502714.4625357484</v>
      </c>
      <c r="E134" s="3">
        <f>'Estados Financieros - Nominal'!E134*E$154</f>
        <v>-578815.635760007</v>
      </c>
      <c r="F134" s="3">
        <f>'Estados Financieros - Nominal'!F134*F$154</f>
        <v>-38000.31209330878</v>
      </c>
      <c r="G134" s="3">
        <f>'Estados Financieros - Nominal'!G134*G$154</f>
        <v>-2601190.3434635336</v>
      </c>
      <c r="H134" s="3">
        <f>'Estados Financieros - Nominal'!H134*H$154</f>
        <v>-3476000.9990531392</v>
      </c>
      <c r="I134" s="3">
        <f>'Estados Financieros - Nominal'!I134*I$154</f>
        <v>-2805761.8966126563</v>
      </c>
      <c r="J134" s="3">
        <f>'Estados Financieros - Nominal'!J134*J$154</f>
        <v>-370837.1424</v>
      </c>
      <c r="N134" s="9"/>
      <c r="O134" s="9"/>
      <c r="P134" s="9"/>
      <c r="Q134" s="9"/>
      <c r="R134" s="9"/>
      <c r="S134" s="9"/>
      <c r="T134" s="9"/>
      <c r="U134" s="9"/>
      <c r="V134" s="9"/>
    </row>
    <row r="135" spans="2:10" ht="12.75">
      <c r="B135" s="3"/>
      <c r="C135" s="3"/>
      <c r="D135" s="3"/>
      <c r="E135" s="3"/>
      <c r="F135" s="3"/>
      <c r="G135" s="3"/>
      <c r="H135" s="3"/>
      <c r="I135" s="3"/>
      <c r="J135" s="3"/>
    </row>
    <row r="136" spans="1:22" ht="12.75">
      <c r="A136" t="s">
        <v>92</v>
      </c>
      <c r="B136" s="3">
        <f>SUM(B132+B134)</f>
        <v>6163877.68903673</v>
      </c>
      <c r="C136" s="3">
        <f>SUM(C132+C134)</f>
        <v>9204078.06675902</v>
      </c>
      <c r="D136" s="3">
        <f aca="true" t="shared" si="14" ref="D136:J136">SUM(D132+D134)</f>
        <v>2191809.048109327</v>
      </c>
      <c r="E136" s="3">
        <f t="shared" si="14"/>
        <v>605040.7105219332</v>
      </c>
      <c r="F136" s="3">
        <f t="shared" si="14"/>
        <v>2727593.5781460395</v>
      </c>
      <c r="G136" s="3">
        <f t="shared" si="14"/>
        <v>-8358509.922779952</v>
      </c>
      <c r="H136" s="3">
        <f t="shared" si="14"/>
        <v>6321319.033047726</v>
      </c>
      <c r="I136" s="3">
        <f t="shared" si="14"/>
        <v>8492780.880516537</v>
      </c>
      <c r="J136" s="3">
        <f t="shared" si="14"/>
        <v>783002.1981999849</v>
      </c>
      <c r="N136" s="9"/>
      <c r="O136" s="9"/>
      <c r="P136" s="9"/>
      <c r="Q136" s="9"/>
      <c r="R136" s="9"/>
      <c r="S136" s="9"/>
      <c r="T136" s="9"/>
      <c r="U136" s="9"/>
      <c r="V136" s="9"/>
    </row>
    <row r="137" spans="2:10" ht="12.75">
      <c r="B137" s="3"/>
      <c r="C137" s="3"/>
      <c r="D137" s="3"/>
      <c r="E137" s="3"/>
      <c r="F137" s="3"/>
      <c r="G137" s="3"/>
      <c r="H137" s="3"/>
      <c r="I137" s="3"/>
      <c r="J137" s="3"/>
    </row>
    <row r="138" spans="1:22" ht="12.75">
      <c r="A138" t="s">
        <v>93</v>
      </c>
      <c r="B138" s="3">
        <f>'Estados Financieros - Nominal'!B138*B$154</f>
        <v>0</v>
      </c>
      <c r="C138" s="3">
        <f>'Estados Financieros - Nominal'!C138*C$154</f>
        <v>0</v>
      </c>
      <c r="D138" s="3">
        <f>'Estados Financieros - Nominal'!D138*D$154</f>
        <v>172612.6838258659</v>
      </c>
      <c r="E138" s="3">
        <f>'Estados Financieros - Nominal'!E138*E$154</f>
        <v>2129971.0713162892</v>
      </c>
      <c r="F138" s="3">
        <f>'Estados Financieros - Nominal'!F138*F$154</f>
        <v>2172252.4105586247</v>
      </c>
      <c r="G138" s="3">
        <f>'Estados Financieros - Nominal'!G138*G$154</f>
        <v>4113183.413790653</v>
      </c>
      <c r="H138" s="3">
        <f>'Estados Financieros - Nominal'!H138*H$154</f>
        <v>2392373.1414978867</v>
      </c>
      <c r="I138" s="3">
        <f>'Estados Financieros - Nominal'!I138*I$154</f>
        <v>0</v>
      </c>
      <c r="J138" s="3">
        <f>'Estados Financieros - Nominal'!J138*J$154</f>
        <v>0</v>
      </c>
      <c r="N138" s="9"/>
      <c r="O138" s="9"/>
      <c r="P138" s="9"/>
      <c r="Q138" s="9"/>
      <c r="R138" s="9"/>
      <c r="S138" s="9"/>
      <c r="T138" s="9"/>
      <c r="U138" s="9"/>
      <c r="V138" s="9"/>
    </row>
    <row r="139" spans="2:10" ht="12.75">
      <c r="B139" s="3"/>
      <c r="C139" s="3"/>
      <c r="D139" s="3"/>
      <c r="E139" s="3"/>
      <c r="F139" s="3"/>
      <c r="G139" s="3"/>
      <c r="H139" s="3"/>
      <c r="I139" s="3"/>
      <c r="J139" s="3"/>
    </row>
    <row r="140" spans="1:22" ht="12.75">
      <c r="A140" s="6" t="s">
        <v>94</v>
      </c>
      <c r="B140" s="5">
        <f>SUM(B136+B138)</f>
        <v>6163877.68903673</v>
      </c>
      <c r="C140" s="5">
        <f>SUM(C136+C138)</f>
        <v>9204078.06675902</v>
      </c>
      <c r="D140" s="5">
        <f aca="true" t="shared" si="15" ref="D140:J140">SUM(D136+D138)</f>
        <v>2364421.731935193</v>
      </c>
      <c r="E140" s="5">
        <f t="shared" si="15"/>
        <v>2735011.7818382224</v>
      </c>
      <c r="F140" s="5">
        <f t="shared" si="15"/>
        <v>4899845.988704665</v>
      </c>
      <c r="G140" s="5">
        <f t="shared" si="15"/>
        <v>-4245326.508989299</v>
      </c>
      <c r="H140" s="5">
        <f t="shared" si="15"/>
        <v>8713692.174545612</v>
      </c>
      <c r="I140" s="5">
        <f t="shared" si="15"/>
        <v>8492780.880516537</v>
      </c>
      <c r="J140" s="5">
        <f t="shared" si="15"/>
        <v>783002.1981999849</v>
      </c>
      <c r="N140" s="9"/>
      <c r="O140" s="9"/>
      <c r="P140" s="9"/>
      <c r="Q140" s="9"/>
      <c r="R140" s="9"/>
      <c r="S140" s="9"/>
      <c r="T140" s="9"/>
      <c r="U140" s="9"/>
      <c r="V140" s="9"/>
    </row>
    <row r="143" spans="1:10" ht="12.75">
      <c r="A143" t="s">
        <v>177</v>
      </c>
      <c r="B143" s="27">
        <f aca="true" t="shared" si="16" ref="B143:J143">SUM(B127+B145+B146+B147)</f>
        <v>44618110.74702542</v>
      </c>
      <c r="C143" s="27">
        <f t="shared" si="16"/>
        <v>46327288.10253263</v>
      </c>
      <c r="D143" s="27">
        <f t="shared" si="16"/>
        <v>44704935.79129331</v>
      </c>
      <c r="E143" s="27">
        <f t="shared" si="16"/>
        <v>38451299.90165863</v>
      </c>
      <c r="F143" s="27">
        <f t="shared" si="16"/>
        <v>51054050.643093854</v>
      </c>
      <c r="G143" s="27">
        <f t="shared" si="16"/>
        <v>78251091.31771559</v>
      </c>
      <c r="H143" s="27">
        <f t="shared" si="16"/>
        <v>112996778.20096532</v>
      </c>
      <c r="I143" s="27">
        <f t="shared" si="16"/>
        <v>124280340.82868367</v>
      </c>
      <c r="J143" s="27">
        <f t="shared" si="16"/>
        <v>178342322.1138</v>
      </c>
    </row>
    <row r="144" spans="1:10" ht="12.75">
      <c r="A144" t="s">
        <v>178</v>
      </c>
      <c r="B144" s="27">
        <f aca="true" t="shared" si="17" ref="B144:J144">SUM(B127+B146)</f>
        <v>9007554.230640238</v>
      </c>
      <c r="C144" s="27">
        <f t="shared" si="17"/>
        <v>9659379.532634545</v>
      </c>
      <c r="D144" s="27">
        <f t="shared" si="17"/>
        <v>-33094.24315219186</v>
      </c>
      <c r="E144" s="27">
        <f t="shared" si="17"/>
        <v>-7954808.349199643</v>
      </c>
      <c r="F144" s="27">
        <f t="shared" si="17"/>
        <v>-4484073.617188522</v>
      </c>
      <c r="G144" s="27">
        <f t="shared" si="17"/>
        <v>-12007028.249046622</v>
      </c>
      <c r="H144" s="27">
        <f t="shared" si="17"/>
        <v>5447571.579640184</v>
      </c>
      <c r="I144" s="27">
        <f t="shared" si="17"/>
        <v>11844395.549653474</v>
      </c>
      <c r="J144" s="27">
        <f t="shared" si="17"/>
        <v>-4434587.740000016</v>
      </c>
    </row>
    <row r="145" spans="1:10" ht="12.75">
      <c r="A145" t="s">
        <v>179</v>
      </c>
      <c r="B145" s="27">
        <f>'Estado Flujo Efectivo - Real'!B86</f>
        <v>33755621.66065272</v>
      </c>
      <c r="C145" s="27">
        <f>'Estado Flujo Efectivo - Real'!C86</f>
        <v>36667908.569898084</v>
      </c>
      <c r="D145" s="27">
        <f>'Estado Flujo Efectivo - Real'!D86</f>
        <v>45602572.07753416</v>
      </c>
      <c r="E145" s="27">
        <f>'Estado Flujo Efectivo - Real'!E86</f>
        <v>46593069.91234799</v>
      </c>
      <c r="F145" s="27">
        <f>'Estado Flujo Efectivo - Real'!F86</f>
        <v>53850066.06875383</v>
      </c>
      <c r="G145" s="27">
        <f>'Estado Flujo Efectivo - Real'!G86</f>
        <v>76577070.06371841</v>
      </c>
      <c r="H145" s="27">
        <f>'Estado Flujo Efectivo - Real'!H86</f>
        <v>88387568.62197177</v>
      </c>
      <c r="I145" s="27">
        <f>'Estado Flujo Efectivo - Real'!I86</f>
        <v>89023419.74768949</v>
      </c>
      <c r="J145" s="27">
        <f>'Estado Flujo Efectivo - Real'!J86</f>
        <v>126257008.7406</v>
      </c>
    </row>
    <row r="146" spans="1:10" ht="12.75">
      <c r="A146" t="s">
        <v>227</v>
      </c>
      <c r="B146" s="27">
        <f aca="true" t="shared" si="18" ref="B146:J146">SUM(B115+B120)</f>
        <v>1109607.7186816724</v>
      </c>
      <c r="C146" s="27">
        <f t="shared" si="18"/>
        <v>43541.4773766892</v>
      </c>
      <c r="D146" s="27">
        <f t="shared" si="18"/>
        <v>-1559287.1811884334</v>
      </c>
      <c r="E146" s="27">
        <f t="shared" si="18"/>
        <v>-5599214.962713314</v>
      </c>
      <c r="F146" s="27">
        <f t="shared" si="18"/>
        <v>-4633341.880908533</v>
      </c>
      <c r="G146" s="27">
        <f t="shared" si="18"/>
        <v>-2451824.473553308</v>
      </c>
      <c r="H146" s="27">
        <f t="shared" si="18"/>
        <v>-2152509.292856978</v>
      </c>
      <c r="I146" s="27">
        <f t="shared" si="18"/>
        <v>-3750949.168424773</v>
      </c>
      <c r="J146" s="27">
        <f t="shared" si="18"/>
        <v>-8104609.617200001</v>
      </c>
    </row>
    <row r="147" spans="1:10" ht="12.75">
      <c r="A147" t="s">
        <v>257</v>
      </c>
      <c r="B147" s="27">
        <f>'Estado Flujo Efectivo - Real'!B87+'Estado Flujo Efectivo - Real'!B91+'Estado Flujo Efectivo - Real'!B92</f>
        <v>1854934.8557324712</v>
      </c>
      <c r="C147" s="27">
        <f>'Estado Flujo Efectivo - Real'!C87+'Estado Flujo Efectivo - Real'!C91+'Estado Flujo Efectivo - Real'!C92</f>
        <v>0</v>
      </c>
      <c r="D147" s="27">
        <f>'Estado Flujo Efectivo - Real'!D87+'Estado Flujo Efectivo - Real'!D91+'Estado Flujo Efectivo - Real'!D92</f>
        <v>-864542.0430886559</v>
      </c>
      <c r="E147" s="27">
        <f>'Estado Flujo Efectivo - Real'!E87+'Estado Flujo Efectivo - Real'!E91+'Estado Flujo Efectivo - Real'!E92</f>
        <v>-186961.66148970684</v>
      </c>
      <c r="F147" s="27">
        <f>'Estado Flujo Efectivo - Real'!F87+'Estado Flujo Efectivo - Real'!F91+'Estado Flujo Efectivo - Real'!F92</f>
        <v>1688058.1915285452</v>
      </c>
      <c r="G147" s="27">
        <f>'Estado Flujo Efectivo - Real'!G87+'Estado Flujo Efectivo - Real'!G91+'Estado Flujo Efectivo - Real'!G92</f>
        <v>13681049.503043795</v>
      </c>
      <c r="H147" s="27">
        <f>'Estado Flujo Efectivo - Real'!H87+'Estado Flujo Efectivo - Real'!H91+'Estado Flujo Efectivo - Real'!H92</f>
        <v>19161637.99935336</v>
      </c>
      <c r="I147" s="27">
        <f>'Estado Flujo Efectivo - Real'!I87+'Estado Flujo Efectivo - Real'!I91+'Estado Flujo Efectivo - Real'!I92</f>
        <v>23412525.531340696</v>
      </c>
      <c r="J147" s="27">
        <f>'Estado Flujo Efectivo - Real'!J87+'Estado Flujo Efectivo - Real'!J91+'Estado Flujo Efectivo - Real'!J92</f>
        <v>56519901.1132</v>
      </c>
    </row>
    <row r="154" spans="1:10" ht="12.75">
      <c r="A154" t="s">
        <v>95</v>
      </c>
      <c r="B154">
        <f aca="true" t="shared" si="19" ref="B154:J154">SUM(B156/B155)</f>
        <v>1.4355658694281612</v>
      </c>
      <c r="C154">
        <f t="shared" si="19"/>
        <v>1.3986982774394228</v>
      </c>
      <c r="D154">
        <f t="shared" si="19"/>
        <v>1.3602796313949794</v>
      </c>
      <c r="E154">
        <f t="shared" si="19"/>
        <v>1.3458418742690426</v>
      </c>
      <c r="F154">
        <f t="shared" si="19"/>
        <v>1.3139349294045426</v>
      </c>
      <c r="G154">
        <f t="shared" si="19"/>
        <v>1.267498874860838</v>
      </c>
      <c r="H154">
        <f t="shared" si="19"/>
        <v>1.2357682270617305</v>
      </c>
      <c r="I154">
        <f t="shared" si="19"/>
        <v>1.1461066429634708</v>
      </c>
      <c r="J154">
        <f t="shared" si="19"/>
        <v>1.0702</v>
      </c>
    </row>
    <row r="155" spans="1:10" ht="12.75">
      <c r="A155" t="s">
        <v>96</v>
      </c>
      <c r="B155">
        <v>74.549</v>
      </c>
      <c r="C155">
        <v>76.514</v>
      </c>
      <c r="D155">
        <v>78.675</v>
      </c>
      <c r="E155">
        <v>79.519</v>
      </c>
      <c r="F155">
        <v>81.45</v>
      </c>
      <c r="G155">
        <v>84.434</v>
      </c>
      <c r="H155">
        <v>86.602</v>
      </c>
      <c r="I155">
        <v>93.377</v>
      </c>
      <c r="J155">
        <v>100</v>
      </c>
    </row>
    <row r="156" spans="1:10" ht="12.75">
      <c r="A156" t="s">
        <v>97</v>
      </c>
      <c r="B156">
        <v>107.02</v>
      </c>
      <c r="C156">
        <v>107.02</v>
      </c>
      <c r="D156">
        <v>107.02</v>
      </c>
      <c r="E156">
        <v>107.02</v>
      </c>
      <c r="F156">
        <v>107.02</v>
      </c>
      <c r="G156">
        <v>107.02</v>
      </c>
      <c r="H156">
        <v>107.02</v>
      </c>
      <c r="I156">
        <v>107.02</v>
      </c>
      <c r="J156">
        <v>107.02</v>
      </c>
    </row>
    <row r="158" spans="1:10" ht="12.75">
      <c r="A158" t="s">
        <v>192</v>
      </c>
      <c r="B158" s="26">
        <v>37256</v>
      </c>
      <c r="C158" s="26">
        <v>37256</v>
      </c>
      <c r="D158" s="26">
        <v>37621</v>
      </c>
      <c r="E158" s="26">
        <v>37986</v>
      </c>
      <c r="F158" s="26">
        <v>38352</v>
      </c>
      <c r="G158" s="26">
        <v>38717</v>
      </c>
      <c r="H158" s="26">
        <v>39082</v>
      </c>
      <c r="I158" s="26">
        <v>39447</v>
      </c>
      <c r="J158" s="26">
        <v>39813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N119"/>
  <sheetViews>
    <sheetView zoomScalePageLayoutView="0" workbookViewId="0" topLeftCell="A1">
      <selection activeCell="J120" sqref="J120"/>
    </sheetView>
  </sheetViews>
  <sheetFormatPr defaultColWidth="11.421875" defaultRowHeight="12.75"/>
  <cols>
    <col min="1" max="1" width="60.421875" style="0" bestFit="1" customWidth="1"/>
    <col min="2" max="4" width="12.28125" style="0" bestFit="1" customWidth="1"/>
    <col min="5" max="9" width="13.8515625" style="0" bestFit="1" customWidth="1"/>
    <col min="10" max="10" width="14.8515625" style="0" bestFit="1" customWidth="1"/>
  </cols>
  <sheetData>
    <row r="7" ht="12.75">
      <c r="A7" s="1" t="s">
        <v>259</v>
      </c>
    </row>
    <row r="12" spans="2:10" ht="12.75">
      <c r="B12" s="7">
        <v>2000</v>
      </c>
      <c r="C12" s="7">
        <v>2001</v>
      </c>
      <c r="D12" s="7">
        <v>2002</v>
      </c>
      <c r="E12" s="7">
        <v>2003</v>
      </c>
      <c r="F12" s="7">
        <v>2004</v>
      </c>
      <c r="G12" s="7">
        <v>2005</v>
      </c>
      <c r="H12" s="7">
        <v>2006</v>
      </c>
      <c r="I12" s="7">
        <v>2007</v>
      </c>
      <c r="J12" s="7">
        <v>2008</v>
      </c>
    </row>
    <row r="14" spans="1:10" ht="12.75">
      <c r="A14" t="s">
        <v>183</v>
      </c>
      <c r="B14" s="3">
        <v>861722918</v>
      </c>
      <c r="C14" s="3">
        <v>818947434</v>
      </c>
      <c r="D14" s="3">
        <v>782091127</v>
      </c>
      <c r="E14" s="3">
        <v>1076052074</v>
      </c>
      <c r="F14" s="3">
        <v>1620870399</v>
      </c>
      <c r="G14" s="3">
        <v>2845575982</v>
      </c>
      <c r="H14" s="3">
        <v>3286875789</v>
      </c>
      <c r="I14" s="3">
        <v>4524668009</v>
      </c>
      <c r="J14" s="3">
        <v>7210762599</v>
      </c>
    </row>
    <row r="15" spans="1:10" ht="12.75">
      <c r="A15" t="s">
        <v>184</v>
      </c>
      <c r="B15" s="3">
        <v>7704858</v>
      </c>
      <c r="C15" s="3">
        <v>10334922</v>
      </c>
      <c r="D15" s="3">
        <v>6801378</v>
      </c>
      <c r="E15" s="3">
        <v>1379482</v>
      </c>
      <c r="F15" s="3">
        <v>3827483</v>
      </c>
      <c r="G15" s="3">
        <v>3672763</v>
      </c>
      <c r="H15" s="3">
        <v>3376717</v>
      </c>
      <c r="I15" s="3">
        <v>6999949</v>
      </c>
      <c r="J15" s="3">
        <v>6424094</v>
      </c>
    </row>
    <row r="16" spans="1:10" ht="12.75">
      <c r="A16" t="s">
        <v>185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555792</v>
      </c>
      <c r="H16" s="3">
        <v>1306092</v>
      </c>
      <c r="I16" s="3">
        <v>4097374</v>
      </c>
      <c r="J16" s="3">
        <v>1988211</v>
      </c>
    </row>
    <row r="17" spans="1:10" ht="12.75">
      <c r="A17" t="s">
        <v>186</v>
      </c>
      <c r="B17" s="3">
        <v>5589994</v>
      </c>
      <c r="C17" s="3">
        <v>2358179</v>
      </c>
      <c r="D17" s="3">
        <v>2418143</v>
      </c>
      <c r="E17" s="3">
        <v>2734316</v>
      </c>
      <c r="F17" s="3">
        <v>6453602</v>
      </c>
      <c r="G17" s="3">
        <v>5912010</v>
      </c>
      <c r="H17" s="3">
        <v>11623841</v>
      </c>
      <c r="I17" s="3">
        <v>24231565</v>
      </c>
      <c r="J17" s="3">
        <v>25224055</v>
      </c>
    </row>
    <row r="18" spans="1:10" ht="12.75">
      <c r="A18" t="s">
        <v>226</v>
      </c>
      <c r="B18" s="3">
        <v>-781118415</v>
      </c>
      <c r="C18" s="3">
        <v>-702470526</v>
      </c>
      <c r="D18" s="3">
        <v>-720891922</v>
      </c>
      <c r="E18" s="3">
        <v>-983130485</v>
      </c>
      <c r="F18" s="3">
        <v>-1457789008</v>
      </c>
      <c r="G18" s="3">
        <v>-2603565499</v>
      </c>
      <c r="H18" s="3">
        <v>-2954703251</v>
      </c>
      <c r="I18" s="3">
        <v>-4222996974</v>
      </c>
      <c r="J18" s="3">
        <v>-6594759829</v>
      </c>
    </row>
    <row r="19" spans="1:10" ht="12.75">
      <c r="A19" t="s">
        <v>187</v>
      </c>
      <c r="B19" s="3">
        <v>-9213119</v>
      </c>
      <c r="C19" s="3">
        <v>-5774155</v>
      </c>
      <c r="D19" s="3">
        <v>-18583079</v>
      </c>
      <c r="E19" s="3">
        <v>-13718563</v>
      </c>
      <c r="F19" s="3">
        <v>-21742563</v>
      </c>
      <c r="G19" s="3">
        <v>-32814460</v>
      </c>
      <c r="H19" s="3">
        <v>-34351935</v>
      </c>
      <c r="I19" s="3">
        <v>-41109607</v>
      </c>
      <c r="J19" s="3">
        <v>-114795886</v>
      </c>
    </row>
    <row r="20" spans="1:10" ht="12.75">
      <c r="A20" t="s">
        <v>64</v>
      </c>
      <c r="B20" s="3">
        <v>0</v>
      </c>
      <c r="C20" s="3">
        <v>-11380741</v>
      </c>
      <c r="D20" s="3">
        <v>-4017171</v>
      </c>
      <c r="E20" s="3">
        <v>-4008192</v>
      </c>
      <c r="F20" s="3">
        <v>-3205924</v>
      </c>
      <c r="G20" s="3">
        <v>-9420806</v>
      </c>
      <c r="H20" s="3">
        <v>-2436460</v>
      </c>
      <c r="I20" s="3">
        <v>-2312414</v>
      </c>
      <c r="J20" s="3">
        <v>-21697558</v>
      </c>
    </row>
    <row r="21" spans="1:10" ht="12.75">
      <c r="A21" t="s">
        <v>188</v>
      </c>
      <c r="B21" s="3">
        <v>-9359</v>
      </c>
      <c r="C21" s="3">
        <v>-13693459</v>
      </c>
      <c r="D21" s="3">
        <v>-3317327</v>
      </c>
      <c r="E21" s="3">
        <v>-5807962</v>
      </c>
      <c r="F21" s="3">
        <v>-1846002</v>
      </c>
      <c r="G21" s="3">
        <v>-882381</v>
      </c>
      <c r="H21" s="3">
        <v>-3296385</v>
      </c>
      <c r="I21" s="3">
        <v>-2338673</v>
      </c>
      <c r="J21" s="3">
        <v>-18215841</v>
      </c>
    </row>
    <row r="22" spans="1:10" ht="12.75">
      <c r="A22" t="s">
        <v>189</v>
      </c>
      <c r="B22" s="3">
        <v>-15807416</v>
      </c>
      <c r="C22" s="3">
        <v>-28384378</v>
      </c>
      <c r="D22" s="3">
        <v>-7170076</v>
      </c>
      <c r="E22" s="3">
        <v>-15500447</v>
      </c>
      <c r="F22" s="3">
        <v>-46868741</v>
      </c>
      <c r="G22" s="3">
        <v>-83325901</v>
      </c>
      <c r="H22" s="3">
        <v>-110022573</v>
      </c>
      <c r="I22" s="3">
        <v>-107495391</v>
      </c>
      <c r="J22" s="3">
        <v>-233365089</v>
      </c>
    </row>
    <row r="23" spans="1:10" ht="12.75">
      <c r="A23" t="s">
        <v>258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2:10" ht="12.75"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1" t="s">
        <v>190</v>
      </c>
      <c r="B25" s="4">
        <f>SUM(B14:B23)</f>
        <v>68869461</v>
      </c>
      <c r="C25" s="4">
        <f aca="true" t="shared" si="0" ref="C25:J25">SUM(C14:C23)</f>
        <v>69937276</v>
      </c>
      <c r="D25" s="4">
        <f t="shared" si="0"/>
        <v>37331073</v>
      </c>
      <c r="E25" s="4">
        <f t="shared" si="0"/>
        <v>58000223</v>
      </c>
      <c r="F25" s="4">
        <f t="shared" si="0"/>
        <v>99699246</v>
      </c>
      <c r="G25" s="4">
        <f t="shared" si="0"/>
        <v>125707500</v>
      </c>
      <c r="H25" s="4">
        <f t="shared" si="0"/>
        <v>198371835</v>
      </c>
      <c r="I25" s="4">
        <f t="shared" si="0"/>
        <v>183743838</v>
      </c>
      <c r="J25" s="4">
        <f t="shared" si="0"/>
        <v>261564756</v>
      </c>
    </row>
    <row r="26" spans="2:10" ht="12.75"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t="s">
        <v>191</v>
      </c>
      <c r="B27" s="3">
        <v>0</v>
      </c>
      <c r="C27" s="3">
        <v>0</v>
      </c>
      <c r="D27" s="3">
        <v>0</v>
      </c>
      <c r="E27" s="3">
        <v>0</v>
      </c>
      <c r="F27" s="3">
        <v>235789125</v>
      </c>
      <c r="G27" s="3">
        <v>41251556</v>
      </c>
      <c r="H27" s="3">
        <v>0</v>
      </c>
      <c r="I27" s="3">
        <v>149324413</v>
      </c>
      <c r="J27" s="3">
        <v>179302737</v>
      </c>
    </row>
    <row r="28" spans="1:10" ht="12.75">
      <c r="A28" t="s">
        <v>193</v>
      </c>
      <c r="B28" s="3">
        <v>6587148</v>
      </c>
      <c r="C28" s="3">
        <v>122329946</v>
      </c>
      <c r="D28" s="3">
        <v>45469081</v>
      </c>
      <c r="E28" s="3">
        <v>91031510</v>
      </c>
      <c r="F28" s="3">
        <v>208293748</v>
      </c>
      <c r="G28" s="3">
        <v>160136705</v>
      </c>
      <c r="H28" s="3">
        <v>67902122</v>
      </c>
      <c r="I28" s="3">
        <v>867229752</v>
      </c>
      <c r="J28" s="3">
        <v>1559311343</v>
      </c>
    </row>
    <row r="29" spans="1:10" ht="12.75">
      <c r="A29" t="s">
        <v>62</v>
      </c>
      <c r="B29" s="3">
        <v>0</v>
      </c>
      <c r="C29" s="3">
        <v>96288382</v>
      </c>
      <c r="D29" s="3">
        <v>0</v>
      </c>
      <c r="E29" s="3">
        <v>0</v>
      </c>
      <c r="F29" s="3">
        <v>0</v>
      </c>
      <c r="G29" s="3">
        <v>0</v>
      </c>
      <c r="H29" s="3">
        <v>171701661</v>
      </c>
      <c r="I29" s="3">
        <v>27234429</v>
      </c>
      <c r="J29" s="3">
        <v>193082892</v>
      </c>
    </row>
    <row r="30" spans="1:10" ht="12.75">
      <c r="A30" t="s">
        <v>194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t="s">
        <v>195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2.75">
      <c r="A32" t="s">
        <v>196</v>
      </c>
      <c r="B32" s="3">
        <v>0</v>
      </c>
      <c r="C32" s="3">
        <v>0</v>
      </c>
      <c r="D32" s="3">
        <v>0</v>
      </c>
      <c r="E32" s="3">
        <v>0</v>
      </c>
      <c r="F32" s="3">
        <v>18492302</v>
      </c>
      <c r="G32" s="3">
        <v>0</v>
      </c>
      <c r="H32" s="3">
        <v>1554</v>
      </c>
      <c r="I32" s="3">
        <v>0</v>
      </c>
      <c r="J32" s="3">
        <v>932225</v>
      </c>
    </row>
    <row r="33" spans="1:10" ht="12.75">
      <c r="A33" t="s">
        <v>197</v>
      </c>
      <c r="B33" s="3">
        <v>-655</v>
      </c>
      <c r="C33" s="3">
        <v>0</v>
      </c>
      <c r="D33" s="3">
        <v>0</v>
      </c>
      <c r="E33" s="3">
        <v>0</v>
      </c>
      <c r="F33" s="3">
        <v>-32955472</v>
      </c>
      <c r="G33" s="3">
        <v>-17697665</v>
      </c>
      <c r="H33" s="3">
        <v>-37795940</v>
      </c>
      <c r="I33" s="3">
        <v>-42692303</v>
      </c>
      <c r="J33" s="3">
        <v>-59616630</v>
      </c>
    </row>
    <row r="34" spans="1:10" ht="12.75">
      <c r="A34" t="s">
        <v>198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2.75">
      <c r="A35" t="s">
        <v>199</v>
      </c>
      <c r="B35" s="3">
        <v>-15959083</v>
      </c>
      <c r="C35" s="3">
        <v>-30319979</v>
      </c>
      <c r="D35" s="3">
        <v>-31113093</v>
      </c>
      <c r="E35" s="3">
        <v>-76662666</v>
      </c>
      <c r="F35" s="3">
        <v>-132168580</v>
      </c>
      <c r="G35" s="3">
        <v>-131844998</v>
      </c>
      <c r="H35" s="3">
        <v>-125515847</v>
      </c>
      <c r="I35" s="3">
        <v>-510719908</v>
      </c>
      <c r="J35" s="3">
        <v>-1407196197</v>
      </c>
    </row>
    <row r="36" spans="1:10" ht="12.75">
      <c r="A36" t="s">
        <v>200</v>
      </c>
      <c r="B36" s="3">
        <v>0</v>
      </c>
      <c r="C36" s="3">
        <v>0</v>
      </c>
      <c r="D36" s="3">
        <v>0</v>
      </c>
      <c r="E36" s="3">
        <v>0</v>
      </c>
      <c r="F36" s="3">
        <v>-10189575</v>
      </c>
      <c r="G36" s="3">
        <v>-13554144</v>
      </c>
      <c r="H36" s="3">
        <v>-38586807</v>
      </c>
      <c r="I36" s="3">
        <v>-17783524</v>
      </c>
      <c r="J36" s="3">
        <v>-35224198</v>
      </c>
    </row>
    <row r="37" spans="1:10" ht="12.75">
      <c r="A37" t="s">
        <v>201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75">
      <c r="A38" t="s">
        <v>202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75">
      <c r="A39" t="s">
        <v>203</v>
      </c>
      <c r="B39" s="3">
        <v>0</v>
      </c>
      <c r="C39" s="3">
        <v>0</v>
      </c>
      <c r="D39" s="3">
        <v>0</v>
      </c>
      <c r="E39" s="3">
        <v>0</v>
      </c>
      <c r="F39" s="3">
        <v>-2962381</v>
      </c>
      <c r="G39" s="3">
        <v>-1463194</v>
      </c>
      <c r="H39" s="3">
        <v>0</v>
      </c>
      <c r="I39" s="3">
        <v>-914001</v>
      </c>
      <c r="J39" s="3">
        <v>0</v>
      </c>
    </row>
    <row r="40" spans="1:10" ht="12.75">
      <c r="A40" t="s">
        <v>204</v>
      </c>
      <c r="B40" s="3">
        <v>0</v>
      </c>
      <c r="C40" s="3">
        <v>-1463929</v>
      </c>
      <c r="D40" s="3">
        <v>0</v>
      </c>
      <c r="E40" s="3">
        <v>0</v>
      </c>
      <c r="F40" s="3">
        <v>0</v>
      </c>
      <c r="G40" s="3">
        <v>0</v>
      </c>
      <c r="H40" s="3">
        <v>-2616345</v>
      </c>
      <c r="I40" s="3">
        <v>-439995</v>
      </c>
      <c r="J40" s="3">
        <v>-2471296</v>
      </c>
    </row>
    <row r="41" spans="1:10" ht="12.75">
      <c r="A41" t="s">
        <v>205</v>
      </c>
      <c r="B41" s="3">
        <v>0</v>
      </c>
      <c r="C41" s="3">
        <v>0</v>
      </c>
      <c r="D41" s="3">
        <v>0</v>
      </c>
      <c r="E41" s="3">
        <v>-2637817</v>
      </c>
      <c r="F41" s="3">
        <v>-648707</v>
      </c>
      <c r="G41" s="3">
        <v>-1624802</v>
      </c>
      <c r="H41" s="3">
        <v>0</v>
      </c>
      <c r="I41" s="3">
        <v>0</v>
      </c>
      <c r="J41" s="3">
        <v>-504185</v>
      </c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1" t="s">
        <v>206</v>
      </c>
      <c r="B43" s="4">
        <f aca="true" t="shared" si="1" ref="B43:J43">SUM(B27:B41)</f>
        <v>-9372590</v>
      </c>
      <c r="C43" s="4">
        <f t="shared" si="1"/>
        <v>186834420</v>
      </c>
      <c r="D43" s="4">
        <f t="shared" si="1"/>
        <v>14355988</v>
      </c>
      <c r="E43" s="4">
        <f t="shared" si="1"/>
        <v>11731027</v>
      </c>
      <c r="F43" s="4">
        <f t="shared" si="1"/>
        <v>283650460</v>
      </c>
      <c r="G43" s="4">
        <f t="shared" si="1"/>
        <v>35203458</v>
      </c>
      <c r="H43" s="4">
        <f t="shared" si="1"/>
        <v>35090398</v>
      </c>
      <c r="I43" s="4">
        <f t="shared" si="1"/>
        <v>471238863</v>
      </c>
      <c r="J43" s="4">
        <f t="shared" si="1"/>
        <v>427616691</v>
      </c>
    </row>
    <row r="44" spans="2:10" ht="12.75"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t="s">
        <v>207</v>
      </c>
      <c r="B45" s="3">
        <v>45827</v>
      </c>
      <c r="C45" s="3">
        <v>94646</v>
      </c>
      <c r="D45" s="3">
        <v>264051</v>
      </c>
      <c r="E45" s="3">
        <v>336875</v>
      </c>
      <c r="F45" s="3">
        <v>7966695</v>
      </c>
      <c r="G45" s="3">
        <v>4139380</v>
      </c>
      <c r="H45" s="3">
        <v>4986765</v>
      </c>
      <c r="I45" s="3">
        <v>2356772</v>
      </c>
      <c r="J45" s="3">
        <v>958648</v>
      </c>
    </row>
    <row r="46" spans="1:10" ht="12.75">
      <c r="A46" t="s">
        <v>208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75731500</v>
      </c>
      <c r="H46" s="3">
        <v>0</v>
      </c>
      <c r="I46" s="3">
        <v>95912067</v>
      </c>
      <c r="J46" s="3">
        <v>0</v>
      </c>
    </row>
    <row r="47" spans="1:10" ht="12.75">
      <c r="A47" t="s">
        <v>209</v>
      </c>
      <c r="B47" s="3">
        <v>0</v>
      </c>
      <c r="C47" s="3">
        <v>0</v>
      </c>
      <c r="D47" s="3">
        <v>22047323</v>
      </c>
      <c r="E47" s="3">
        <v>49821730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2.75">
      <c r="A48" t="s">
        <v>210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75">
      <c r="A49" t="s">
        <v>211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75">
      <c r="A50" t="s">
        <v>212</v>
      </c>
      <c r="B50" s="3">
        <v>0</v>
      </c>
      <c r="C50" s="3">
        <v>0</v>
      </c>
      <c r="D50" s="3">
        <v>4217414</v>
      </c>
      <c r="E50" s="3">
        <v>2543605</v>
      </c>
      <c r="F50" s="3">
        <v>13928756</v>
      </c>
      <c r="G50" s="3">
        <v>1066646</v>
      </c>
      <c r="H50" s="3">
        <v>316181</v>
      </c>
      <c r="I50" s="3">
        <v>18617716</v>
      </c>
      <c r="J50" s="3">
        <v>19548974</v>
      </c>
    </row>
    <row r="51" spans="1:10" ht="12.75">
      <c r="A51" t="s">
        <v>213</v>
      </c>
      <c r="B51" s="3">
        <v>-68715194</v>
      </c>
      <c r="C51" s="3">
        <v>-129865670</v>
      </c>
      <c r="D51" s="3">
        <v>-83843585</v>
      </c>
      <c r="E51" s="3">
        <v>-83332048</v>
      </c>
      <c r="F51" s="3">
        <v>-117389517</v>
      </c>
      <c r="G51" s="3">
        <v>-127452500</v>
      </c>
      <c r="H51" s="3">
        <v>-187139633</v>
      </c>
      <c r="I51" s="3">
        <v>-320919402</v>
      </c>
      <c r="J51" s="3">
        <v>-554145178</v>
      </c>
    </row>
    <row r="52" spans="1:10" ht="12.75">
      <c r="A52" t="s">
        <v>214</v>
      </c>
      <c r="B52" s="3">
        <v>0</v>
      </c>
      <c r="C52" s="3">
        <v>-3306951</v>
      </c>
      <c r="D52" s="3">
        <v>-149462</v>
      </c>
      <c r="E52" s="3">
        <v>-49419</v>
      </c>
      <c r="F52" s="3">
        <v>0</v>
      </c>
      <c r="G52" s="3">
        <v>0</v>
      </c>
      <c r="H52" s="3">
        <v>-594427</v>
      </c>
      <c r="I52" s="3">
        <v>-594466</v>
      </c>
      <c r="J52" s="3">
        <v>-463236</v>
      </c>
    </row>
    <row r="53" spans="1:10" ht="12.75">
      <c r="A53" t="s">
        <v>215</v>
      </c>
      <c r="B53" s="3">
        <v>0</v>
      </c>
      <c r="C53" s="3">
        <v>0</v>
      </c>
      <c r="D53" s="3">
        <v>-19403474</v>
      </c>
      <c r="E53" s="3">
        <v>-22909371</v>
      </c>
      <c r="F53" s="3">
        <v>-73636399</v>
      </c>
      <c r="G53" s="3">
        <v>-122807189</v>
      </c>
      <c r="H53" s="3">
        <v>-32897362</v>
      </c>
      <c r="I53" s="3">
        <v>-235305662</v>
      </c>
      <c r="J53" s="3">
        <v>-244970331</v>
      </c>
    </row>
    <row r="54" spans="1:10" ht="12.75">
      <c r="A54" t="s">
        <v>216</v>
      </c>
      <c r="B54" s="3">
        <v>-1397323</v>
      </c>
      <c r="C54" s="3">
        <v>-40015590</v>
      </c>
      <c r="D54" s="3">
        <v>-32517400</v>
      </c>
      <c r="E54" s="3">
        <v>0</v>
      </c>
      <c r="F54" s="3">
        <v>0</v>
      </c>
      <c r="G54" s="3">
        <v>-719307</v>
      </c>
      <c r="H54" s="3">
        <v>0</v>
      </c>
      <c r="I54" s="3">
        <v>0</v>
      </c>
      <c r="J54" s="3">
        <v>0</v>
      </c>
    </row>
    <row r="55" spans="1:10" ht="12.75">
      <c r="A55" t="s">
        <v>217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-10161651</v>
      </c>
      <c r="I55" s="3">
        <v>0</v>
      </c>
      <c r="J55" s="3">
        <v>0</v>
      </c>
    </row>
    <row r="56" spans="1:10" ht="12.75">
      <c r="A56" t="s">
        <v>218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</row>
    <row r="57" spans="1:10" ht="12.75">
      <c r="A57" t="s">
        <v>219</v>
      </c>
      <c r="B57" s="3">
        <v>-981119</v>
      </c>
      <c r="C57" s="3">
        <v>0</v>
      </c>
      <c r="D57" s="3">
        <v>-1192410</v>
      </c>
      <c r="E57" s="3">
        <v>-58756447</v>
      </c>
      <c r="F57" s="3">
        <v>-183484070</v>
      </c>
      <c r="G57" s="3">
        <v>0</v>
      </c>
      <c r="H57" s="3">
        <v>-6979280</v>
      </c>
      <c r="I57" s="3">
        <v>-24534423</v>
      </c>
      <c r="J57" s="3">
        <v>-63000502</v>
      </c>
    </row>
    <row r="58" spans="2:10" ht="12.75"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1" t="s">
        <v>220</v>
      </c>
      <c r="B59" s="4">
        <f aca="true" t="shared" si="2" ref="B59:J59">SUM(B45:B57)</f>
        <v>-71047809</v>
      </c>
      <c r="C59" s="4">
        <f t="shared" si="2"/>
        <v>-173093565</v>
      </c>
      <c r="D59" s="4">
        <f t="shared" si="2"/>
        <v>-110577543</v>
      </c>
      <c r="E59" s="4">
        <f t="shared" si="2"/>
        <v>-112345075</v>
      </c>
      <c r="F59" s="4">
        <f t="shared" si="2"/>
        <v>-352614535</v>
      </c>
      <c r="G59" s="4">
        <f t="shared" si="2"/>
        <v>-170041470</v>
      </c>
      <c r="H59" s="4">
        <f t="shared" si="2"/>
        <v>-232469407</v>
      </c>
      <c r="I59" s="4">
        <f t="shared" si="2"/>
        <v>-464467398</v>
      </c>
      <c r="J59" s="4">
        <f t="shared" si="2"/>
        <v>-842071625</v>
      </c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1" t="s">
        <v>221</v>
      </c>
      <c r="B61" s="4">
        <f aca="true" t="shared" si="3" ref="B61:J61">SUM(B25+B43+B59)</f>
        <v>-11550938</v>
      </c>
      <c r="C61" s="4">
        <f t="shared" si="3"/>
        <v>83678131</v>
      </c>
      <c r="D61" s="4">
        <f t="shared" si="3"/>
        <v>-58890482</v>
      </c>
      <c r="E61" s="4">
        <f t="shared" si="3"/>
        <v>-42613825</v>
      </c>
      <c r="F61" s="4">
        <f t="shared" si="3"/>
        <v>30735171</v>
      </c>
      <c r="G61" s="4">
        <f t="shared" si="3"/>
        <v>-9130512</v>
      </c>
      <c r="H61" s="4">
        <f t="shared" si="3"/>
        <v>992826</v>
      </c>
      <c r="I61" s="4">
        <f t="shared" si="3"/>
        <v>190515303</v>
      </c>
      <c r="J61" s="4">
        <f t="shared" si="3"/>
        <v>-152890178</v>
      </c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t="s">
        <v>222</v>
      </c>
      <c r="B63" s="3">
        <v>-374972</v>
      </c>
      <c r="C63" s="3">
        <v>656703</v>
      </c>
      <c r="D63" s="3">
        <v>-879879</v>
      </c>
      <c r="E63" s="3">
        <v>-425770</v>
      </c>
      <c r="F63" s="3">
        <v>1415133</v>
      </c>
      <c r="G63" s="3">
        <v>-720343</v>
      </c>
      <c r="H63" s="3">
        <v>-1608765</v>
      </c>
      <c r="I63" s="3">
        <v>-1819756</v>
      </c>
      <c r="J63" s="3">
        <v>3014241</v>
      </c>
    </row>
    <row r="64" spans="2:10" ht="12.75"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1" t="s">
        <v>223</v>
      </c>
      <c r="B65" s="4">
        <f aca="true" t="shared" si="4" ref="B65:J65">SUM(B61+B63)</f>
        <v>-11925910</v>
      </c>
      <c r="C65" s="4">
        <f t="shared" si="4"/>
        <v>84334834</v>
      </c>
      <c r="D65" s="4">
        <f t="shared" si="4"/>
        <v>-59770361</v>
      </c>
      <c r="E65" s="4">
        <f t="shared" si="4"/>
        <v>-43039595</v>
      </c>
      <c r="F65" s="4">
        <f t="shared" si="4"/>
        <v>32150304</v>
      </c>
      <c r="G65" s="4">
        <f t="shared" si="4"/>
        <v>-9850855</v>
      </c>
      <c r="H65" s="4">
        <f t="shared" si="4"/>
        <v>-615939</v>
      </c>
      <c r="I65" s="4">
        <f t="shared" si="4"/>
        <v>188695547</v>
      </c>
      <c r="J65" s="4">
        <f t="shared" si="4"/>
        <v>-149875937</v>
      </c>
    </row>
    <row r="66" spans="2:10" ht="12.75"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t="s">
        <v>224</v>
      </c>
      <c r="B67" s="3">
        <v>59436482</v>
      </c>
      <c r="C67" s="3">
        <v>47510572</v>
      </c>
      <c r="D67" s="3">
        <v>135800768</v>
      </c>
      <c r="E67" s="3">
        <v>76790710</v>
      </c>
      <c r="F67" s="3">
        <v>34594893</v>
      </c>
      <c r="G67" s="3">
        <v>69148024</v>
      </c>
      <c r="H67" s="3">
        <v>60542411</v>
      </c>
      <c r="I67" s="3">
        <v>64361029</v>
      </c>
      <c r="J67" s="3">
        <v>275578612</v>
      </c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1" t="s">
        <v>225</v>
      </c>
      <c r="B69" s="4">
        <f aca="true" t="shared" si="5" ref="B69:J69">SUM(B65+B67)</f>
        <v>47510572</v>
      </c>
      <c r="C69" s="4">
        <f t="shared" si="5"/>
        <v>131845406</v>
      </c>
      <c r="D69" s="4">
        <f t="shared" si="5"/>
        <v>76030407</v>
      </c>
      <c r="E69" s="4">
        <f t="shared" si="5"/>
        <v>33751115</v>
      </c>
      <c r="F69" s="4">
        <f t="shared" si="5"/>
        <v>66745197</v>
      </c>
      <c r="G69" s="4">
        <f t="shared" si="5"/>
        <v>59297169</v>
      </c>
      <c r="H69" s="4">
        <f t="shared" si="5"/>
        <v>59926472</v>
      </c>
      <c r="I69" s="4">
        <f t="shared" si="5"/>
        <v>253056576</v>
      </c>
      <c r="J69" s="4">
        <f t="shared" si="5"/>
        <v>125702675</v>
      </c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2:10" ht="12.75">
      <c r="B71" s="3"/>
      <c r="C71" s="3"/>
      <c r="D71" s="3"/>
      <c r="E71" s="3"/>
      <c r="F71" s="3"/>
      <c r="G71" s="3"/>
      <c r="H71" s="3"/>
      <c r="I71" s="3"/>
      <c r="J71" s="3"/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5" ht="12.75">
      <c r="A75" s="1" t="s">
        <v>229</v>
      </c>
    </row>
    <row r="77" spans="1:10" ht="12.75">
      <c r="A77" t="s">
        <v>230</v>
      </c>
      <c r="B77" s="4">
        <v>39059037</v>
      </c>
      <c r="C77" s="4">
        <v>35236920</v>
      </c>
      <c r="D77" s="4">
        <v>42625303</v>
      </c>
      <c r="E77" s="4">
        <v>44170193</v>
      </c>
      <c r="F77" s="4">
        <v>50206958</v>
      </c>
      <c r="G77" s="4">
        <v>101899028</v>
      </c>
      <c r="H77" s="4">
        <v>128332987</v>
      </c>
      <c r="I77" s="4">
        <v>210114388</v>
      </c>
      <c r="J77" s="4">
        <v>160126732</v>
      </c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t="s">
        <v>231</v>
      </c>
      <c r="B79" s="3">
        <v>11302</v>
      </c>
      <c r="C79" s="3">
        <v>-1260</v>
      </c>
      <c r="D79" s="3">
        <v>-8711</v>
      </c>
      <c r="E79" s="3">
        <v>-4688</v>
      </c>
      <c r="F79" s="3">
        <v>-1996008</v>
      </c>
      <c r="G79" s="3">
        <v>221745</v>
      </c>
      <c r="H79" s="3">
        <v>-6117</v>
      </c>
      <c r="I79" s="3">
        <v>377865</v>
      </c>
      <c r="J79" s="3">
        <v>416310</v>
      </c>
    </row>
    <row r="80" spans="1:10" ht="12.75">
      <c r="A80" t="s">
        <v>232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-58273875</v>
      </c>
      <c r="J80" s="3">
        <v>0</v>
      </c>
    </row>
    <row r="81" spans="1:10" ht="12.75">
      <c r="A81" t="s">
        <v>233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4541726</v>
      </c>
      <c r="J81" s="3">
        <v>0</v>
      </c>
    </row>
    <row r="82" spans="1:10" ht="12.75">
      <c r="A82" t="s">
        <v>234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1" t="s">
        <v>235</v>
      </c>
      <c r="B84" s="4">
        <f>SUM(B79:B82)</f>
        <v>11302</v>
      </c>
      <c r="C84" s="4">
        <f aca="true" t="shared" si="6" ref="C84:J84">SUM(C79:C82)</f>
        <v>-1260</v>
      </c>
      <c r="D84" s="4">
        <f t="shared" si="6"/>
        <v>-8711</v>
      </c>
      <c r="E84" s="4">
        <f t="shared" si="6"/>
        <v>-4688</v>
      </c>
      <c r="F84" s="4">
        <f t="shared" si="6"/>
        <v>-1996008</v>
      </c>
      <c r="G84" s="4">
        <f t="shared" si="6"/>
        <v>221745</v>
      </c>
      <c r="H84" s="4">
        <f t="shared" si="6"/>
        <v>-6117</v>
      </c>
      <c r="I84" s="4">
        <f t="shared" si="6"/>
        <v>-53354284</v>
      </c>
      <c r="J84" s="4">
        <f t="shared" si="6"/>
        <v>416310</v>
      </c>
    </row>
    <row r="85" spans="2:10" ht="12.75"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t="s">
        <v>236</v>
      </c>
      <c r="B86" s="3">
        <v>23513809</v>
      </c>
      <c r="C86" s="3">
        <v>26224647</v>
      </c>
      <c r="D86" s="3">
        <v>33524410</v>
      </c>
      <c r="E86" s="3">
        <v>34620018</v>
      </c>
      <c r="F86" s="3">
        <v>40983815</v>
      </c>
      <c r="G86" s="3">
        <v>60415888</v>
      </c>
      <c r="H86" s="3">
        <v>71524390</v>
      </c>
      <c r="I86" s="3">
        <v>77674639</v>
      </c>
      <c r="J86" s="3">
        <v>117975153</v>
      </c>
    </row>
    <row r="87" spans="1:10" ht="12.75">
      <c r="A87" t="s">
        <v>237</v>
      </c>
      <c r="B87" s="3">
        <v>1292128</v>
      </c>
      <c r="C87" s="3">
        <v>0</v>
      </c>
      <c r="D87" s="3">
        <v>0</v>
      </c>
      <c r="E87" s="3">
        <v>416</v>
      </c>
      <c r="F87" s="3">
        <v>17933</v>
      </c>
      <c r="G87" s="3">
        <v>6509850</v>
      </c>
      <c r="H87" s="3">
        <v>10135072</v>
      </c>
      <c r="I87" s="3">
        <v>11141530</v>
      </c>
      <c r="J87" s="3">
        <v>16490726</v>
      </c>
    </row>
    <row r="88" spans="1:10" ht="12.75">
      <c r="A88" t="s">
        <v>238</v>
      </c>
      <c r="B88" s="3">
        <v>1683316</v>
      </c>
      <c r="C88" s="3">
        <v>48347593</v>
      </c>
      <c r="D88" s="3">
        <v>22962707</v>
      </c>
      <c r="E88" s="3">
        <v>10538737</v>
      </c>
      <c r="F88" s="3">
        <v>18189751</v>
      </c>
      <c r="G88" s="3">
        <v>41823935</v>
      </c>
      <c r="H88" s="3">
        <v>41123267</v>
      </c>
      <c r="I88" s="3">
        <v>70348346</v>
      </c>
      <c r="J88" s="3">
        <v>98510784</v>
      </c>
    </row>
    <row r="89" spans="1:10" ht="12.75">
      <c r="A89" t="s">
        <v>239</v>
      </c>
      <c r="B89" s="3">
        <v>-12110</v>
      </c>
      <c r="C89" s="3">
        <v>-174958</v>
      </c>
      <c r="D89" s="3">
        <v>-372342</v>
      </c>
      <c r="E89" s="3">
        <v>0</v>
      </c>
      <c r="F89" s="3">
        <v>-6264</v>
      </c>
      <c r="G89" s="3">
        <v>-8000592</v>
      </c>
      <c r="H89" s="3">
        <v>-11229531</v>
      </c>
      <c r="I89" s="3">
        <v>-6627930</v>
      </c>
      <c r="J89" s="3">
        <v>-4307023</v>
      </c>
    </row>
    <row r="90" spans="1:10" ht="12.75">
      <c r="A90" t="s">
        <v>240</v>
      </c>
      <c r="B90" s="3">
        <v>67650</v>
      </c>
      <c r="C90" s="3">
        <v>0</v>
      </c>
      <c r="D90" s="3">
        <v>0</v>
      </c>
      <c r="E90" s="3">
        <v>210668</v>
      </c>
      <c r="F90" s="3">
        <v>83149</v>
      </c>
      <c r="G90" s="3">
        <v>0</v>
      </c>
      <c r="H90" s="3">
        <v>10430</v>
      </c>
      <c r="I90" s="3">
        <v>0</v>
      </c>
      <c r="J90" s="3">
        <v>0</v>
      </c>
    </row>
    <row r="91" spans="1:10" ht="12.75">
      <c r="A91" t="s">
        <v>241</v>
      </c>
      <c r="B91" s="3">
        <v>0</v>
      </c>
      <c r="C91" s="3">
        <v>0</v>
      </c>
      <c r="D91" s="3">
        <v>6167</v>
      </c>
      <c r="E91" s="3">
        <v>451461</v>
      </c>
      <c r="F91" s="3">
        <v>1982839</v>
      </c>
      <c r="G91" s="3">
        <v>5576361</v>
      </c>
      <c r="H91" s="3">
        <v>6712993</v>
      </c>
      <c r="I91" s="3">
        <v>10675532</v>
      </c>
      <c r="J91" s="3">
        <v>38046048</v>
      </c>
    </row>
    <row r="92" spans="1:10" ht="12.75">
      <c r="A92" t="s">
        <v>93</v>
      </c>
      <c r="B92" s="3">
        <v>0</v>
      </c>
      <c r="C92" s="3">
        <v>0</v>
      </c>
      <c r="D92" s="3">
        <v>-641729</v>
      </c>
      <c r="E92" s="3">
        <v>-590795</v>
      </c>
      <c r="F92" s="3">
        <v>-716037</v>
      </c>
      <c r="G92" s="3">
        <v>-1292474</v>
      </c>
      <c r="H92" s="3">
        <v>-1342214</v>
      </c>
      <c r="I92" s="3">
        <v>-1389185</v>
      </c>
      <c r="J92" s="3">
        <v>-1724308</v>
      </c>
    </row>
    <row r="93" spans="1:10" ht="12.75">
      <c r="A93" t="s">
        <v>242</v>
      </c>
      <c r="B93" s="3">
        <v>1757883</v>
      </c>
      <c r="C93" s="3">
        <v>3280944</v>
      </c>
      <c r="D93" s="3">
        <v>795625</v>
      </c>
      <c r="E93" s="3">
        <v>606977</v>
      </c>
      <c r="F93" s="3">
        <v>-3314312</v>
      </c>
      <c r="G93" s="3">
        <v>-1088310</v>
      </c>
      <c r="H93" s="3">
        <v>1662187</v>
      </c>
      <c r="I93" s="3">
        <v>5925195</v>
      </c>
      <c r="J93" s="3">
        <v>-28693117</v>
      </c>
    </row>
    <row r="94" spans="1:10" ht="12.75">
      <c r="A94" t="s">
        <v>243</v>
      </c>
      <c r="B94" s="3">
        <v>364363</v>
      </c>
      <c r="C94" s="3">
        <v>-11013199</v>
      </c>
      <c r="D94" s="3">
        <v>-42140223</v>
      </c>
      <c r="E94" s="3">
        <v>1588082</v>
      </c>
      <c r="F94" s="3">
        <v>-7506296</v>
      </c>
      <c r="G94" s="3">
        <v>214085</v>
      </c>
      <c r="H94" s="3">
        <v>942361</v>
      </c>
      <c r="I94" s="3">
        <v>196360</v>
      </c>
      <c r="J94" s="3">
        <v>-15521691</v>
      </c>
    </row>
    <row r="95" spans="1:10" ht="12.75">
      <c r="A95" t="s">
        <v>244</v>
      </c>
      <c r="B95" s="3">
        <v>0</v>
      </c>
      <c r="C95" s="3">
        <v>-20337</v>
      </c>
      <c r="D95" s="3">
        <v>-493013</v>
      </c>
      <c r="E95" s="3">
        <v>-44261742</v>
      </c>
      <c r="F95" s="3">
        <v>-9265159</v>
      </c>
      <c r="G95" s="3">
        <v>-23721144</v>
      </c>
      <c r="H95" s="3">
        <v>-9949268</v>
      </c>
      <c r="I95" s="3">
        <v>-8622324</v>
      </c>
      <c r="J95" s="3">
        <v>-21339808</v>
      </c>
    </row>
    <row r="96" spans="1:10" ht="12.75">
      <c r="A96" t="s">
        <v>256</v>
      </c>
      <c r="B96" s="3">
        <v>0</v>
      </c>
      <c r="C96" s="3">
        <v>830382</v>
      </c>
      <c r="D96" s="3">
        <v>2286886</v>
      </c>
      <c r="E96" s="3">
        <v>11192618</v>
      </c>
      <c r="F96" s="3">
        <v>5388336</v>
      </c>
      <c r="G96" s="3">
        <v>9056099</v>
      </c>
      <c r="H96" s="3">
        <v>5489503</v>
      </c>
      <c r="I96" s="3">
        <v>21983183</v>
      </c>
      <c r="J96" s="3">
        <v>27715288</v>
      </c>
    </row>
    <row r="97" spans="2:10" ht="12.75"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1" t="s">
        <v>245</v>
      </c>
      <c r="B98" s="4">
        <f>SUM(B86:B96)</f>
        <v>28667039</v>
      </c>
      <c r="C98" s="4">
        <f aca="true" t="shared" si="7" ref="C98:J98">SUM(C86:C96)</f>
        <v>67475072</v>
      </c>
      <c r="D98" s="4">
        <f t="shared" si="7"/>
        <v>15928488</v>
      </c>
      <c r="E98" s="4">
        <f t="shared" si="7"/>
        <v>14356440</v>
      </c>
      <c r="F98" s="4">
        <f t="shared" si="7"/>
        <v>45837755</v>
      </c>
      <c r="G98" s="4">
        <f t="shared" si="7"/>
        <v>89493698</v>
      </c>
      <c r="H98" s="4">
        <f t="shared" si="7"/>
        <v>115079190</v>
      </c>
      <c r="I98" s="4">
        <f t="shared" si="7"/>
        <v>181305346</v>
      </c>
      <c r="J98" s="4">
        <f t="shared" si="7"/>
        <v>227152052</v>
      </c>
    </row>
    <row r="99" spans="2:10" ht="12.75"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t="s">
        <v>246</v>
      </c>
      <c r="B100" s="3">
        <v>-4012345</v>
      </c>
      <c r="C100" s="3">
        <v>-3524898</v>
      </c>
      <c r="D100" s="3">
        <v>-20645929</v>
      </c>
      <c r="E100" s="3">
        <v>-10913038</v>
      </c>
      <c r="F100" s="3">
        <v>-63585709</v>
      </c>
      <c r="G100" s="3">
        <v>-95408061</v>
      </c>
      <c r="H100" s="3">
        <v>-141947094</v>
      </c>
      <c r="I100" s="3">
        <v>189979600</v>
      </c>
      <c r="J100" s="3">
        <v>67179149</v>
      </c>
    </row>
    <row r="101" spans="1:10" ht="12.75">
      <c r="A101" t="s">
        <v>7</v>
      </c>
      <c r="B101" s="3">
        <v>-14100411</v>
      </c>
      <c r="C101" s="3">
        <v>-9686640</v>
      </c>
      <c r="D101" s="3">
        <v>3768174</v>
      </c>
      <c r="E101" s="3">
        <v>-2397294</v>
      </c>
      <c r="F101" s="3">
        <v>-3208526</v>
      </c>
      <c r="G101" s="3">
        <v>-21894804</v>
      </c>
      <c r="H101" s="3">
        <v>-45836393</v>
      </c>
      <c r="I101" s="3">
        <v>-88309616</v>
      </c>
      <c r="J101" s="3">
        <v>-25480324</v>
      </c>
    </row>
    <row r="102" spans="1:10" ht="12.75">
      <c r="A102" t="s">
        <v>100</v>
      </c>
      <c r="B102" s="3">
        <v>-6638057</v>
      </c>
      <c r="C102" s="3">
        <v>-4234651</v>
      </c>
      <c r="D102" s="3">
        <v>-18716810</v>
      </c>
      <c r="E102" s="3">
        <v>5092753</v>
      </c>
      <c r="F102" s="3">
        <v>11460880</v>
      </c>
      <c r="G102" s="3">
        <v>-8134582</v>
      </c>
      <c r="H102" s="3">
        <v>-60587263</v>
      </c>
      <c r="I102" s="3">
        <v>-109394839</v>
      </c>
      <c r="J102" s="3">
        <v>-32595749</v>
      </c>
    </row>
    <row r="103" spans="2:10" ht="12.75"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1" t="s">
        <v>247</v>
      </c>
      <c r="B104" s="4">
        <f>SUM(B100:B102)</f>
        <v>-24750813</v>
      </c>
      <c r="C104" s="4">
        <f aca="true" t="shared" si="8" ref="C104:J104">SUM(C100:C102)</f>
        <v>-17446189</v>
      </c>
      <c r="D104" s="4">
        <f t="shared" si="8"/>
        <v>-35594565</v>
      </c>
      <c r="E104" s="4">
        <f t="shared" si="8"/>
        <v>-8217579</v>
      </c>
      <c r="F104" s="4">
        <f t="shared" si="8"/>
        <v>-55333355</v>
      </c>
      <c r="G104" s="4">
        <f t="shared" si="8"/>
        <v>-125437447</v>
      </c>
      <c r="H104" s="4">
        <f t="shared" si="8"/>
        <v>-248370750</v>
      </c>
      <c r="I104" s="4">
        <f t="shared" si="8"/>
        <v>-7724855</v>
      </c>
      <c r="J104" s="4">
        <f t="shared" si="8"/>
        <v>9103076</v>
      </c>
    </row>
    <row r="105" spans="2:10" ht="12.75"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t="s">
        <v>248</v>
      </c>
      <c r="B106" s="3">
        <v>22909905</v>
      </c>
      <c r="C106" s="3">
        <v>1651180</v>
      </c>
      <c r="D106" s="3">
        <v>9011822</v>
      </c>
      <c r="E106" s="3">
        <v>4941113</v>
      </c>
      <c r="F106" s="3">
        <v>77789169</v>
      </c>
      <c r="G106" s="3">
        <v>76502350</v>
      </c>
      <c r="H106" s="3">
        <v>225664611</v>
      </c>
      <c r="I106" s="3">
        <v>-181791865</v>
      </c>
      <c r="J106" s="3">
        <v>-70720832</v>
      </c>
    </row>
    <row r="107" spans="1:10" ht="12.75">
      <c r="A107" t="s">
        <v>249</v>
      </c>
      <c r="B107" s="3">
        <v>0</v>
      </c>
      <c r="C107" s="3">
        <v>1238558</v>
      </c>
      <c r="D107" s="3">
        <v>-439276</v>
      </c>
      <c r="E107" s="3">
        <v>-271274</v>
      </c>
      <c r="F107" s="3">
        <v>120342</v>
      </c>
      <c r="G107" s="3">
        <v>-5967546</v>
      </c>
      <c r="H107" s="3">
        <v>-2340124</v>
      </c>
      <c r="I107" s="3">
        <v>-1145001</v>
      </c>
      <c r="J107" s="3">
        <v>8498926</v>
      </c>
    </row>
    <row r="108" spans="1:10" ht="12.75">
      <c r="A108" t="s">
        <v>250</v>
      </c>
      <c r="B108" s="3">
        <v>-10091227</v>
      </c>
      <c r="C108" s="3">
        <v>-19670726</v>
      </c>
      <c r="D108" s="3">
        <v>6314627</v>
      </c>
      <c r="E108" s="3">
        <v>5227339</v>
      </c>
      <c r="F108" s="3">
        <v>9411482</v>
      </c>
      <c r="G108" s="3">
        <v>11023040</v>
      </c>
      <c r="H108" s="3">
        <v>6693250</v>
      </c>
      <c r="I108" s="3">
        <v>4216041</v>
      </c>
      <c r="J108" s="3">
        <v>-6458146</v>
      </c>
    </row>
    <row r="109" spans="1:10" ht="12.75">
      <c r="A109" t="s">
        <v>251</v>
      </c>
      <c r="B109" s="3">
        <v>11825217</v>
      </c>
      <c r="C109" s="3">
        <v>1650109</v>
      </c>
      <c r="D109" s="3">
        <v>-793424</v>
      </c>
      <c r="E109" s="3">
        <v>812803</v>
      </c>
      <c r="F109" s="3">
        <v>-3398057</v>
      </c>
      <c r="G109" s="3">
        <v>-143734</v>
      </c>
      <c r="H109" s="3">
        <v>-3438160</v>
      </c>
      <c r="I109" s="3">
        <v>59752369</v>
      </c>
      <c r="J109" s="3">
        <v>-12120612</v>
      </c>
    </row>
    <row r="110" spans="1:10" ht="12.75">
      <c r="A110" t="s">
        <v>252</v>
      </c>
      <c r="B110" s="3">
        <v>0</v>
      </c>
      <c r="C110" s="3">
        <v>-1700479</v>
      </c>
      <c r="D110" s="3">
        <v>-2078944</v>
      </c>
      <c r="E110" s="3">
        <v>-5278391</v>
      </c>
      <c r="F110" s="3">
        <v>-23323190</v>
      </c>
      <c r="G110" s="3">
        <v>-23343012</v>
      </c>
      <c r="H110" s="3">
        <v>-27279827</v>
      </c>
      <c r="I110" s="3">
        <v>-34694230</v>
      </c>
      <c r="J110" s="3">
        <v>-60747110</v>
      </c>
    </row>
    <row r="111" spans="2:10" ht="12.75">
      <c r="B111" s="3"/>
      <c r="C111" s="3"/>
      <c r="D111" s="3"/>
      <c r="E111" s="3"/>
      <c r="F111" s="3"/>
      <c r="G111" s="3"/>
      <c r="H111" s="3"/>
      <c r="I111" s="3"/>
      <c r="J111" s="3"/>
    </row>
    <row r="112" spans="1:14" ht="12.75">
      <c r="A112" s="1" t="s">
        <v>254</v>
      </c>
      <c r="B112" s="4">
        <f>SUM(B106:B111)</f>
        <v>24643895</v>
      </c>
      <c r="C112" s="4">
        <f aca="true" t="shared" si="9" ref="C112:J112">SUM(C106:C110)</f>
        <v>-16831358</v>
      </c>
      <c r="D112" s="4">
        <f t="shared" si="9"/>
        <v>12014805</v>
      </c>
      <c r="E112" s="4">
        <f t="shared" si="9"/>
        <v>5431590</v>
      </c>
      <c r="F112" s="4">
        <f t="shared" si="9"/>
        <v>60599746</v>
      </c>
      <c r="G112" s="4">
        <f t="shared" si="9"/>
        <v>58071098</v>
      </c>
      <c r="H112" s="4">
        <f t="shared" si="9"/>
        <v>199299750</v>
      </c>
      <c r="I112" s="4">
        <f t="shared" si="9"/>
        <v>-153662686</v>
      </c>
      <c r="J112" s="4">
        <f t="shared" si="9"/>
        <v>-141547774</v>
      </c>
      <c r="K112" s="4"/>
      <c r="L112" s="4"/>
      <c r="M112" s="4"/>
      <c r="N112" s="4"/>
    </row>
    <row r="113" spans="2:10" ht="12.75"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t="s">
        <v>253</v>
      </c>
      <c r="B114" s="3">
        <v>1239001</v>
      </c>
      <c r="C114" s="3">
        <v>1504091</v>
      </c>
      <c r="D114" s="3">
        <v>2365753</v>
      </c>
      <c r="E114" s="3">
        <v>2264267</v>
      </c>
      <c r="F114" s="3">
        <v>384150</v>
      </c>
      <c r="G114" s="3">
        <v>1459378</v>
      </c>
      <c r="H114" s="3">
        <v>4036775</v>
      </c>
      <c r="I114" s="3">
        <v>7065929</v>
      </c>
      <c r="J114" s="3">
        <v>6314360</v>
      </c>
    </row>
    <row r="115" spans="2:9" ht="12.75">
      <c r="B115" s="3"/>
      <c r="C115" s="3"/>
      <c r="D115" s="3"/>
      <c r="E115" s="3"/>
      <c r="F115" s="3"/>
      <c r="G115" s="3"/>
      <c r="H115" s="3"/>
      <c r="I115" s="3"/>
    </row>
    <row r="116" spans="1:10" ht="12.75">
      <c r="A116" s="1" t="s">
        <v>255</v>
      </c>
      <c r="B116" s="4">
        <f>SUM(B77+B84+B98+B104+B112+B114)</f>
        <v>68869461</v>
      </c>
      <c r="C116" s="4">
        <f aca="true" t="shared" si="10" ref="C116:J116">SUM(C77+C84+C98+C104+C112+C114)</f>
        <v>69937276</v>
      </c>
      <c r="D116" s="4">
        <f t="shared" si="10"/>
        <v>37331073</v>
      </c>
      <c r="E116" s="4">
        <f t="shared" si="10"/>
        <v>58000223</v>
      </c>
      <c r="F116" s="4">
        <f t="shared" si="10"/>
        <v>99699246</v>
      </c>
      <c r="G116" s="4">
        <f t="shared" si="10"/>
        <v>125707500</v>
      </c>
      <c r="H116" s="4">
        <f t="shared" si="10"/>
        <v>198371835</v>
      </c>
      <c r="I116" s="4">
        <f t="shared" si="10"/>
        <v>183743838</v>
      </c>
      <c r="J116" s="4">
        <f t="shared" si="10"/>
        <v>261564756</v>
      </c>
    </row>
    <row r="119" spans="1:10" ht="12.75">
      <c r="A119" t="s">
        <v>192</v>
      </c>
      <c r="B119" s="26">
        <v>37256</v>
      </c>
      <c r="C119" s="26">
        <v>37256</v>
      </c>
      <c r="D119" s="26">
        <v>37621</v>
      </c>
      <c r="E119" s="26">
        <v>37986</v>
      </c>
      <c r="F119" s="26">
        <v>38352</v>
      </c>
      <c r="G119" s="26">
        <v>38717</v>
      </c>
      <c r="H119" s="26">
        <v>39082</v>
      </c>
      <c r="I119" s="26">
        <v>39447</v>
      </c>
      <c r="J119" s="26">
        <v>39813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J125"/>
  <sheetViews>
    <sheetView tabSelected="1" zoomScalePageLayoutView="0" workbookViewId="0" topLeftCell="B109">
      <selection activeCell="K125" sqref="K125"/>
    </sheetView>
  </sheetViews>
  <sheetFormatPr defaultColWidth="11.421875" defaultRowHeight="12.75"/>
  <cols>
    <col min="1" max="1" width="60.421875" style="0" bestFit="1" customWidth="1"/>
    <col min="2" max="4" width="12.28125" style="0" bestFit="1" customWidth="1"/>
    <col min="5" max="10" width="13.8515625" style="0" bestFit="1" customWidth="1"/>
  </cols>
  <sheetData>
    <row r="7" ht="12.75">
      <c r="A7" s="1" t="s">
        <v>259</v>
      </c>
    </row>
    <row r="12" spans="2:10" ht="12.75">
      <c r="B12" s="7">
        <v>2000</v>
      </c>
      <c r="C12" s="7">
        <v>2001</v>
      </c>
      <c r="D12" s="7">
        <v>2002</v>
      </c>
      <c r="E12" s="7">
        <v>2003</v>
      </c>
      <c r="F12" s="7">
        <v>2004</v>
      </c>
      <c r="G12" s="7">
        <v>2005</v>
      </c>
      <c r="H12" s="7">
        <v>2006</v>
      </c>
      <c r="I12" s="7">
        <v>2007</v>
      </c>
      <c r="J12" s="7">
        <v>2008</v>
      </c>
    </row>
    <row r="14" spans="1:10" ht="12.75">
      <c r="A14" t="s">
        <v>183</v>
      </c>
      <c r="B14" s="3">
        <f>'Estado Flujo Efectivo - Nominal'!B14*B$123</f>
        <v>1237060009.984842</v>
      </c>
      <c r="C14" s="3">
        <f>'Estado Flujo Efectivo - Nominal'!C14*C$123</f>
        <v>1145071261.9111574</v>
      </c>
      <c r="D14" s="3">
        <f>'Estado Flujo Efectivo - Nominal'!D14*D$123</f>
        <v>1063862629.952844</v>
      </c>
      <c r="E14" s="3">
        <f>'Estado Flujo Efectivo - Nominal'!E14*E$123</f>
        <v>1448195940.0832505</v>
      </c>
      <c r="F14" s="3">
        <f>'Estado Flujo Efectivo - Nominal'!F14*F$123</f>
        <v>2129718233.2839777</v>
      </c>
      <c r="G14" s="3">
        <f>'Estado Flujo Efectivo - Nominal'!G14*G$123</f>
        <v>3606764355.516024</v>
      </c>
      <c r="H14" s="3">
        <f>'Estado Flujo Efectivo - Nominal'!H14*H$123</f>
        <v>4061816666.3446565</v>
      </c>
      <c r="I14" s="3">
        <f>'Estado Flujo Efectivo - Nominal'!I14*I$123</f>
        <v>5185752062.319201</v>
      </c>
      <c r="J14" s="3">
        <f>'Estado Flujo Efectivo - Nominal'!J14*J$123</f>
        <v>7716958133.4498005</v>
      </c>
    </row>
    <row r="15" spans="1:10" ht="12.75">
      <c r="A15" t="s">
        <v>184</v>
      </c>
      <c r="B15" s="3">
        <f>'Estado Flujo Efectivo - Nominal'!B15*B$123</f>
        <v>11060831.173590524</v>
      </c>
      <c r="C15" s="3">
        <f>'Estado Flujo Efectivo - Nominal'!C15*C$123</f>
        <v>14450527.207211914</v>
      </c>
      <c r="D15" s="3">
        <f>'Estado Flujo Efectivo - Nominal'!D15*D$123</f>
        <v>9251775.958817922</v>
      </c>
      <c r="E15" s="3">
        <f>'Estado Flujo Efectivo - Nominal'!E15*E$123</f>
        <v>1856564.6404004074</v>
      </c>
      <c r="F15" s="3">
        <f>'Estado Flujo Efectivo - Nominal'!F15*F$123</f>
        <v>5029063.605402087</v>
      </c>
      <c r="G15" s="3">
        <f>'Estado Flujo Efectivo - Nominal'!G15*G$123</f>
        <v>4655222.970130516</v>
      </c>
      <c r="H15" s="3">
        <f>'Estado Flujo Efectivo - Nominal'!H15*H$123</f>
        <v>4172839.5803792053</v>
      </c>
      <c r="I15" s="3">
        <f>'Estado Flujo Efectivo - Nominal'!I15*I$123</f>
        <v>8022688.049305504</v>
      </c>
      <c r="J15" s="3">
        <f>'Estado Flujo Efectivo - Nominal'!J15*J$123</f>
        <v>6875065.398800001</v>
      </c>
    </row>
    <row r="16" spans="1:10" ht="12.75">
      <c r="A16" t="s">
        <v>185</v>
      </c>
      <c r="B16" s="3">
        <f>'Estado Flujo Efectivo - Nominal'!B16*B$123</f>
        <v>0</v>
      </c>
      <c r="C16" s="3">
        <f>'Estado Flujo Efectivo - Nominal'!C16*C$123</f>
        <v>0</v>
      </c>
      <c r="D16" s="3">
        <f>'Estado Flujo Efectivo - Nominal'!D16*D$123</f>
        <v>0</v>
      </c>
      <c r="E16" s="3">
        <f>'Estado Flujo Efectivo - Nominal'!E16*E$123</f>
        <v>0</v>
      </c>
      <c r="F16" s="3">
        <f>'Estado Flujo Efectivo - Nominal'!F16*F$123</f>
        <v>0</v>
      </c>
      <c r="G16" s="3">
        <f>'Estado Flujo Efectivo - Nominal'!G16*G$123</f>
        <v>704465.7346566549</v>
      </c>
      <c r="H16" s="3">
        <f>'Estado Flujo Efectivo - Nominal'!H16*H$123</f>
        <v>1614026.9952195098</v>
      </c>
      <c r="I16" s="3">
        <f>'Estado Flujo Efectivo - Nominal'!I16*I$123</f>
        <v>4696027.560105808</v>
      </c>
      <c r="J16" s="3">
        <f>'Estado Flujo Efectivo - Nominal'!J16*J$123</f>
        <v>2127783.4122</v>
      </c>
    </row>
    <row r="17" spans="1:10" ht="12.75">
      <c r="A17" t="s">
        <v>186</v>
      </c>
      <c r="B17" s="3">
        <f>'Estado Flujo Efectivo - Nominal'!B17*B$123</f>
        <v>8024804.596708205</v>
      </c>
      <c r="C17" s="3">
        <f>'Estado Flujo Efectivo - Nominal'!C17*C$123</f>
        <v>3297260.4726940156</v>
      </c>
      <c r="D17" s="3">
        <f>'Estado Flujo Efectivo - Nominal'!D17*D$123</f>
        <v>3289350.6687003495</v>
      </c>
      <c r="E17" s="3">
        <f>'Estado Flujo Efectivo - Nominal'!E17*E$123</f>
        <v>3679956.9702838315</v>
      </c>
      <c r="F17" s="3">
        <f>'Estado Flujo Efectivo - Nominal'!F17*F$123</f>
        <v>8479613.088275015</v>
      </c>
      <c r="G17" s="3">
        <f>'Estado Flujo Efectivo - Nominal'!G17*G$123</f>
        <v>7493466.023166023</v>
      </c>
      <c r="H17" s="3">
        <f>'Estado Flujo Efectivo - Nominal'!H17*H$123</f>
        <v>14364373.384217452</v>
      </c>
      <c r="I17" s="3">
        <f>'Estado Flujo Efectivo - Nominal'!I17*I$123</f>
        <v>27771957.615901135</v>
      </c>
      <c r="J17" s="3">
        <f>'Estado Flujo Efectivo - Nominal'!J17*J$123</f>
        <v>26994783.661000002</v>
      </c>
    </row>
    <row r="18" spans="1:10" ht="12.75">
      <c r="A18" t="s">
        <v>226</v>
      </c>
      <c r="B18" s="3">
        <f>'Estado Flujo Efectivo - Nominal'!B18*B$123</f>
        <v>-1121346936.5558221</v>
      </c>
      <c r="C18" s="3">
        <f>'Estado Flujo Efectivo - Nominal'!C18*C$123</f>
        <v>-982210552.5544811</v>
      </c>
      <c r="D18" s="3">
        <f>'Estado Flujo Efectivo - Nominal'!D18*D$123</f>
        <v>-980614597.9337783</v>
      </c>
      <c r="E18" s="3">
        <f>'Estado Flujo Efectivo - Nominal'!E18*E$123</f>
        <v>-1323138174.583433</v>
      </c>
      <c r="F18" s="3">
        <f>'Estado Flujo Efectivo - Nominal'!F18*F$123</f>
        <v>-1915439897.313198</v>
      </c>
      <c r="G18" s="3">
        <f>'Estado Flujo Efectivo - Nominal'!G18*G$123</f>
        <v>-3300016340.6089964</v>
      </c>
      <c r="H18" s="3">
        <f>'Estado Flujo Efectivo - Nominal'!H18*H$123</f>
        <v>-3651328397.9818015</v>
      </c>
      <c r="I18" s="3">
        <f>'Estado Flujo Efectivo - Nominal'!I18*I$123</f>
        <v>-4840004885.116035</v>
      </c>
      <c r="J18" s="3">
        <f>'Estado Flujo Efectivo - Nominal'!J18*J$123</f>
        <v>-7057711968.9958</v>
      </c>
    </row>
    <row r="19" spans="1:10" ht="12.75">
      <c r="A19" t="s">
        <v>187</v>
      </c>
      <c r="B19" s="3">
        <f>'Estado Flujo Efectivo - Nominal'!B19*B$123</f>
        <v>-13226039.18738011</v>
      </c>
      <c r="C19" s="3">
        <f>'Estado Flujo Efectivo - Nominal'!C19*C$123</f>
        <v>-8073557.200156779</v>
      </c>
      <c r="D19" s="3">
        <f>'Estado Flujo Efectivo - Nominal'!D19*D$123</f>
        <v>-25278183.852303784</v>
      </c>
      <c r="E19" s="3">
        <f>'Estado Flujo Efectivo - Nominal'!E19*E$123</f>
        <v>-18463016.54019794</v>
      </c>
      <c r="F19" s="3">
        <f>'Estado Flujo Efectivo - Nominal'!F19*F$123</f>
        <v>-28568312.98047882</v>
      </c>
      <c r="G19" s="3">
        <f>'Estado Flujo Efectivo - Nominal'!G19*G$123</f>
        <v>-41592291.12916598</v>
      </c>
      <c r="H19" s="3">
        <f>'Estado Flujo Efectivo - Nominal'!H19*H$123</f>
        <v>-42451029.811089806</v>
      </c>
      <c r="I19" s="3">
        <f>'Estado Flujo Efectivo - Nominal'!I19*I$123</f>
        <v>-47115993.6723176</v>
      </c>
      <c r="J19" s="3">
        <f>'Estado Flujo Efectivo - Nominal'!J19*J$123</f>
        <v>-122854557.1972</v>
      </c>
    </row>
    <row r="20" spans="1:10" ht="12.75">
      <c r="A20" t="s">
        <v>64</v>
      </c>
      <c r="B20" s="3">
        <f>'Estado Flujo Efectivo - Nominal'!B20*B$123</f>
        <v>0</v>
      </c>
      <c r="C20" s="3">
        <f>'Estado Flujo Efectivo - Nominal'!C20*C$123</f>
        <v>-15912815.545074468</v>
      </c>
      <c r="D20" s="3">
        <f>'Estado Flujo Efectivo - Nominal'!D20*D$123</f>
        <v>-5464475.887130601</v>
      </c>
      <c r="E20" s="3">
        <f>'Estado Flujo Efectivo - Nominal'!E20*E$123</f>
        <v>-5394392.633710182</v>
      </c>
      <c r="F20" s="3">
        <f>'Estado Flujo Efectivo - Nominal'!F20*F$123</f>
        <v>-4212375.524616329</v>
      </c>
      <c r="G20" s="3">
        <f>'Estado Flujo Efectivo - Nominal'!G20*G$123</f>
        <v>-11940861.005282233</v>
      </c>
      <c r="H20" s="3">
        <f>'Estado Flujo Efectivo - Nominal'!H20*H$123</f>
        <v>-3010899.8545068237</v>
      </c>
      <c r="I20" s="3">
        <f>'Estado Flujo Efectivo - Nominal'!I20*I$123</f>
        <v>-2650273.0466817315</v>
      </c>
      <c r="J20" s="3">
        <f>'Estado Flujo Efectivo - Nominal'!J20*J$123</f>
        <v>-23220726.5716</v>
      </c>
    </row>
    <row r="21" spans="1:10" ht="12.75">
      <c r="A21" t="s">
        <v>188</v>
      </c>
      <c r="B21" s="3">
        <f>'Estado Flujo Efectivo - Nominal'!B21*B$123</f>
        <v>-13435.46097197816</v>
      </c>
      <c r="C21" s="3">
        <f>'Estado Flujo Efectivo - Nominal'!C21*C$123</f>
        <v>-19146511.395087533</v>
      </c>
      <c r="D21" s="3">
        <f>'Estado Flujo Efectivo - Nominal'!D21*D$123</f>
        <v>-4512492.348776613</v>
      </c>
      <c r="E21" s="3">
        <f>'Estado Flujo Efectivo - Nominal'!E21*E$123</f>
        <v>-7816598.463763377</v>
      </c>
      <c r="F21" s="3">
        <f>'Estado Flujo Efectivo - Nominal'!F21*F$123</f>
        <v>-2425526.507550644</v>
      </c>
      <c r="G21" s="3">
        <f>'Estado Flujo Efectivo - Nominal'!G21*G$123</f>
        <v>-1118416.924698581</v>
      </c>
      <c r="H21" s="3">
        <f>'Estado Flujo Efectivo - Nominal'!H21*H$123</f>
        <v>-4073567.8471628823</v>
      </c>
      <c r="I21" s="3">
        <f>'Estado Flujo Efectivo - Nominal'!I21*I$123</f>
        <v>-2680368.661019309</v>
      </c>
      <c r="J21" s="3">
        <f>'Estado Flujo Efectivo - Nominal'!J21*J$123</f>
        <v>-19494593.038200002</v>
      </c>
    </row>
    <row r="22" spans="1:10" ht="12.75">
      <c r="A22" t="s">
        <v>189</v>
      </c>
      <c r="B22" s="3">
        <f>'Estado Flujo Efectivo - Nominal'!B22*B$123</f>
        <v>-22692586.893452626</v>
      </c>
      <c r="C22" s="3">
        <f>'Estado Flujo Efectivo - Nominal'!C22*C$123</f>
        <v>-39687694.45466422</v>
      </c>
      <c r="D22" s="3">
        <f>'Estado Flujo Efectivo - Nominal'!D22*D$123</f>
        <v>-9753308.338353988</v>
      </c>
      <c r="E22" s="3">
        <f>'Estado Flujo Efectivo - Nominal'!E22*E$123</f>
        <v>-20861150.642487958</v>
      </c>
      <c r="F22" s="3">
        <f>'Estado Flujo Efectivo - Nominal'!F22*F$123</f>
        <v>-61582475.89711479</v>
      </c>
      <c r="G22" s="3">
        <f>'Estado Flujo Efectivo - Nominal'!G22*G$123</f>
        <v>-105615485.76426558</v>
      </c>
      <c r="H22" s="3">
        <f>'Estado Flujo Efectivo - Nominal'!H22*H$123</f>
        <v>-135962399.9729798</v>
      </c>
      <c r="I22" s="3">
        <f>'Estado Flujo Efectivo - Nominal'!I22*I$123</f>
        <v>-123201181.71305569</v>
      </c>
      <c r="J22" s="3">
        <f>'Estado Flujo Efectivo - Nominal'!J22*J$123</f>
        <v>-249747318.24780002</v>
      </c>
    </row>
    <row r="23" spans="1:10" ht="12.75">
      <c r="A23" t="s">
        <v>258</v>
      </c>
      <c r="B23" s="3">
        <f>'Estado Flujo Efectivo - Nominal'!B23*B$123</f>
        <v>0</v>
      </c>
      <c r="C23" s="3">
        <f>'Estado Flujo Efectivo - Nominal'!C23*C$123</f>
        <v>0</v>
      </c>
      <c r="D23" s="3">
        <f>'Estado Flujo Efectivo - Nominal'!D23*D$123</f>
        <v>0</v>
      </c>
      <c r="E23" s="3">
        <f>'Estado Flujo Efectivo - Nominal'!E23*E$123</f>
        <v>0</v>
      </c>
      <c r="F23" s="3">
        <f>'Estado Flujo Efectivo - Nominal'!F23*F$123</f>
        <v>0</v>
      </c>
      <c r="G23" s="3">
        <f>'Estado Flujo Efectivo - Nominal'!G23*G$123</f>
        <v>0</v>
      </c>
      <c r="H23" s="3">
        <f>'Estado Flujo Efectivo - Nominal'!H23*H$123</f>
        <v>0</v>
      </c>
      <c r="I23" s="3">
        <f>'Estado Flujo Efectivo - Nominal'!I23*I$123</f>
        <v>0</v>
      </c>
      <c r="J23" s="3">
        <f>'Estado Flujo Efectivo - Nominal'!J23*J$123</f>
        <v>0</v>
      </c>
    </row>
    <row r="24" spans="2:10" ht="12.75"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1" t="s">
        <v>190</v>
      </c>
      <c r="B25" s="4">
        <f>SUM(B14:B23)</f>
        <v>98866647.65751393</v>
      </c>
      <c r="C25" s="4">
        <f aca="true" t="shared" si="0" ref="C25:J25">SUM(C14:C23)</f>
        <v>97787918.4415991</v>
      </c>
      <c r="D25" s="4">
        <f t="shared" si="0"/>
        <v>50780698.22001904</v>
      </c>
      <c r="E25" s="4">
        <f t="shared" si="0"/>
        <v>78059128.83034232</v>
      </c>
      <c r="F25" s="4">
        <f t="shared" si="0"/>
        <v>130998321.75469601</v>
      </c>
      <c r="G25" s="4">
        <f t="shared" si="0"/>
        <v>159334114.81156874</v>
      </c>
      <c r="H25" s="4">
        <f t="shared" si="0"/>
        <v>245141610.83693156</v>
      </c>
      <c r="I25" s="4">
        <f t="shared" si="0"/>
        <v>210590033.33540487</v>
      </c>
      <c r="J25" s="4">
        <f t="shared" si="0"/>
        <v>279926601.87120056</v>
      </c>
    </row>
    <row r="26" spans="2:10" ht="12.75"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t="s">
        <v>191</v>
      </c>
      <c r="B27" s="3">
        <f>'Estado Flujo Efectivo - Nominal'!B27*B$123</f>
        <v>0</v>
      </c>
      <c r="C27" s="3">
        <f>'Estado Flujo Efectivo - Nominal'!C27*C$123</f>
        <v>0</v>
      </c>
      <c r="D27" s="3">
        <f>'Estado Flujo Efectivo - Nominal'!D27*D$123</f>
        <v>0</v>
      </c>
      <c r="E27" s="3">
        <f>'Estado Flujo Efectivo - Nominal'!E27*E$123</f>
        <v>0</v>
      </c>
      <c r="F27" s="3">
        <f>'Estado Flujo Efectivo - Nominal'!F27*F$123</f>
        <v>309811567.3112339</v>
      </c>
      <c r="G27" s="3">
        <f>'Estado Flujo Efectivo - Nominal'!G27*G$123</f>
        <v>52286300.81625885</v>
      </c>
      <c r="H27" s="3">
        <f>'Estado Flujo Efectivo - Nominal'!H27*H$123</f>
        <v>0</v>
      </c>
      <c r="I27" s="3">
        <f>'Estado Flujo Efectivo - Nominal'!I27*I$123</f>
        <v>171141701.69592085</v>
      </c>
      <c r="J27" s="3">
        <f>'Estado Flujo Efectivo - Nominal'!J27*J$123</f>
        <v>191889789.1374</v>
      </c>
    </row>
    <row r="28" spans="1:10" ht="12.75">
      <c r="A28" t="s">
        <v>193</v>
      </c>
      <c r="B28" s="3">
        <f>'Estado Flujo Efectivo - Nominal'!B28*B$123</f>
        <v>9456284.845671974</v>
      </c>
      <c r="C28" s="3">
        <f>'Estado Flujo Efectivo - Nominal'!C28*C$123</f>
        <v>171044562.59367648</v>
      </c>
      <c r="D28" s="3">
        <f>'Estado Flujo Efectivo - Nominal'!D28*D$123</f>
        <v>61850664.742548466</v>
      </c>
      <c r="E28" s="3">
        <f>'Estado Flujo Efectivo - Nominal'!E28*E$123</f>
        <v>122514018.0359411</v>
      </c>
      <c r="F28" s="3">
        <f>'Estado Flujo Efectivo - Nominal'!F28*F$123</f>
        <v>273684431.07378757</v>
      </c>
      <c r="G28" s="3">
        <f>'Estado Flujo Efectivo - Nominal'!G28*G$123</f>
        <v>202973093.41142192</v>
      </c>
      <c r="H28" s="3">
        <f>'Estado Flujo Efectivo - Nominal'!H28*H$123</f>
        <v>83911284.91766933</v>
      </c>
      <c r="I28" s="3">
        <f>'Estado Flujo Efectivo - Nominal'!I28*I$123</f>
        <v>993937779.7427633</v>
      </c>
      <c r="J28" s="3">
        <f>'Estado Flujo Efectivo - Nominal'!J28*J$123</f>
        <v>1668774999.2786</v>
      </c>
    </row>
    <row r="29" spans="1:10" ht="12.75">
      <c r="A29" t="s">
        <v>62</v>
      </c>
      <c r="B29" s="3">
        <f>'Estado Flujo Efectivo - Nominal'!B29*B$123</f>
        <v>0</v>
      </c>
      <c r="C29" s="3">
        <f>'Estado Flujo Efectivo - Nominal'!C29*C$123</f>
        <v>134632644.91298664</v>
      </c>
      <c r="D29" s="3">
        <f>'Estado Flujo Efectivo - Nominal'!D29*D$123</f>
        <v>0</v>
      </c>
      <c r="E29" s="3">
        <f>'Estado Flujo Efectivo - Nominal'!E29*E$123</f>
        <v>0</v>
      </c>
      <c r="F29" s="3">
        <f>'Estado Flujo Efectivo - Nominal'!F29*F$123</f>
        <v>0</v>
      </c>
      <c r="G29" s="3">
        <f>'Estado Flujo Efectivo - Nominal'!G29*G$123</f>
        <v>0</v>
      </c>
      <c r="H29" s="3">
        <f>'Estado Flujo Efectivo - Nominal'!H29*H$123</f>
        <v>212183457.19752428</v>
      </c>
      <c r="I29" s="3">
        <f>'Estado Flujo Efectivo - Nominal'!I29*I$123</f>
        <v>31213559.994216993</v>
      </c>
      <c r="J29" s="3">
        <f>'Estado Flujo Efectivo - Nominal'!J29*J$123</f>
        <v>206637311.0184</v>
      </c>
    </row>
    <row r="30" spans="1:10" ht="12.75">
      <c r="A30" t="s">
        <v>194</v>
      </c>
      <c r="B30" s="3">
        <f>'Estado Flujo Efectivo - Nominal'!B30*B$123</f>
        <v>0</v>
      </c>
      <c r="C30" s="3">
        <f>'Estado Flujo Efectivo - Nominal'!C30*C$123</f>
        <v>0</v>
      </c>
      <c r="D30" s="3">
        <f>'Estado Flujo Efectivo - Nominal'!D30*D$123</f>
        <v>0</v>
      </c>
      <c r="E30" s="3">
        <f>'Estado Flujo Efectivo - Nominal'!E30*E$123</f>
        <v>0</v>
      </c>
      <c r="F30" s="3">
        <f>'Estado Flujo Efectivo - Nominal'!F30*F$123</f>
        <v>0</v>
      </c>
      <c r="G30" s="3">
        <f>'Estado Flujo Efectivo - Nominal'!G30*G$123</f>
        <v>0</v>
      </c>
      <c r="H30" s="3">
        <f>'Estado Flujo Efectivo - Nominal'!H30*H$123</f>
        <v>0</v>
      </c>
      <c r="I30" s="3">
        <f>'Estado Flujo Efectivo - Nominal'!I30*I$123</f>
        <v>0</v>
      </c>
      <c r="J30" s="3">
        <f>'Estado Flujo Efectivo - Nominal'!J30*J$123</f>
        <v>0</v>
      </c>
    </row>
    <row r="31" spans="1:10" ht="12.75">
      <c r="A31" t="s">
        <v>195</v>
      </c>
      <c r="B31" s="3">
        <f>'Estado Flujo Efectivo - Nominal'!B31*B$123</f>
        <v>0</v>
      </c>
      <c r="C31" s="3">
        <f>'Estado Flujo Efectivo - Nominal'!C31*C$123</f>
        <v>0</v>
      </c>
      <c r="D31" s="3">
        <f>'Estado Flujo Efectivo - Nominal'!D31*D$123</f>
        <v>0</v>
      </c>
      <c r="E31" s="3">
        <f>'Estado Flujo Efectivo - Nominal'!E31*E$123</f>
        <v>0</v>
      </c>
      <c r="F31" s="3">
        <f>'Estado Flujo Efectivo - Nominal'!F31*F$123</f>
        <v>0</v>
      </c>
      <c r="G31" s="3">
        <f>'Estado Flujo Efectivo - Nominal'!G31*G$123</f>
        <v>0</v>
      </c>
      <c r="H31" s="3">
        <f>'Estado Flujo Efectivo - Nominal'!H31*H$123</f>
        <v>0</v>
      </c>
      <c r="I31" s="3">
        <f>'Estado Flujo Efectivo - Nominal'!I31*I$123</f>
        <v>0</v>
      </c>
      <c r="J31" s="3">
        <f>'Estado Flujo Efectivo - Nominal'!J31*J$123</f>
        <v>0</v>
      </c>
    </row>
    <row r="32" spans="1:10" ht="12.75">
      <c r="A32" t="s">
        <v>196</v>
      </c>
      <c r="B32" s="3">
        <f>'Estado Flujo Efectivo - Nominal'!B32*B$123</f>
        <v>0</v>
      </c>
      <c r="C32" s="3">
        <f>'Estado Flujo Efectivo - Nominal'!C32*C$123</f>
        <v>0</v>
      </c>
      <c r="D32" s="3">
        <f>'Estado Flujo Efectivo - Nominal'!D32*D$123</f>
        <v>0</v>
      </c>
      <c r="E32" s="3">
        <f>'Estado Flujo Efectivo - Nominal'!E32*E$123</f>
        <v>0</v>
      </c>
      <c r="F32" s="3">
        <f>'Estado Flujo Efectivo - Nominal'!F32*F$123</f>
        <v>24297681.522897482</v>
      </c>
      <c r="G32" s="3">
        <f>'Estado Flujo Efectivo - Nominal'!G32*G$123</f>
        <v>0</v>
      </c>
      <c r="H32" s="3">
        <f>'Estado Flujo Efectivo - Nominal'!H32*H$123</f>
        <v>1920.3838248539291</v>
      </c>
      <c r="I32" s="3">
        <f>'Estado Flujo Efectivo - Nominal'!I32*I$123</f>
        <v>0</v>
      </c>
      <c r="J32" s="3">
        <f>'Estado Flujo Efectivo - Nominal'!J32*J$123</f>
        <v>997667.1950000001</v>
      </c>
    </row>
    <row r="33" spans="1:10" ht="12.75">
      <c r="A33" t="s">
        <v>197</v>
      </c>
      <c r="B33" s="3">
        <f>'Estado Flujo Efectivo - Nominal'!B33*B$123</f>
        <v>-940.2956444754456</v>
      </c>
      <c r="C33" s="3">
        <f>'Estado Flujo Efectivo - Nominal'!C33*C$123</f>
        <v>0</v>
      </c>
      <c r="D33" s="3">
        <f>'Estado Flujo Efectivo - Nominal'!D33*D$123</f>
        <v>0</v>
      </c>
      <c r="E33" s="3">
        <f>'Estado Flujo Efectivo - Nominal'!E33*E$123</f>
        <v>0</v>
      </c>
      <c r="F33" s="3">
        <f>'Estado Flujo Efectivo - Nominal'!F33*F$123</f>
        <v>-43301345.77581338</v>
      </c>
      <c r="G33" s="3">
        <f>'Estado Flujo Efectivo - Nominal'!G33*G$123</f>
        <v>-22431770.475164033</v>
      </c>
      <c r="H33" s="3">
        <f>'Estado Flujo Efectivo - Nominal'!H33*H$123</f>
        <v>-46707021.76393154</v>
      </c>
      <c r="I33" s="3">
        <f>'Estado Flujo Efectivo - Nominal'!I33*I$123</f>
        <v>-48929932.07170931</v>
      </c>
      <c r="J33" s="3">
        <f>'Estado Flujo Efectivo - Nominal'!J33*J$123</f>
        <v>-63801717.426</v>
      </c>
    </row>
    <row r="34" spans="1:10" ht="12.75">
      <c r="A34" t="s">
        <v>198</v>
      </c>
      <c r="B34" s="3">
        <f>'Estado Flujo Efectivo - Nominal'!B34*B$123</f>
        <v>0</v>
      </c>
      <c r="C34" s="3">
        <f>'Estado Flujo Efectivo - Nominal'!C34*C$123</f>
        <v>0</v>
      </c>
      <c r="D34" s="3">
        <f>'Estado Flujo Efectivo - Nominal'!D34*D$123</f>
        <v>0</v>
      </c>
      <c r="E34" s="3">
        <f>'Estado Flujo Efectivo - Nominal'!E34*E$123</f>
        <v>0</v>
      </c>
      <c r="F34" s="3">
        <f>'Estado Flujo Efectivo - Nominal'!F34*F$123</f>
        <v>0</v>
      </c>
      <c r="G34" s="3">
        <f>'Estado Flujo Efectivo - Nominal'!G34*G$123</f>
        <v>0</v>
      </c>
      <c r="H34" s="3">
        <f>'Estado Flujo Efectivo - Nominal'!H34*H$123</f>
        <v>0</v>
      </c>
      <c r="I34" s="3">
        <f>'Estado Flujo Efectivo - Nominal'!I34*I$123</f>
        <v>0</v>
      </c>
      <c r="J34" s="3">
        <f>'Estado Flujo Efectivo - Nominal'!J34*J$123</f>
        <v>0</v>
      </c>
    </row>
    <row r="35" spans="1:10" ht="12.75">
      <c r="A35" t="s">
        <v>199</v>
      </c>
      <c r="B35" s="3">
        <f>'Estado Flujo Efectivo - Nominal'!B35*B$123</f>
        <v>-22910314.862171188</v>
      </c>
      <c r="C35" s="3">
        <f>'Estado Flujo Efectivo - Nominal'!C35*C$123</f>
        <v>-42394096.58453096</v>
      </c>
      <c r="D35" s="3">
        <f>'Estado Flujo Efectivo - Nominal'!D35*D$123</f>
        <v>-42322506.67759772</v>
      </c>
      <c r="E35" s="3">
        <f>'Estado Flujo Efectivo - Nominal'!E35*E$123</f>
        <v>-103175826.09590161</v>
      </c>
      <c r="F35" s="3">
        <f>'Estado Flujo Efectivo - Nominal'!F35*F$123</f>
        <v>-173660913.83179864</v>
      </c>
      <c r="G35" s="3">
        <f>'Estado Flujo Efectivo - Nominal'!G35*G$123</f>
        <v>-167113386.62102944</v>
      </c>
      <c r="H35" s="3">
        <f>'Estado Flujo Efectivo - Nominal'!H35*H$123</f>
        <v>-155108495.71534142</v>
      </c>
      <c r="I35" s="3">
        <f>'Estado Flujo Efectivo - Nominal'!I35*I$123</f>
        <v>-585339479.2524927</v>
      </c>
      <c r="J35" s="3">
        <f>'Estado Flujo Efectivo - Nominal'!J35*J$123</f>
        <v>-1505981370.0294</v>
      </c>
    </row>
    <row r="36" spans="1:10" ht="12.75">
      <c r="A36" t="s">
        <v>200</v>
      </c>
      <c r="B36" s="3">
        <f>'Estado Flujo Efectivo - Nominal'!B36*B$123</f>
        <v>0</v>
      </c>
      <c r="C36" s="3">
        <f>'Estado Flujo Efectivo - Nominal'!C36*C$123</f>
        <v>0</v>
      </c>
      <c r="D36" s="3">
        <f>'Estado Flujo Efectivo - Nominal'!D36*D$123</f>
        <v>0</v>
      </c>
      <c r="E36" s="3">
        <f>'Estado Flujo Efectivo - Nominal'!E36*E$123</f>
        <v>0</v>
      </c>
      <c r="F36" s="3">
        <f>'Estado Flujo Efectivo - Nominal'!F36*F$123</f>
        <v>-13388438.508287292</v>
      </c>
      <c r="G36" s="3">
        <f>'Estado Flujo Efectivo - Nominal'!G36*G$123</f>
        <v>-17179862.26970178</v>
      </c>
      <c r="H36" s="3">
        <f>'Estado Flujo Efectivo - Nominal'!H36*H$123</f>
        <v>-47684350.07436317</v>
      </c>
      <c r="I36" s="3">
        <f>'Estado Flujo Efectivo - Nominal'!I36*I$123</f>
        <v>-20381814.991700314</v>
      </c>
      <c r="J36" s="3">
        <f>'Estado Flujo Efectivo - Nominal'!J36*J$123</f>
        <v>-37696936.6996</v>
      </c>
    </row>
    <row r="37" spans="1:10" ht="12.75">
      <c r="A37" t="s">
        <v>201</v>
      </c>
      <c r="B37" s="3">
        <f>'Estado Flujo Efectivo - Nominal'!B37*B$123</f>
        <v>0</v>
      </c>
      <c r="C37" s="3">
        <f>'Estado Flujo Efectivo - Nominal'!C37*C$123</f>
        <v>0</v>
      </c>
      <c r="D37" s="3">
        <f>'Estado Flujo Efectivo - Nominal'!D37*D$123</f>
        <v>0</v>
      </c>
      <c r="E37" s="3">
        <f>'Estado Flujo Efectivo - Nominal'!E37*E$123</f>
        <v>0</v>
      </c>
      <c r="F37" s="3">
        <f>'Estado Flujo Efectivo - Nominal'!F37*F$123</f>
        <v>0</v>
      </c>
      <c r="G37" s="3">
        <f>'Estado Flujo Efectivo - Nominal'!G37*G$123</f>
        <v>0</v>
      </c>
      <c r="H37" s="3">
        <f>'Estado Flujo Efectivo - Nominal'!H37*H$123</f>
        <v>0</v>
      </c>
      <c r="I37" s="3">
        <f>'Estado Flujo Efectivo - Nominal'!I37*I$123</f>
        <v>0</v>
      </c>
      <c r="J37" s="3">
        <f>'Estado Flujo Efectivo - Nominal'!J37*J$123</f>
        <v>0</v>
      </c>
    </row>
    <row r="38" spans="1:10" ht="12.75">
      <c r="A38" t="s">
        <v>202</v>
      </c>
      <c r="B38" s="3">
        <f>'Estado Flujo Efectivo - Nominal'!B38*B$123</f>
        <v>0</v>
      </c>
      <c r="C38" s="3">
        <f>'Estado Flujo Efectivo - Nominal'!C38*C$123</f>
        <v>0</v>
      </c>
      <c r="D38" s="3">
        <f>'Estado Flujo Efectivo - Nominal'!D38*D$123</f>
        <v>0</v>
      </c>
      <c r="E38" s="3">
        <f>'Estado Flujo Efectivo - Nominal'!E38*E$123</f>
        <v>0</v>
      </c>
      <c r="F38" s="3">
        <f>'Estado Flujo Efectivo - Nominal'!F38*F$123</f>
        <v>0</v>
      </c>
      <c r="G38" s="3">
        <f>'Estado Flujo Efectivo - Nominal'!G38*G$123</f>
        <v>0</v>
      </c>
      <c r="H38" s="3">
        <f>'Estado Flujo Efectivo - Nominal'!H38*H$123</f>
        <v>0</v>
      </c>
      <c r="I38" s="3">
        <f>'Estado Flujo Efectivo - Nominal'!I38*I$123</f>
        <v>0</v>
      </c>
      <c r="J38" s="3">
        <f>'Estado Flujo Efectivo - Nominal'!J38*J$123</f>
        <v>0</v>
      </c>
    </row>
    <row r="39" spans="1:10" ht="12.75">
      <c r="A39" t="s">
        <v>203</v>
      </c>
      <c r="B39" s="3">
        <f>'Estado Flujo Efectivo - Nominal'!B39*B$123</f>
        <v>0</v>
      </c>
      <c r="C39" s="3">
        <f>'Estado Flujo Efectivo - Nominal'!C39*C$123</f>
        <v>0</v>
      </c>
      <c r="D39" s="3">
        <f>'Estado Flujo Efectivo - Nominal'!D39*D$123</f>
        <v>0</v>
      </c>
      <c r="E39" s="3">
        <f>'Estado Flujo Efectivo - Nominal'!E39*E$123</f>
        <v>0</v>
      </c>
      <c r="F39" s="3">
        <f>'Estado Flujo Efectivo - Nominal'!F39*F$123</f>
        <v>-3892375.870104358</v>
      </c>
      <c r="G39" s="3">
        <f>'Estado Flujo Efectivo - Nominal'!G39*G$123</f>
        <v>-1854596.7487031291</v>
      </c>
      <c r="H39" s="3">
        <f>'Estado Flujo Efectivo - Nominal'!H39*H$123</f>
        <v>0</v>
      </c>
      <c r="I39" s="3">
        <f>'Estado Flujo Efectivo - Nominal'!I39*I$123</f>
        <v>-1047542.6177752552</v>
      </c>
      <c r="J39" s="3">
        <f>'Estado Flujo Efectivo - Nominal'!J39*J$123</f>
        <v>0</v>
      </c>
    </row>
    <row r="40" spans="1:10" ht="12.75">
      <c r="A40" t="s">
        <v>204</v>
      </c>
      <c r="B40" s="3">
        <f>'Estado Flujo Efectivo - Nominal'!B40*B$123</f>
        <v>0</v>
      </c>
      <c r="C40" s="3">
        <f>'Estado Flujo Efectivo - Nominal'!C40*C$123</f>
        <v>-2046899.419649856</v>
      </c>
      <c r="D40" s="3">
        <f>'Estado Flujo Efectivo - Nominal'!D40*D$123</f>
        <v>0</v>
      </c>
      <c r="E40" s="3">
        <f>'Estado Flujo Efectivo - Nominal'!E40*E$123</f>
        <v>0</v>
      </c>
      <c r="F40" s="3">
        <f>'Estado Flujo Efectivo - Nominal'!F40*F$123</f>
        <v>0</v>
      </c>
      <c r="G40" s="3">
        <f>'Estado Flujo Efectivo - Nominal'!G40*G$123</f>
        <v>0</v>
      </c>
      <c r="H40" s="3">
        <f>'Estado Flujo Efectivo - Nominal'!H40*H$123</f>
        <v>-3233196.022031823</v>
      </c>
      <c r="I40" s="3">
        <f>'Estado Flujo Efectivo - Nominal'!I40*I$123</f>
        <v>-504281.1923707123</v>
      </c>
      <c r="J40" s="3">
        <f>'Estado Flujo Efectivo - Nominal'!J40*J$123</f>
        <v>-2644780.9792</v>
      </c>
    </row>
    <row r="41" spans="1:10" ht="12.75">
      <c r="A41" t="s">
        <v>205</v>
      </c>
      <c r="B41" s="3">
        <f>'Estado Flujo Efectivo - Nominal'!B41*B$123</f>
        <v>0</v>
      </c>
      <c r="C41" s="3">
        <f>'Estado Flujo Efectivo - Nominal'!C41*C$123</f>
        <v>0</v>
      </c>
      <c r="D41" s="3">
        <f>'Estado Flujo Efectivo - Nominal'!D41*D$123</f>
        <v>0</v>
      </c>
      <c r="E41" s="3">
        <f>'Estado Flujo Efectivo - Nominal'!E41*E$123</f>
        <v>-3550084.575258743</v>
      </c>
      <c r="F41" s="3">
        <f>'Estado Flujo Efectivo - Nominal'!F41*F$123</f>
        <v>-852358.7862492326</v>
      </c>
      <c r="G41" s="3">
        <f>'Estado Flujo Efectivo - Nominal'!G41*G$123</f>
        <v>-2059434.7068716392</v>
      </c>
      <c r="H41" s="3">
        <f>'Estado Flujo Efectivo - Nominal'!H41*H$123</f>
        <v>0</v>
      </c>
      <c r="I41" s="3">
        <f>'Estado Flujo Efectivo - Nominal'!I41*I$123</f>
        <v>0</v>
      </c>
      <c r="J41" s="3">
        <f>'Estado Flujo Efectivo - Nominal'!J41*J$123</f>
        <v>-539578.787</v>
      </c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1" t="s">
        <v>206</v>
      </c>
      <c r="B43" s="4">
        <f aca="true" t="shared" si="1" ref="B43:J43">SUM(B27:B41)</f>
        <v>-13454970.312143689</v>
      </c>
      <c r="C43" s="4">
        <f t="shared" si="1"/>
        <v>261236211.50248227</v>
      </c>
      <c r="D43" s="4">
        <f t="shared" si="1"/>
        <v>19528158.06495075</v>
      </c>
      <c r="E43" s="4">
        <f t="shared" si="1"/>
        <v>15788107.364780743</v>
      </c>
      <c r="F43" s="4">
        <f t="shared" si="1"/>
        <v>372698247.135666</v>
      </c>
      <c r="G43" s="4">
        <f t="shared" si="1"/>
        <v>44620343.406210765</v>
      </c>
      <c r="H43" s="4">
        <f t="shared" si="1"/>
        <v>43363598.923350476</v>
      </c>
      <c r="I43" s="4">
        <f t="shared" si="1"/>
        <v>540089991.3068529</v>
      </c>
      <c r="J43" s="4">
        <f t="shared" si="1"/>
        <v>457635382.70819956</v>
      </c>
    </row>
    <row r="44" spans="2:10" ht="12.75"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t="s">
        <v>207</v>
      </c>
      <c r="B45" s="3">
        <f>'Estado Flujo Efectivo - Nominal'!B45*B$123</f>
        <v>65787.67709828434</v>
      </c>
      <c r="C45" s="3">
        <f>'Estado Flujo Efectivo - Nominal'!C45*C$123</f>
        <v>132336.22837731903</v>
      </c>
      <c r="D45" s="3">
        <f>'Estado Flujo Efectivo - Nominal'!D45*D$123</f>
        <v>359183.19694947574</v>
      </c>
      <c r="E45" s="3">
        <f>'Estado Flujo Efectivo - Nominal'!E45*E$123</f>
        <v>453380.4813943837</v>
      </c>
      <c r="F45" s="3">
        <f>'Estado Flujo Efectivo - Nominal'!F45*F$123</f>
        <v>10467718.832412522</v>
      </c>
      <c r="G45" s="3">
        <f>'Estado Flujo Efectivo - Nominal'!G45*G$123</f>
        <v>5246659.492621455</v>
      </c>
      <c r="H45" s="3">
        <f>'Estado Flujo Efectivo - Nominal'!H45*H$123</f>
        <v>6162485.742823491</v>
      </c>
      <c r="I45" s="3">
        <f>'Estado Flujo Efectivo - Nominal'!I45*I$123</f>
        <v>2701112.0451503047</v>
      </c>
      <c r="J45" s="3">
        <f>'Estado Flujo Efectivo - Nominal'!J45*J$123</f>
        <v>1025945.0896000001</v>
      </c>
    </row>
    <row r="46" spans="1:10" ht="12.75">
      <c r="A46" t="s">
        <v>208</v>
      </c>
      <c r="B46" s="3">
        <f>'Estado Flujo Efectivo - Nominal'!B46*B$123</f>
        <v>0</v>
      </c>
      <c r="C46" s="3">
        <f>'Estado Flujo Efectivo - Nominal'!C46*C$123</f>
        <v>0</v>
      </c>
      <c r="D46" s="3">
        <f>'Estado Flujo Efectivo - Nominal'!D46*D$123</f>
        <v>0</v>
      </c>
      <c r="E46" s="3">
        <f>'Estado Flujo Efectivo - Nominal'!E46*E$123</f>
        <v>0</v>
      </c>
      <c r="F46" s="3">
        <f>'Estado Flujo Efectivo - Nominal'!F46*F$123</f>
        <v>0</v>
      </c>
      <c r="G46" s="3">
        <f>'Estado Flujo Efectivo - Nominal'!G46*G$123</f>
        <v>95989591.04152356</v>
      </c>
      <c r="H46" s="3">
        <f>'Estado Flujo Efectivo - Nominal'!H46*H$123</f>
        <v>0</v>
      </c>
      <c r="I46" s="3">
        <f>'Estado Flujo Efectivo - Nominal'!I46*I$123</f>
        <v>109925457.12905748</v>
      </c>
      <c r="J46" s="3">
        <f>'Estado Flujo Efectivo - Nominal'!J46*J$123</f>
        <v>0</v>
      </c>
    </row>
    <row r="47" spans="1:10" ht="12.75">
      <c r="A47" t="s">
        <v>209</v>
      </c>
      <c r="B47" s="3">
        <f>'Estado Flujo Efectivo - Nominal'!B47*B$123</f>
        <v>0</v>
      </c>
      <c r="C47" s="3">
        <f>'Estado Flujo Efectivo - Nominal'!C47*C$123</f>
        <v>0</v>
      </c>
      <c r="D47" s="3">
        <f>'Estado Flujo Efectivo - Nominal'!D47*D$123</f>
        <v>29990524.40368605</v>
      </c>
      <c r="E47" s="3">
        <f>'Estado Flujo Efectivo - Nominal'!E47*E$123</f>
        <v>67052170.48252618</v>
      </c>
      <c r="F47" s="3">
        <f>'Estado Flujo Efectivo - Nominal'!F47*F$123</f>
        <v>0</v>
      </c>
      <c r="G47" s="3">
        <f>'Estado Flujo Efectivo - Nominal'!G47*G$123</f>
        <v>0</v>
      </c>
      <c r="H47" s="3">
        <f>'Estado Flujo Efectivo - Nominal'!H47*H$123</f>
        <v>0</v>
      </c>
      <c r="I47" s="3">
        <f>'Estado Flujo Efectivo - Nominal'!I47*I$123</f>
        <v>0</v>
      </c>
      <c r="J47" s="3">
        <f>'Estado Flujo Efectivo - Nominal'!J47*J$123</f>
        <v>0</v>
      </c>
    </row>
    <row r="48" spans="1:10" ht="12.75">
      <c r="A48" t="s">
        <v>210</v>
      </c>
      <c r="B48" s="3">
        <f>'Estado Flujo Efectivo - Nominal'!B48*B$123</f>
        <v>0</v>
      </c>
      <c r="C48" s="3">
        <f>'Estado Flujo Efectivo - Nominal'!C48*C$123</f>
        <v>0</v>
      </c>
      <c r="D48" s="3">
        <f>'Estado Flujo Efectivo - Nominal'!D48*D$123</f>
        <v>0</v>
      </c>
      <c r="E48" s="3">
        <f>'Estado Flujo Efectivo - Nominal'!E48*E$123</f>
        <v>0</v>
      </c>
      <c r="F48" s="3">
        <f>'Estado Flujo Efectivo - Nominal'!F48*F$123</f>
        <v>0</v>
      </c>
      <c r="G48" s="3">
        <f>'Estado Flujo Efectivo - Nominal'!G48*G$123</f>
        <v>0</v>
      </c>
      <c r="H48" s="3">
        <f>'Estado Flujo Efectivo - Nominal'!H48*H$123</f>
        <v>0</v>
      </c>
      <c r="I48" s="3">
        <f>'Estado Flujo Efectivo - Nominal'!I48*I$123</f>
        <v>0</v>
      </c>
      <c r="J48" s="3">
        <f>'Estado Flujo Efectivo - Nominal'!J48*J$123</f>
        <v>0</v>
      </c>
    </row>
    <row r="49" spans="1:10" ht="12.75">
      <c r="A49" t="s">
        <v>211</v>
      </c>
      <c r="B49" s="3">
        <f>'Estado Flujo Efectivo - Nominal'!B49*B$123</f>
        <v>0</v>
      </c>
      <c r="C49" s="3">
        <f>'Estado Flujo Efectivo - Nominal'!C49*C$123</f>
        <v>0</v>
      </c>
      <c r="D49" s="3">
        <f>'Estado Flujo Efectivo - Nominal'!D49*D$123</f>
        <v>0</v>
      </c>
      <c r="E49" s="3">
        <f>'Estado Flujo Efectivo - Nominal'!E49*E$123</f>
        <v>0</v>
      </c>
      <c r="F49" s="3">
        <f>'Estado Flujo Efectivo - Nominal'!F49*F$123</f>
        <v>0</v>
      </c>
      <c r="G49" s="3">
        <f>'Estado Flujo Efectivo - Nominal'!G49*G$123</f>
        <v>0</v>
      </c>
      <c r="H49" s="3">
        <f>'Estado Flujo Efectivo - Nominal'!H49*H$123</f>
        <v>0</v>
      </c>
      <c r="I49" s="3">
        <f>'Estado Flujo Efectivo - Nominal'!I49*I$123</f>
        <v>0</v>
      </c>
      <c r="J49" s="3">
        <f>'Estado Flujo Efectivo - Nominal'!J49*J$123</f>
        <v>0</v>
      </c>
    </row>
    <row r="50" spans="1:10" ht="12.75">
      <c r="A50" t="s">
        <v>212</v>
      </c>
      <c r="B50" s="3">
        <f>'Estado Flujo Efectivo - Nominal'!B50*B$123</f>
        <v>0</v>
      </c>
      <c r="C50" s="3">
        <f>'Estado Flujo Efectivo - Nominal'!C50*C$123</f>
        <v>0</v>
      </c>
      <c r="D50" s="3">
        <f>'Estado Flujo Efectivo - Nominal'!D50*D$123</f>
        <v>5736862.361360026</v>
      </c>
      <c r="E50" s="3">
        <f>'Estado Flujo Efectivo - Nominal'!E50*E$123</f>
        <v>3423290.120600108</v>
      </c>
      <c r="F50" s="3">
        <f>'Estado Flujo Efectivo - Nominal'!F50*F$123</f>
        <v>18301479.0315531</v>
      </c>
      <c r="G50" s="3">
        <f>'Estado Flujo Efectivo - Nominal'!G50*G$123</f>
        <v>1351972.6048748135</v>
      </c>
      <c r="H50" s="3">
        <f>'Estado Flujo Efectivo - Nominal'!H50*H$123</f>
        <v>390726.433800605</v>
      </c>
      <c r="I50" s="3">
        <f>'Estado Flujo Efectivo - Nominal'!I50*I$123</f>
        <v>21337887.9844073</v>
      </c>
      <c r="J50" s="3">
        <f>'Estado Flujo Efectivo - Nominal'!J50*J$123</f>
        <v>20921311.9748</v>
      </c>
    </row>
    <row r="51" spans="1:10" ht="12.75">
      <c r="A51" t="s">
        <v>213</v>
      </c>
      <c r="B51" s="3">
        <f>'Estado Flujo Efectivo - Nominal'!B51*B$123</f>
        <v>-98645187.21753477</v>
      </c>
      <c r="C51" s="3">
        <f>'Estado Flujo Efectivo - Nominal'!C51*C$123</f>
        <v>-181581186.3522341</v>
      </c>
      <c r="D51" s="3">
        <f>'Estado Flujo Efectivo - Nominal'!D51*D$123</f>
        <v>-114050720.89863363</v>
      </c>
      <c r="E51" s="3">
        <f>'Estado Flujo Efectivo - Nominal'!E51*E$123</f>
        <v>-112151759.66699782</v>
      </c>
      <c r="F51" s="3">
        <f>'Estado Flujo Efectivo - Nominal'!F51*F$123</f>
        <v>-154242186.73222834</v>
      </c>
      <c r="G51" s="3">
        <f>'Estado Flujo Efectivo - Nominal'!G51*G$123</f>
        <v>-161545900.34820095</v>
      </c>
      <c r="H51" s="3">
        <f>'Estado Flujo Efectivo - Nominal'!H51*H$123</f>
        <v>-231261212.48539293</v>
      </c>
      <c r="I51" s="3">
        <f>'Estado Flujo Efectivo - Nominal'!I51*I$123</f>
        <v>-367807858.4880645</v>
      </c>
      <c r="J51" s="3">
        <f>'Estado Flujo Efectivo - Nominal'!J51*J$123</f>
        <v>-593046169.4956</v>
      </c>
    </row>
    <row r="52" spans="1:10" ht="12.75">
      <c r="A52" t="s">
        <v>214</v>
      </c>
      <c r="B52" s="3">
        <f>'Estado Flujo Efectivo - Nominal'!B52*B$123</f>
        <v>0</v>
      </c>
      <c r="C52" s="3">
        <f>'Estado Flujo Efectivo - Nominal'!C52*C$123</f>
        <v>-4623855.448392997</v>
      </c>
      <c r="D52" s="3">
        <f>'Estado Flujo Efectivo - Nominal'!D52*D$123</f>
        <v>-203310.1142675564</v>
      </c>
      <c r="E52" s="3">
        <f>'Estado Flujo Efectivo - Nominal'!E52*E$123</f>
        <v>-66510.15958450182</v>
      </c>
      <c r="F52" s="3">
        <f>'Estado Flujo Efectivo - Nominal'!F52*F$123</f>
        <v>0</v>
      </c>
      <c r="G52" s="3">
        <f>'Estado Flujo Efectivo - Nominal'!G52*G$123</f>
        <v>0</v>
      </c>
      <c r="H52" s="3">
        <f>'Estado Flujo Efectivo - Nominal'!H52*H$123</f>
        <v>-734573.9999076233</v>
      </c>
      <c r="I52" s="3">
        <f>'Estado Flujo Efectivo - Nominal'!I52*I$123</f>
        <v>-681321.4316159226</v>
      </c>
      <c r="J52" s="3">
        <f>'Estado Flujo Efectivo - Nominal'!J52*J$123</f>
        <v>-495755.1672</v>
      </c>
    </row>
    <row r="53" spans="1:10" ht="12.75">
      <c r="A53" t="s">
        <v>215</v>
      </c>
      <c r="B53" s="3">
        <f>'Estado Flujo Efectivo - Nominal'!B53*B$123</f>
        <v>0</v>
      </c>
      <c r="C53" s="3">
        <f>'Estado Flujo Efectivo - Nominal'!C53*C$123</f>
        <v>0</v>
      </c>
      <c r="D53" s="3">
        <f>'Estado Flujo Efectivo - Nominal'!D53*D$123</f>
        <v>-26394150.460502066</v>
      </c>
      <c r="E53" s="3">
        <f>'Estado Flujo Efectivo - Nominal'!E53*E$123</f>
        <v>-30832390.80496485</v>
      </c>
      <c r="F53" s="3">
        <f>'Estado Flujo Efectivo - Nominal'!F53*F$123</f>
        <v>-96753436.72166973</v>
      </c>
      <c r="G53" s="3">
        <f>'Estado Flujo Efectivo - Nominal'!G53*G$123</f>
        <v>-155657973.88232228</v>
      </c>
      <c r="H53" s="3">
        <f>'Estado Flujo Efectivo - Nominal'!H53*H$123</f>
        <v>-40653514.71374795</v>
      </c>
      <c r="I53" s="3">
        <f>'Estado Flujo Efectivo - Nominal'!I53*I$123</f>
        <v>-269685382.34511715</v>
      </c>
      <c r="J53" s="3">
        <f>'Estado Flujo Efectivo - Nominal'!J53*J$123</f>
        <v>-262167248.2362</v>
      </c>
    </row>
    <row r="54" spans="1:10" ht="12.75">
      <c r="A54" t="s">
        <v>216</v>
      </c>
      <c r="B54" s="3">
        <f>'Estado Flujo Efectivo - Nominal'!B54*B$123</f>
        <v>-2005949.2073669664</v>
      </c>
      <c r="C54" s="3">
        <f>'Estado Flujo Efectivo - Nominal'!C54*C$123</f>
        <v>-55950724.35066631</v>
      </c>
      <c r="D54" s="3">
        <f>'Estado Flujo Efectivo - Nominal'!D54*D$123</f>
        <v>-44232756.8859231</v>
      </c>
      <c r="E54" s="3">
        <f>'Estado Flujo Efectivo - Nominal'!E54*E$123</f>
        <v>0</v>
      </c>
      <c r="F54" s="3">
        <f>'Estado Flujo Efectivo - Nominal'!F54*F$123</f>
        <v>0</v>
      </c>
      <c r="G54" s="3">
        <f>'Estado Flujo Efectivo - Nominal'!G54*G$123</f>
        <v>-911720.8131795248</v>
      </c>
      <c r="H54" s="3">
        <f>'Estado Flujo Efectivo - Nominal'!H54*H$123</f>
        <v>0</v>
      </c>
      <c r="I54" s="3">
        <f>'Estado Flujo Efectivo - Nominal'!I54*I$123</f>
        <v>0</v>
      </c>
      <c r="J54" s="3">
        <f>'Estado Flujo Efectivo - Nominal'!J54*J$123</f>
        <v>0</v>
      </c>
    </row>
    <row r="55" spans="1:10" ht="12.75">
      <c r="A55" t="s">
        <v>217</v>
      </c>
      <c r="B55" s="3">
        <f>'Estado Flujo Efectivo - Nominal'!B55*B$123</f>
        <v>0</v>
      </c>
      <c r="C55" s="3">
        <f>'Estado Flujo Efectivo - Nominal'!C55*C$123</f>
        <v>0</v>
      </c>
      <c r="D55" s="3">
        <f>'Estado Flujo Efectivo - Nominal'!D55*D$123</f>
        <v>0</v>
      </c>
      <c r="E55" s="3">
        <f>'Estado Flujo Efectivo - Nominal'!E55*E$123</f>
        <v>0</v>
      </c>
      <c r="F55" s="3">
        <f>'Estado Flujo Efectivo - Nominal'!F55*F$123</f>
        <v>0</v>
      </c>
      <c r="G55" s="3">
        <f>'Estado Flujo Efectivo - Nominal'!G55*G$123</f>
        <v>0</v>
      </c>
      <c r="H55" s="3">
        <f>'Estado Flujo Efectivo - Nominal'!H55*H$123</f>
        <v>-12557445.440290062</v>
      </c>
      <c r="I55" s="3">
        <f>'Estado Flujo Efectivo - Nominal'!I55*I$123</f>
        <v>0</v>
      </c>
      <c r="J55" s="3">
        <f>'Estado Flujo Efectivo - Nominal'!J55*J$123</f>
        <v>0</v>
      </c>
    </row>
    <row r="56" spans="1:10" ht="12.75">
      <c r="A56" t="s">
        <v>218</v>
      </c>
      <c r="B56" s="3">
        <f>'Estado Flujo Efectivo - Nominal'!B56*B$123</f>
        <v>0</v>
      </c>
      <c r="C56" s="3">
        <f>'Estado Flujo Efectivo - Nominal'!C56*C$123</f>
        <v>0</v>
      </c>
      <c r="D56" s="3">
        <f>'Estado Flujo Efectivo - Nominal'!D56*D$123</f>
        <v>0</v>
      </c>
      <c r="E56" s="3">
        <f>'Estado Flujo Efectivo - Nominal'!E56*E$123</f>
        <v>0</v>
      </c>
      <c r="F56" s="3">
        <f>'Estado Flujo Efectivo - Nominal'!F56*F$123</f>
        <v>0</v>
      </c>
      <c r="G56" s="3">
        <f>'Estado Flujo Efectivo - Nominal'!G56*G$123</f>
        <v>0</v>
      </c>
      <c r="H56" s="3">
        <f>'Estado Flujo Efectivo - Nominal'!H56*H$123</f>
        <v>0</v>
      </c>
      <c r="I56" s="3">
        <f>'Estado Flujo Efectivo - Nominal'!I56*I$123</f>
        <v>0</v>
      </c>
      <c r="J56" s="3">
        <f>'Estado Flujo Efectivo - Nominal'!J56*J$123</f>
        <v>0</v>
      </c>
    </row>
    <row r="57" spans="1:10" ht="12.75">
      <c r="A57" t="s">
        <v>219</v>
      </c>
      <c r="B57" s="3">
        <f>'Estado Flujo Efectivo - Nominal'!B57*B$123</f>
        <v>-1408460.9502474882</v>
      </c>
      <c r="C57" s="3">
        <f>'Estado Flujo Efectivo - Nominal'!C57*C$123</f>
        <v>0</v>
      </c>
      <c r="D57" s="3">
        <f>'Estado Flujo Efectivo - Nominal'!D57*D$123</f>
        <v>-1622011.0352716874</v>
      </c>
      <c r="E57" s="3">
        <f>'Estado Flujo Efectivo - Nominal'!E57*E$123</f>
        <v>-79076886.75586966</v>
      </c>
      <c r="F57" s="3">
        <f>'Estado Flujo Efectivo - Nominal'!F57*F$123</f>
        <v>-241086128.56230816</v>
      </c>
      <c r="G57" s="3">
        <f>'Estado Flujo Efectivo - Nominal'!G57*G$123</f>
        <v>0</v>
      </c>
      <c r="H57" s="3">
        <f>'Estado Flujo Efectivo - Nominal'!H57*H$123</f>
        <v>-8624772.471767394</v>
      </c>
      <c r="I57" s="3">
        <f>'Estado Flujo Efectivo - Nominal'!I57*I$123</f>
        <v>-28119065.181575764</v>
      </c>
      <c r="J57" s="3">
        <f>'Estado Flujo Efectivo - Nominal'!J57*J$123</f>
        <v>-67423137.2404</v>
      </c>
    </row>
    <row r="58" spans="2:10" ht="12.75"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1" t="s">
        <v>220</v>
      </c>
      <c r="B59" s="4">
        <f aca="true" t="shared" si="2" ref="B59:J59">SUM(B45:B57)</f>
        <v>-101993809.69805093</v>
      </c>
      <c r="C59" s="4">
        <f t="shared" si="2"/>
        <v>-242023429.92291608</v>
      </c>
      <c r="D59" s="4">
        <f t="shared" si="2"/>
        <v>-150416379.4326025</v>
      </c>
      <c r="E59" s="4">
        <f t="shared" si="2"/>
        <v>-151198706.30289614</v>
      </c>
      <c r="F59" s="4">
        <f t="shared" si="2"/>
        <v>-463312554.15224063</v>
      </c>
      <c r="G59" s="4">
        <f t="shared" si="2"/>
        <v>-215527371.9046829</v>
      </c>
      <c r="H59" s="4">
        <f t="shared" si="2"/>
        <v>-287278306.9344818</v>
      </c>
      <c r="I59" s="4">
        <f t="shared" si="2"/>
        <v>-532329170.2877583</v>
      </c>
      <c r="J59" s="4">
        <f t="shared" si="2"/>
        <v>-901185053.0749999</v>
      </c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1" t="s">
        <v>221</v>
      </c>
      <c r="B61" s="4">
        <f aca="true" t="shared" si="3" ref="B61:J61">SUM(B25+B43+B59)</f>
        <v>-16582132.352680683</v>
      </c>
      <c r="C61" s="4">
        <f t="shared" si="3"/>
        <v>117000700.02116528</v>
      </c>
      <c r="D61" s="4">
        <f t="shared" si="3"/>
        <v>-80107523.1476327</v>
      </c>
      <c r="E61" s="4">
        <f t="shared" si="3"/>
        <v>-57351470.10777308</v>
      </c>
      <c r="F61" s="4">
        <f t="shared" si="3"/>
        <v>40384014.73812139</v>
      </c>
      <c r="G61" s="4">
        <f t="shared" si="3"/>
        <v>-11572913.686903387</v>
      </c>
      <c r="H61" s="4">
        <f t="shared" si="3"/>
        <v>1226902.82580024</v>
      </c>
      <c r="I61" s="4">
        <f t="shared" si="3"/>
        <v>218350854.35449952</v>
      </c>
      <c r="J61" s="4">
        <f t="shared" si="3"/>
        <v>-163623068.49559987</v>
      </c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t="s">
        <v>222</v>
      </c>
      <c r="B63" s="3">
        <f>'Estado Flujo Efectivo - Nominal'!B63*B$123</f>
        <v>-538297.0051912165</v>
      </c>
      <c r="C63" s="3">
        <f>'Estado Flujo Efectivo - Nominal'!C63*C$123</f>
        <v>918217.3381238567</v>
      </c>
      <c r="D63" s="3">
        <f>'Estado Flujo Efectivo - Nominal'!D63*D$123</f>
        <v>-1196881.4817921831</v>
      </c>
      <c r="E63" s="3">
        <f>'Estado Flujo Efectivo - Nominal'!E63*E$123</f>
        <v>-573019.0948075303</v>
      </c>
      <c r="F63" s="3">
        <f>'Estado Flujo Efectivo - Nominal'!F63*F$123</f>
        <v>1859392.6784530387</v>
      </c>
      <c r="G63" s="3">
        <f>'Estado Flujo Efectivo - Nominal'!G63*G$123</f>
        <v>-913033.9420138806</v>
      </c>
      <c r="H63" s="3">
        <f>'Estado Flujo Efectivo - Nominal'!H63*H$123</f>
        <v>-1988060.6718089648</v>
      </c>
      <c r="I63" s="3">
        <f>'Estado Flujo Efectivo - Nominal'!I63*I$123</f>
        <v>-2085634.4401726336</v>
      </c>
      <c r="J63" s="3">
        <f>'Estado Flujo Efectivo - Nominal'!J63*J$123</f>
        <v>3225840.7182</v>
      </c>
    </row>
    <row r="64" spans="2:10" ht="12.75"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1" t="s">
        <v>223</v>
      </c>
      <c r="B65" s="4">
        <f aca="true" t="shared" si="4" ref="B65:J65">SUM(B61+B63)</f>
        <v>-17120429.3578719</v>
      </c>
      <c r="C65" s="4">
        <f t="shared" si="4"/>
        <v>117918917.35928914</v>
      </c>
      <c r="D65" s="4">
        <f t="shared" si="4"/>
        <v>-81304404.62942488</v>
      </c>
      <c r="E65" s="4">
        <f t="shared" si="4"/>
        <v>-57924489.20258061</v>
      </c>
      <c r="F65" s="4">
        <f t="shared" si="4"/>
        <v>42243407.416574426</v>
      </c>
      <c r="G65" s="4">
        <f t="shared" si="4"/>
        <v>-12485947.628917268</v>
      </c>
      <c r="H65" s="4">
        <f t="shared" si="4"/>
        <v>-761157.8460087248</v>
      </c>
      <c r="I65" s="4">
        <f t="shared" si="4"/>
        <v>216265219.91432688</v>
      </c>
      <c r="J65" s="4">
        <f t="shared" si="4"/>
        <v>-160397227.77739987</v>
      </c>
    </row>
    <row r="66" spans="2:10" ht="12.75"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t="s">
        <v>224</v>
      </c>
      <c r="B67" s="3">
        <f>'Estado Flujo Efectivo - Nominal'!B67*B$123</f>
        <v>85324984.95808126</v>
      </c>
      <c r="C67" s="3">
        <f>'Estado Flujo Efectivo - Nominal'!C67*C$123</f>
        <v>66430381.70159393</v>
      </c>
      <c r="D67" s="3">
        <f>'Estado Flujo Efectivo - Nominal'!D67*D$123</f>
        <v>184727018.63819513</v>
      </c>
      <c r="E67" s="3">
        <f>'Estado Flujo Efectivo - Nominal'!E67*E$123</f>
        <v>103348153.07285051</v>
      </c>
      <c r="F67" s="3">
        <f>'Estado Flujo Efectivo - Nominal'!F67*F$123</f>
        <v>45455438.2917127</v>
      </c>
      <c r="G67" s="3">
        <f>'Estado Flujo Efectivo - Nominal'!G67*G$123</f>
        <v>87645042.61885022</v>
      </c>
      <c r="H67" s="3">
        <f>'Estado Flujo Efectivo - Nominal'!H67*H$123</f>
        <v>74816387.90351261</v>
      </c>
      <c r="I67" s="3">
        <f>'Estado Flujo Efectivo - Nominal'!I67*I$123</f>
        <v>73764602.88486458</v>
      </c>
      <c r="J67" s="3">
        <f>'Estado Flujo Efectivo - Nominal'!J67*J$123</f>
        <v>294924230.5624</v>
      </c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1" t="s">
        <v>225</v>
      </c>
      <c r="B69" s="4">
        <f aca="true" t="shared" si="5" ref="B69:J69">SUM(B65+B67)</f>
        <v>68204555.60020936</v>
      </c>
      <c r="C69" s="4">
        <f t="shared" si="5"/>
        <v>184349299.06088307</v>
      </c>
      <c r="D69" s="4">
        <f t="shared" si="5"/>
        <v>103422614.00877024</v>
      </c>
      <c r="E69" s="4">
        <f t="shared" si="5"/>
        <v>45423663.8702699</v>
      </c>
      <c r="F69" s="4">
        <f t="shared" si="5"/>
        <v>87698845.70828712</v>
      </c>
      <c r="G69" s="4">
        <f t="shared" si="5"/>
        <v>75159094.98993295</v>
      </c>
      <c r="H69" s="4">
        <f t="shared" si="5"/>
        <v>74055230.0575039</v>
      </c>
      <c r="I69" s="4">
        <f t="shared" si="5"/>
        <v>290029822.7991915</v>
      </c>
      <c r="J69" s="4">
        <f t="shared" si="5"/>
        <v>134527002.78500012</v>
      </c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2:10" ht="12.75">
      <c r="B71" s="3"/>
      <c r="C71" s="3"/>
      <c r="D71" s="3"/>
      <c r="E71" s="3"/>
      <c r="F71" s="3"/>
      <c r="G71" s="3"/>
      <c r="H71" s="3"/>
      <c r="I71" s="3"/>
      <c r="J71" s="3"/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3" spans="2:10" ht="12.75">
      <c r="B73" s="3"/>
      <c r="C73" s="3"/>
      <c r="D73" s="3"/>
      <c r="E73" s="3"/>
      <c r="F73" s="3"/>
      <c r="G73" s="3"/>
      <c r="H73" s="3"/>
      <c r="I73" s="3"/>
      <c r="J73" s="3"/>
    </row>
    <row r="75" ht="12.75">
      <c r="A75" s="1" t="s">
        <v>229</v>
      </c>
    </row>
    <row r="77" spans="1:10" ht="12.75">
      <c r="A77" t="s">
        <v>230</v>
      </c>
      <c r="B77" s="4">
        <f>'Estado Flujo Efectivo - Nominal'!B77*B$123</f>
        <v>56071820.40993172</v>
      </c>
      <c r="C77" s="4">
        <f>'Estado Flujo Efectivo - Nominal'!C77*C$123</f>
        <v>49269077.32427488</v>
      </c>
      <c r="D77" s="4">
        <f>'Estado Flujo Efectivo - Nominal'!D77*D$123</f>
        <v>57982331.45293931</v>
      </c>
      <c r="E77" s="4">
        <f>'Estado Flujo Efectivo - Nominal'!E77*E$123</f>
        <v>59446095.33394534</v>
      </c>
      <c r="F77" s="4">
        <f>'Estado Flujo Efectivo - Nominal'!F77*F$123</f>
        <v>65968675.81534684</v>
      </c>
      <c r="G77" s="4">
        <f>'Estado Flujo Efectivo - Nominal'!G77*G$123</f>
        <v>129156903.33941303</v>
      </c>
      <c r="H77" s="4">
        <f>'Estado Flujo Efectivo - Nominal'!H77*H$123</f>
        <v>158589827.81852612</v>
      </c>
      <c r="I77" s="4">
        <f>'Estado Flujo Efectivo - Nominal'!I77*I$123</f>
        <v>240813495.86900416</v>
      </c>
      <c r="J77" s="4">
        <f>'Estado Flujo Efectivo - Nominal'!J77*J$123</f>
        <v>171367628.5864</v>
      </c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t="s">
        <v>231</v>
      </c>
      <c r="B79" s="28">
        <f>'Estado Flujo Efectivo - Nominal'!B79*B$123</f>
        <v>16224.765456277079</v>
      </c>
      <c r="C79" s="28">
        <f>'Estado Flujo Efectivo - Nominal'!C79*C$123</f>
        <v>-1761.7611706297357</v>
      </c>
      <c r="D79" s="28">
        <f>'Estado Flujo Efectivo - Nominal'!D79*D$123</f>
        <v>-11849.395869081665</v>
      </c>
      <c r="E79" s="28">
        <f>'Estado Flujo Efectivo - Nominal'!E79*E$123</f>
        <v>-6309.306706573271</v>
      </c>
      <c r="F79" s="28">
        <f>'Estado Flujo Efectivo - Nominal'!F79*F$123</f>
        <v>-2622624.6305709025</v>
      </c>
      <c r="G79" s="28">
        <f>'Estado Flujo Efectivo - Nominal'!G79*G$123</f>
        <v>281061.5380060165</v>
      </c>
      <c r="H79" s="28">
        <f>'Estado Flujo Efectivo - Nominal'!H79*H$123</f>
        <v>-7559.194244936605</v>
      </c>
      <c r="I79" s="28">
        <f>'Estado Flujo Efectivo - Nominal'!I79*I$123</f>
        <v>433073.58664339187</v>
      </c>
      <c r="J79" s="28">
        <f>'Estado Flujo Efectivo - Nominal'!J79*J$123</f>
        <v>445534.962</v>
      </c>
    </row>
    <row r="80" spans="1:10" ht="12.75">
      <c r="A80" t="s">
        <v>232</v>
      </c>
      <c r="B80" s="28">
        <f>'Estado Flujo Efectivo - Nominal'!B80*B$123</f>
        <v>0</v>
      </c>
      <c r="C80" s="28">
        <f>'Estado Flujo Efectivo - Nominal'!C80*C$123</f>
        <v>0</v>
      </c>
      <c r="D80" s="28">
        <f>'Estado Flujo Efectivo - Nominal'!D80*D$123</f>
        <v>0</v>
      </c>
      <c r="E80" s="28">
        <f>'Estado Flujo Efectivo - Nominal'!E80*E$123</f>
        <v>0</v>
      </c>
      <c r="F80" s="28">
        <f>'Estado Flujo Efectivo - Nominal'!F80*F$123</f>
        <v>0</v>
      </c>
      <c r="G80" s="28">
        <f>'Estado Flujo Efectivo - Nominal'!G80*G$123</f>
        <v>0</v>
      </c>
      <c r="H80" s="28">
        <f>'Estado Flujo Efectivo - Nominal'!H80*H$123</f>
        <v>0</v>
      </c>
      <c r="I80" s="28">
        <f>'Estado Flujo Efectivo - Nominal'!I80*I$123</f>
        <v>-66788075.248722926</v>
      </c>
      <c r="J80" s="28">
        <f>'Estado Flujo Efectivo - Nominal'!J80*J$123</f>
        <v>0</v>
      </c>
    </row>
    <row r="81" spans="1:10" ht="12.75">
      <c r="A81" t="s">
        <v>233</v>
      </c>
      <c r="B81" s="28">
        <f>'Estado Flujo Efectivo - Nominal'!B81*B$123</f>
        <v>0</v>
      </c>
      <c r="C81" s="28">
        <f>'Estado Flujo Efectivo - Nominal'!C81*C$123</f>
        <v>0</v>
      </c>
      <c r="D81" s="28">
        <f>'Estado Flujo Efectivo - Nominal'!D81*D$123</f>
        <v>0</v>
      </c>
      <c r="E81" s="28">
        <f>'Estado Flujo Efectivo - Nominal'!E81*E$123</f>
        <v>0</v>
      </c>
      <c r="F81" s="28">
        <f>'Estado Flujo Efectivo - Nominal'!F81*F$123</f>
        <v>0</v>
      </c>
      <c r="G81" s="28">
        <f>'Estado Flujo Efectivo - Nominal'!G81*G$123</f>
        <v>0</v>
      </c>
      <c r="H81" s="28">
        <f>'Estado Flujo Efectivo - Nominal'!H81*H$123</f>
        <v>0</v>
      </c>
      <c r="I81" s="28">
        <f>'Estado Flujo Efectivo - Nominal'!I81*I$123</f>
        <v>5205302.339119912</v>
      </c>
      <c r="J81" s="28">
        <f>'Estado Flujo Efectivo - Nominal'!J81*J$123</f>
        <v>0</v>
      </c>
    </row>
    <row r="82" spans="1:10" ht="12.75">
      <c r="A82" t="s">
        <v>234</v>
      </c>
      <c r="B82" s="28">
        <f>'Estado Flujo Efectivo - Nominal'!B82*B$123</f>
        <v>0</v>
      </c>
      <c r="C82" s="28">
        <f>'Estado Flujo Efectivo - Nominal'!C82*C$123</f>
        <v>0</v>
      </c>
      <c r="D82" s="28">
        <f>'Estado Flujo Efectivo - Nominal'!D82*D$123</f>
        <v>0</v>
      </c>
      <c r="E82" s="28">
        <f>'Estado Flujo Efectivo - Nominal'!E82*E$123</f>
        <v>0</v>
      </c>
      <c r="F82" s="28">
        <f>'Estado Flujo Efectivo - Nominal'!F82*F$123</f>
        <v>0</v>
      </c>
      <c r="G82" s="28">
        <f>'Estado Flujo Efectivo - Nominal'!G82*G$123</f>
        <v>0</v>
      </c>
      <c r="H82" s="28">
        <f>'Estado Flujo Efectivo - Nominal'!H82*H$123</f>
        <v>0</v>
      </c>
      <c r="I82" s="28">
        <f>'Estado Flujo Efectivo - Nominal'!I82*I$123</f>
        <v>0</v>
      </c>
      <c r="J82" s="28">
        <f>'Estado Flujo Efectivo - Nominal'!J82*J$123</f>
        <v>0</v>
      </c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1" t="s">
        <v>235</v>
      </c>
      <c r="B84" s="4">
        <f>SUM(B79:B82)</f>
        <v>16224.765456277079</v>
      </c>
      <c r="C84" s="4">
        <f aca="true" t="shared" si="6" ref="C84:J84">SUM(C79:C82)</f>
        <v>-1761.7611706297357</v>
      </c>
      <c r="D84" s="4">
        <f t="shared" si="6"/>
        <v>-11849.395869081665</v>
      </c>
      <c r="E84" s="4">
        <f t="shared" si="6"/>
        <v>-6309.306706573271</v>
      </c>
      <c r="F84" s="4">
        <f t="shared" si="6"/>
        <v>-2622624.6305709025</v>
      </c>
      <c r="G84" s="4">
        <f t="shared" si="6"/>
        <v>281061.5380060165</v>
      </c>
      <c r="H84" s="4">
        <f t="shared" si="6"/>
        <v>-7559.194244936605</v>
      </c>
      <c r="I84" s="4">
        <f t="shared" si="6"/>
        <v>-61149699.322959624</v>
      </c>
      <c r="J84" s="4">
        <f t="shared" si="6"/>
        <v>445534.962</v>
      </c>
    </row>
    <row r="85" spans="2:10" ht="12.75"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t="s">
        <v>236</v>
      </c>
      <c r="B86" s="28">
        <f>'Estado Flujo Efectivo - Nominal'!B86*B$123</f>
        <v>33755621.66065272</v>
      </c>
      <c r="C86" s="28">
        <f>'Estado Flujo Efectivo - Nominal'!C86*C$123</f>
        <v>36667908.569898084</v>
      </c>
      <c r="D86" s="28">
        <f>'Estado Flujo Efectivo - Nominal'!D86*D$123</f>
        <v>45602572.07753416</v>
      </c>
      <c r="E86" s="28">
        <f>'Estado Flujo Efectivo - Nominal'!E86*E$123</f>
        <v>46593069.91234799</v>
      </c>
      <c r="F86" s="28">
        <f>'Estado Flujo Efectivo - Nominal'!F86*F$123</f>
        <v>53850066.06875383</v>
      </c>
      <c r="G86" s="28">
        <f>'Estado Flujo Efectivo - Nominal'!G86*G$123</f>
        <v>76577070.06371841</v>
      </c>
      <c r="H86" s="28">
        <f>'Estado Flujo Efectivo - Nominal'!H86*H$123</f>
        <v>88387568.62197177</v>
      </c>
      <c r="I86" s="28">
        <f>'Estado Flujo Efectivo - Nominal'!I86*I$123</f>
        <v>89023419.74768949</v>
      </c>
      <c r="J86" s="28">
        <f>'Estado Flujo Efectivo - Nominal'!J86*J$123</f>
        <v>126257008.7406</v>
      </c>
    </row>
    <row r="87" spans="1:10" ht="12.75">
      <c r="A87" t="s">
        <v>237</v>
      </c>
      <c r="B87" s="28">
        <f>'Estado Flujo Efectivo - Nominal'!B87*B$123</f>
        <v>1854934.8557324712</v>
      </c>
      <c r="C87" s="28">
        <f>'Estado Flujo Efectivo - Nominal'!C87*C$123</f>
        <v>0</v>
      </c>
      <c r="D87" s="28">
        <f>'Estado Flujo Efectivo - Nominal'!D87*D$123</f>
        <v>0</v>
      </c>
      <c r="E87" s="28">
        <f>'Estado Flujo Efectivo - Nominal'!E87*E$123</f>
        <v>559.8702196959217</v>
      </c>
      <c r="F87" s="28">
        <f>'Estado Flujo Efectivo - Nominal'!F87*F$123</f>
        <v>23562.795089011663</v>
      </c>
      <c r="G87" s="28">
        <f>'Estado Flujo Efectivo - Nominal'!G87*G$123</f>
        <v>8251227.550512826</v>
      </c>
      <c r="H87" s="28">
        <f>'Estado Flujo Efectivo - Nominal'!H87*H$123</f>
        <v>12524599.956582988</v>
      </c>
      <c r="I87" s="28">
        <f>'Estado Flujo Efectivo - Nominal'!I87*I$123</f>
        <v>12769381.545776797</v>
      </c>
      <c r="J87" s="28">
        <f>'Estado Flujo Efectivo - Nominal'!J87*J$123</f>
        <v>17648374.9652</v>
      </c>
    </row>
    <row r="88" spans="1:10" ht="12.75">
      <c r="A88" t="s">
        <v>238</v>
      </c>
      <c r="B88" s="28">
        <f>'Estado Flujo Efectivo - Nominal'!B88*B$123</f>
        <v>2416510.997062335</v>
      </c>
      <c r="C88" s="28">
        <f>'Estado Flujo Efectivo - Nominal'!C88*C$123</f>
        <v>67600723.84191272</v>
      </c>
      <c r="D88" s="28">
        <f>'Estado Flujo Efectivo - Nominal'!D88*D$123</f>
        <v>31235702.613790914</v>
      </c>
      <c r="E88" s="28">
        <f>'Estado Flujo Efectivo - Nominal'!E88*E$123</f>
        <v>14183473.556508508</v>
      </c>
      <c r="F88" s="28">
        <f>'Estado Flujo Efectivo - Nominal'!F88*F$123</f>
        <v>23900149.196071208</v>
      </c>
      <c r="G88" s="28">
        <f>'Estado Flujo Efectivo - Nominal'!G88*G$123</f>
        <v>53011790.55475282</v>
      </c>
      <c r="H88" s="28">
        <f>'Estado Flujo Efectivo - Nominal'!H88*H$123</f>
        <v>50818826.75157617</v>
      </c>
      <c r="I88" s="28">
        <f>'Estado Flujo Efectivo - Nominal'!I88*I$123</f>
        <v>80626706.6720927</v>
      </c>
      <c r="J88" s="28">
        <f>'Estado Flujo Efectivo - Nominal'!J88*J$123</f>
        <v>105426241.0368</v>
      </c>
    </row>
    <row r="89" spans="1:10" ht="12.75">
      <c r="A89" t="s">
        <v>239</v>
      </c>
      <c r="B89" s="28">
        <f>'Estado Flujo Efectivo - Nominal'!B89*B$123</f>
        <v>-17384.702678775033</v>
      </c>
      <c r="C89" s="28">
        <f>'Estado Flujo Efectivo - Nominal'!C89*C$123</f>
        <v>-244630.32610399788</v>
      </c>
      <c r="D89" s="28">
        <f>'Estado Flujo Efectivo - Nominal'!D89*D$123</f>
        <v>-506489.23851286946</v>
      </c>
      <c r="E89" s="28">
        <f>'Estado Flujo Efectivo - Nominal'!E89*E$123</f>
        <v>0</v>
      </c>
      <c r="F89" s="28">
        <f>'Estado Flujo Efectivo - Nominal'!F89*F$123</f>
        <v>-8230.488397790055</v>
      </c>
      <c r="G89" s="28">
        <f>'Estado Flujo Efectivo - Nominal'!G89*G$123</f>
        <v>-10140741.358220622</v>
      </c>
      <c r="H89" s="28">
        <f>'Estado Flujo Efectivo - Nominal'!H89*H$123</f>
        <v>-13877097.614604741</v>
      </c>
      <c r="I89" s="28">
        <f>'Estado Flujo Efectivo - Nominal'!I89*I$123</f>
        <v>-7596314.602096877</v>
      </c>
      <c r="J89" s="28">
        <f>'Estado Flujo Efectivo - Nominal'!J89*J$123</f>
        <v>-4609376.0146</v>
      </c>
    </row>
    <row r="90" spans="1:10" ht="12.75">
      <c r="A90" t="s">
        <v>240</v>
      </c>
      <c r="B90" s="28">
        <f>'Estado Flujo Efectivo - Nominal'!B90*B$123</f>
        <v>97116.0310668151</v>
      </c>
      <c r="C90" s="28">
        <f>'Estado Flujo Efectivo - Nominal'!C90*C$123</f>
        <v>0</v>
      </c>
      <c r="D90" s="28">
        <f>'Estado Flujo Efectivo - Nominal'!D90*D$123</f>
        <v>0</v>
      </c>
      <c r="E90" s="28">
        <f>'Estado Flujo Efectivo - Nominal'!E90*E$123</f>
        <v>283525.81596851064</v>
      </c>
      <c r="F90" s="28">
        <f>'Estado Flujo Efectivo - Nominal'!F90*F$123</f>
        <v>109252.37544505831</v>
      </c>
      <c r="G90" s="28">
        <f>'Estado Flujo Efectivo - Nominal'!G90*G$123</f>
        <v>0</v>
      </c>
      <c r="H90" s="28">
        <f>'Estado Flujo Efectivo - Nominal'!H90*H$123</f>
        <v>12889.06260825385</v>
      </c>
      <c r="I90" s="28">
        <f>'Estado Flujo Efectivo - Nominal'!I90*I$123</f>
        <v>0</v>
      </c>
      <c r="J90" s="28">
        <f>'Estado Flujo Efectivo - Nominal'!J90*J$123</f>
        <v>0</v>
      </c>
    </row>
    <row r="91" spans="1:10" ht="12.75">
      <c r="A91" t="s">
        <v>241</v>
      </c>
      <c r="B91" s="28">
        <f>'Estado Flujo Efectivo - Nominal'!B91*B$123</f>
        <v>0</v>
      </c>
      <c r="C91" s="28">
        <f>'Estado Flujo Efectivo - Nominal'!C91*C$123</f>
        <v>0</v>
      </c>
      <c r="D91" s="28">
        <f>'Estado Flujo Efectivo - Nominal'!D91*D$123</f>
        <v>8388.844486812839</v>
      </c>
      <c r="E91" s="28">
        <f>'Estado Flujo Efectivo - Nominal'!E91*E$123</f>
        <v>607595.1183993762</v>
      </c>
      <c r="F91" s="28">
        <f>'Estado Flujo Efectivo - Nominal'!F91*F$123</f>
        <v>2605321.421485574</v>
      </c>
      <c r="G91" s="28">
        <f>'Estado Flujo Efectivo - Nominal'!G91*G$123</f>
        <v>7068031.293317857</v>
      </c>
      <c r="H91" s="28">
        <f>'Estado Flujo Efectivo - Nominal'!H91*H$123</f>
        <v>8295703.457887808</v>
      </c>
      <c r="I91" s="28">
        <f>'Estado Flujo Efectivo - Nominal'!I91*I$123</f>
        <v>12235298.142369106</v>
      </c>
      <c r="J91" s="28">
        <f>'Estado Flujo Efectivo - Nominal'!J91*J$123</f>
        <v>40716880.5696</v>
      </c>
    </row>
    <row r="92" spans="1:10" ht="12.75">
      <c r="A92" t="s">
        <v>93</v>
      </c>
      <c r="B92" s="28">
        <f>'Estado Flujo Efectivo - Nominal'!B92*B$123</f>
        <v>0</v>
      </c>
      <c r="C92" s="28">
        <f>'Estado Flujo Efectivo - Nominal'!C92*C$123</f>
        <v>0</v>
      </c>
      <c r="D92" s="28">
        <f>'Estado Flujo Efectivo - Nominal'!D92*D$123</f>
        <v>-872930.8875754687</v>
      </c>
      <c r="E92" s="28">
        <f>'Estado Flujo Efectivo - Nominal'!E92*E$123</f>
        <v>-795116.650108779</v>
      </c>
      <c r="F92" s="28">
        <f>'Estado Flujo Efectivo - Nominal'!F92*F$123</f>
        <v>-940826.0250460404</v>
      </c>
      <c r="G92" s="28">
        <f>'Estado Flujo Efectivo - Nominal'!G92*G$123</f>
        <v>-1638209.3407868866</v>
      </c>
      <c r="H92" s="28">
        <f>'Estado Flujo Efectivo - Nominal'!H92*H$123</f>
        <v>-1658665.4151174335</v>
      </c>
      <c r="I92" s="28">
        <f>'Estado Flujo Efectivo - Nominal'!I92*I$123</f>
        <v>-1592154.1568052091</v>
      </c>
      <c r="J92" s="28">
        <f>'Estado Flujo Efectivo - Nominal'!J92*J$123</f>
        <v>-1845354.4216</v>
      </c>
    </row>
    <row r="93" spans="1:10" ht="12.75">
      <c r="A93" t="s">
        <v>242</v>
      </c>
      <c r="B93" s="28">
        <f>'Estado Flujo Efectivo - Nominal'!B93*B$123</f>
        <v>2523556.8372479845</v>
      </c>
      <c r="C93" s="28">
        <f>'Estado Flujo Efectivo - Nominal'!C93*C$123</f>
        <v>4587491.858897308</v>
      </c>
      <c r="D93" s="28">
        <f>'Estado Flujo Efectivo - Nominal'!D93*D$123</f>
        <v>1082272.4817286306</v>
      </c>
      <c r="E93" s="28">
        <f>'Estado Flujo Efectivo - Nominal'!E93*E$123</f>
        <v>816895.0633182006</v>
      </c>
      <c r="F93" s="28">
        <f>'Estado Flujo Efectivo - Nominal'!F93*F$123</f>
        <v>-4354790.303744628</v>
      </c>
      <c r="G93" s="28">
        <f>'Estado Flujo Efectivo - Nominal'!G93*G$123</f>
        <v>-1379431.7004997986</v>
      </c>
      <c r="H93" s="28">
        <f>'Estado Flujo Efectivo - Nominal'!H93*H$123</f>
        <v>2054077.8820350566</v>
      </c>
      <c r="I93" s="28">
        <f>'Estado Flujo Efectivo - Nominal'!I93*I$123</f>
        <v>6790905.350353942</v>
      </c>
      <c r="J93" s="28">
        <f>'Estado Flujo Efectivo - Nominal'!J93*J$123</f>
        <v>-30707373.8134</v>
      </c>
    </row>
    <row r="94" spans="1:10" ht="12.75">
      <c r="A94" t="s">
        <v>243</v>
      </c>
      <c r="B94" s="28">
        <f>'Estado Flujo Efectivo - Nominal'!B94*B$123</f>
        <v>523067.0868824531</v>
      </c>
      <c r="C94" s="28">
        <f>'Estado Flujo Efectivo - Nominal'!C94*C$123</f>
        <v>-15398909.811601775</v>
      </c>
      <c r="D94" s="28">
        <f>'Estado Flujo Efectivo - Nominal'!D94*D$123</f>
        <v>-57322487.00934223</v>
      </c>
      <c r="E94" s="28">
        <f>'Estado Flujo Efectivo - Nominal'!E94*E$123</f>
        <v>2137307.25537293</v>
      </c>
      <c r="F94" s="28">
        <f>'Estado Flujo Efectivo - Nominal'!F94*F$123</f>
        <v>-9862784.5048496</v>
      </c>
      <c r="G94" s="28">
        <f>'Estado Flujo Efectivo - Nominal'!G94*G$123</f>
        <v>271352.4966245825</v>
      </c>
      <c r="H94" s="28">
        <f>'Estado Flujo Efectivo - Nominal'!H94*H$123</f>
        <v>1164539.7822221194</v>
      </c>
      <c r="I94" s="28">
        <f>'Estado Flujo Efectivo - Nominal'!I94*I$123</f>
        <v>225049.50041230713</v>
      </c>
      <c r="J94" s="28">
        <f>'Estado Flujo Efectivo - Nominal'!J94*J$123</f>
        <v>-16611313.7082</v>
      </c>
    </row>
    <row r="95" spans="1:10" ht="12.75">
      <c r="A95" t="s">
        <v>244</v>
      </c>
      <c r="B95" s="28">
        <f>'Estado Flujo Efectivo - Nominal'!B95*B$123</f>
        <v>0</v>
      </c>
      <c r="C95" s="28">
        <f>'Estado Flujo Efectivo - Nominal'!C95*C$123</f>
        <v>-28435.66422785471</v>
      </c>
      <c r="D95" s="28">
        <f>'Estado Flujo Efectivo - Nominal'!D95*D$123</f>
        <v>-670635.541912933</v>
      </c>
      <c r="E95" s="28">
        <f>'Estado Flujo Efectivo - Nominal'!E95*E$123</f>
        <v>-59569305.8116928</v>
      </c>
      <c r="F95" s="28">
        <f>'Estado Flujo Efectivo - Nominal'!F95*F$123</f>
        <v>-12173816.036586862</v>
      </c>
      <c r="G95" s="28">
        <f>'Estado Flujo Efectivo - Nominal'!G95*G$123</f>
        <v>-30066523.33041192</v>
      </c>
      <c r="H95" s="28">
        <f>'Estado Flujo Efectivo - Nominal'!H95*H$123</f>
        <v>-12294989.27692201</v>
      </c>
      <c r="I95" s="28">
        <f>'Estado Flujo Efectivo - Nominal'!I95*I$123</f>
        <v>-9882102.814183366</v>
      </c>
      <c r="J95" s="28">
        <f>'Estado Flujo Efectivo - Nominal'!J95*J$123</f>
        <v>-22837862.5216</v>
      </c>
    </row>
    <row r="96" spans="1:10" ht="12.75">
      <c r="A96" t="s">
        <v>256</v>
      </c>
      <c r="B96" s="28">
        <f>'Estado Flujo Efectivo - Nominal'!B96*B$123</f>
        <v>0</v>
      </c>
      <c r="C96" s="28">
        <f>'Estado Flujo Efectivo - Nominal'!C96*C$123</f>
        <v>1161059.3368173502</v>
      </c>
      <c r="D96" s="28">
        <f>'Estado Flujo Efectivo - Nominal'!D96*D$123</f>
        <v>3110804.445122339</v>
      </c>
      <c r="E96" s="28">
        <f>'Estado Flujo Efectivo - Nominal'!E96*E$123</f>
        <v>15063493.987097424</v>
      </c>
      <c r="F96" s="28">
        <f>'Estado Flujo Efectivo - Nominal'!F96*F$123</f>
        <v>7079922.881767956</v>
      </c>
      <c r="G96" s="28">
        <f>'Estado Flujo Efectivo - Nominal'!G96*G$123</f>
        <v>11478595.29312836</v>
      </c>
      <c r="H96" s="28">
        <f>'Estado Flujo Efectivo - Nominal'!H96*H$123</f>
        <v>6783753.389760051</v>
      </c>
      <c r="I96" s="28">
        <f>'Estado Flujo Efectivo - Nominal'!I96*I$123</f>
        <v>25195072.06978164</v>
      </c>
      <c r="J96" s="28">
        <f>'Estado Flujo Efectivo - Nominal'!J96*J$123</f>
        <v>29660901.217600003</v>
      </c>
    </row>
    <row r="97" spans="2:10" ht="12.75"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1" t="s">
        <v>245</v>
      </c>
      <c r="B98" s="4">
        <f>SUM(B86:B96)</f>
        <v>41153422.76596599</v>
      </c>
      <c r="C98" s="4">
        <f aca="true" t="shared" si="7" ref="C98:J98">SUM(C86:C96)</f>
        <v>94345207.80559184</v>
      </c>
      <c r="D98" s="4">
        <f t="shared" si="7"/>
        <v>21667197.785319354</v>
      </c>
      <c r="E98" s="4">
        <f t="shared" si="7"/>
        <v>19321498.117431056</v>
      </c>
      <c r="F98" s="4">
        <f t="shared" si="7"/>
        <v>60227827.37998772</v>
      </c>
      <c r="G98" s="4">
        <f t="shared" si="7"/>
        <v>113433161.52213563</v>
      </c>
      <c r="H98" s="4">
        <f t="shared" si="7"/>
        <v>142211206.598</v>
      </c>
      <c r="I98" s="4">
        <f t="shared" si="7"/>
        <v>207795261.45539057</v>
      </c>
      <c r="J98" s="4">
        <f t="shared" si="7"/>
        <v>243098126.05039996</v>
      </c>
    </row>
    <row r="99" spans="2:10" ht="12.75"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t="s">
        <v>246</v>
      </c>
      <c r="B100" s="28">
        <f>'Estado Flujo Efectivo - Nominal'!B100*B$123</f>
        <v>-5759985.538370736</v>
      </c>
      <c r="C100" s="28">
        <f>'Estado Flujo Efectivo - Nominal'!C100*C$123</f>
        <v>-4928593.989547948</v>
      </c>
      <c r="D100" s="28">
        <f>'Estado Flujo Efectivo - Nominal'!D100*D$123</f>
        <v>-28084236.689926915</v>
      </c>
      <c r="E100" s="28">
        <f>'Estado Flujo Efectivo - Nominal'!E100*E$123</f>
        <v>-14687223.515889283</v>
      </c>
      <c r="F100" s="28">
        <f>'Estado Flujo Efectivo - Nominal'!F100*F$123</f>
        <v>-83547484.0660528</v>
      </c>
      <c r="G100" s="28">
        <f>'Estado Flujo Efectivo - Nominal'!G100*G$123</f>
        <v>-120929609.9701542</v>
      </c>
      <c r="H100" s="28">
        <f>'Estado Flujo Efectivo - Nominal'!H100*H$123</f>
        <v>-175413708.68894482</v>
      </c>
      <c r="I100" s="28">
        <f>'Estado Flujo Efectivo - Nominal'!I100*I$123</f>
        <v>217736881.58754298</v>
      </c>
      <c r="J100" s="28">
        <f>'Estado Flujo Efectivo - Nominal'!J100*J$123</f>
        <v>71895125.2598</v>
      </c>
    </row>
    <row r="101" spans="1:10" ht="12.75">
      <c r="A101" t="s">
        <v>7</v>
      </c>
      <c r="B101" s="28">
        <f>'Estado Flujo Efectivo - Nominal'!B101*B$123</f>
        <v>-20242068.776509408</v>
      </c>
      <c r="C101" s="28">
        <f>'Estado Flujo Efectivo - Nominal'!C101*C$123</f>
        <v>-13544084.306245098</v>
      </c>
      <c r="D101" s="28">
        <f>'Estado Flujo Efectivo - Nominal'!D101*D$123</f>
        <v>5125770.339752145</v>
      </c>
      <c r="E101" s="28">
        <f>'Estado Flujo Efectivo - Nominal'!E101*E$123</f>
        <v>-3226378.65013393</v>
      </c>
      <c r="F101" s="28">
        <f>'Estado Flujo Efectivo - Nominal'!F101*F$123</f>
        <v>-4215794.383302639</v>
      </c>
      <c r="G101" s="28">
        <f>'Estado Flujo Efectivo - Nominal'!G101*G$123</f>
        <v>-27751639.435298577</v>
      </c>
      <c r="H101" s="28">
        <f>'Estado Flujo Efectivo - Nominal'!H101*H$123</f>
        <v>-56643158.11251471</v>
      </c>
      <c r="I101" s="28">
        <f>'Estado Flujo Efectivo - Nominal'!I101*I$123</f>
        <v>-101212237.53515321</v>
      </c>
      <c r="J101" s="28">
        <f>'Estado Flujo Efectivo - Nominal'!J101*J$123</f>
        <v>-27269042.7448</v>
      </c>
    </row>
    <row r="102" spans="1:10" ht="12.75">
      <c r="A102" t="s">
        <v>100</v>
      </c>
      <c r="B102" s="28">
        <f>'Estado Flujo Efectivo - Nominal'!B102*B$123</f>
        <v>-9529368.06851869</v>
      </c>
      <c r="C102" s="28">
        <f>'Estado Flujo Efectivo - Nominal'!C102*C$123</f>
        <v>-5920987.065847922</v>
      </c>
      <c r="D102" s="28">
        <f>'Estado Flujo Efectivo - Nominal'!D102*D$123</f>
        <v>-25460095.407689866</v>
      </c>
      <c r="E102" s="28">
        <f>'Estado Flujo Efectivo - Nominal'!E102*E$123</f>
        <v>6854040.242709289</v>
      </c>
      <c r="F102" s="28">
        <f>'Estado Flujo Efectivo - Nominal'!F102*F$123</f>
        <v>15058850.553713934</v>
      </c>
      <c r="G102" s="28">
        <f>'Estado Flujo Efectivo - Nominal'!G102*G$123</f>
        <v>-10310573.532463225</v>
      </c>
      <c r="H102" s="28">
        <f>'Estado Flujo Efectivo - Nominal'!H102*H$123</f>
        <v>-74871814.58003278</v>
      </c>
      <c r="I102" s="28">
        <f>'Estado Flujo Efectivo - Nominal'!I102*I$123</f>
        <v>-125378151.68381937</v>
      </c>
      <c r="J102" s="28">
        <f>'Estado Flujo Efectivo - Nominal'!J102*J$123</f>
        <v>-34883970.5798</v>
      </c>
    </row>
    <row r="103" spans="2:10" ht="12.75"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1" t="s">
        <v>247</v>
      </c>
      <c r="B104" s="4">
        <f>SUM(B100:B102)</f>
        <v>-35531422.38339883</v>
      </c>
      <c r="C104" s="4">
        <f aca="true" t="shared" si="8" ref="C104:J104">SUM(C100:C102)</f>
        <v>-24393665.361640967</v>
      </c>
      <c r="D104" s="4">
        <f t="shared" si="8"/>
        <v>-48418561.75786464</v>
      </c>
      <c r="E104" s="4">
        <f t="shared" si="8"/>
        <v>-11059561.923313923</v>
      </c>
      <c r="F104" s="4">
        <f t="shared" si="8"/>
        <v>-72704427.8956415</v>
      </c>
      <c r="G104" s="4">
        <f t="shared" si="8"/>
        <v>-158991822.937916</v>
      </c>
      <c r="H104" s="4">
        <f t="shared" si="8"/>
        <v>-306928681.3814923</v>
      </c>
      <c r="I104" s="4">
        <f t="shared" si="8"/>
        <v>-8853507.631429598</v>
      </c>
      <c r="J104" s="4">
        <f t="shared" si="8"/>
        <v>9742111.935199998</v>
      </c>
    </row>
    <row r="105" spans="2:10" ht="12.75"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t="s">
        <v>248</v>
      </c>
      <c r="B106" s="28">
        <f>'Estado Flujo Efectivo - Nominal'!B106*B$123</f>
        <v>32888677.68984158</v>
      </c>
      <c r="C106" s="28">
        <f>'Estado Flujo Efectivo - Nominal'!C106*C$123</f>
        <v>2308718.1029527043</v>
      </c>
      <c r="D106" s="28">
        <f>'Estado Flujo Efectivo - Nominal'!D106*D$123</f>
        <v>12258597.908357166</v>
      </c>
      <c r="E106" s="28">
        <f>'Estado Flujo Efectivo - Nominal'!E106*E$123</f>
        <v>6649956.780895132</v>
      </c>
      <c r="F106" s="28">
        <f>'Estado Flujo Efectivo - Nominal'!F106*F$123</f>
        <v>102209906.27845304</v>
      </c>
      <c r="G106" s="28">
        <f>'Estado Flujo Efectivo - Nominal'!G106*G$123</f>
        <v>96966642.54921003</v>
      </c>
      <c r="H106" s="28">
        <f>'Estado Flujo Efectivo - Nominal'!H106*H$123</f>
        <v>278869156.2460451</v>
      </c>
      <c r="I106" s="28">
        <f>'Estado Flujo Efectivo - Nominal'!I106*I$123</f>
        <v>-208352864.1132185</v>
      </c>
      <c r="J106" s="28">
        <f>'Estado Flujo Efectivo - Nominal'!J106*J$123</f>
        <v>-75685434.40640001</v>
      </c>
    </row>
    <row r="107" spans="1:10" ht="12.75">
      <c r="A107" t="s">
        <v>249</v>
      </c>
      <c r="B107" s="28">
        <f>'Estado Flujo Efectivo - Nominal'!B107*B$123</f>
        <v>0</v>
      </c>
      <c r="C107" s="28">
        <f>'Estado Flujo Efectivo - Nominal'!C107*C$123</f>
        <v>1731780.4698197017</v>
      </c>
      <c r="D107" s="28">
        <f>'Estado Flujo Efectivo - Nominal'!D107*D$123</f>
        <v>-597538.195360661</v>
      </c>
      <c r="E107" s="28">
        <f>'Estado Flujo Efectivo - Nominal'!E107*E$123</f>
        <v>-365091.9086004603</v>
      </c>
      <c r="F107" s="28">
        <f>'Estado Flujo Efectivo - Nominal'!F107*F$123</f>
        <v>158121.55727440148</v>
      </c>
      <c r="G107" s="28">
        <f>'Estado Flujo Efectivo - Nominal'!G107*G$123</f>
        <v>-7563857.840680295</v>
      </c>
      <c r="H107" s="28">
        <f>'Estado Flujo Efectivo - Nominal'!H107*H$123</f>
        <v>-2891850.886584605</v>
      </c>
      <c r="I107" s="28">
        <f>'Estado Flujo Efectivo - Nominal'!I107*I$123</f>
        <v>-1312293.252299817</v>
      </c>
      <c r="J107" s="28">
        <f>'Estado Flujo Efectivo - Nominal'!J107*J$123</f>
        <v>9095550.6052</v>
      </c>
    </row>
    <row r="108" spans="1:10" ht="12.75">
      <c r="A108" t="s">
        <v>250</v>
      </c>
      <c r="B108" s="28">
        <f>'Estado Flujo Efectivo - Nominal'!B108*B$123</f>
        <v>-14486621.061851935</v>
      </c>
      <c r="C108" s="28">
        <f>'Estado Flujo Efectivo - Nominal'!C108*C$123</f>
        <v>-27504064.495949827</v>
      </c>
      <c r="D108" s="28">
        <f>'Estado Flujo Efectivo - Nominal'!D108*D$123</f>
        <v>8589658.487956785</v>
      </c>
      <c r="E108" s="28">
        <f>'Estado Flujo Efectivo - Nominal'!E108*E$123</f>
        <v>7035171.717199663</v>
      </c>
      <c r="F108" s="28">
        <f>'Estado Flujo Efectivo - Nominal'!F108*F$123</f>
        <v>12366074.937262123</v>
      </c>
      <c r="G108" s="28">
        <f>'Estado Flujo Efectivo - Nominal'!G108*G$123</f>
        <v>13971690.797546012</v>
      </c>
      <c r="H108" s="28">
        <f>'Estado Flujo Efectivo - Nominal'!H108*H$123</f>
        <v>8271305.685780928</v>
      </c>
      <c r="I108" s="28">
        <f>'Estado Flujo Efectivo - Nominal'!I108*I$123</f>
        <v>4832032.597106354</v>
      </c>
      <c r="J108" s="28">
        <f>'Estado Flujo Efectivo - Nominal'!J108*J$123</f>
        <v>-6911507.8492</v>
      </c>
    </row>
    <row r="109" spans="1:10" ht="12.75">
      <c r="A109" t="s">
        <v>251</v>
      </c>
      <c r="B109" s="28">
        <f>'Estado Flujo Efectivo - Nominal'!B109*B$123</f>
        <v>16975877.92378167</v>
      </c>
      <c r="C109" s="28">
        <f>'Estado Flujo Efectivo - Nominal'!C109*C$123</f>
        <v>2307220.6059576687</v>
      </c>
      <c r="D109" s="28">
        <f>'Estado Flujo Efectivo - Nominal'!D109*D$123</f>
        <v>-1079278.50625993</v>
      </c>
      <c r="E109" s="28">
        <f>'Estado Flujo Efectivo - Nominal'!E109*E$123</f>
        <v>1093904.3129315006</v>
      </c>
      <c r="F109" s="28">
        <f>'Estado Flujo Efectivo - Nominal'!F109*F$123</f>
        <v>-4464825.784407612</v>
      </c>
      <c r="G109" s="28">
        <f>'Estado Flujo Efectivo - Nominal'!G109*G$123</f>
        <v>-182182.6832792477</v>
      </c>
      <c r="H109" s="28">
        <f>'Estado Flujo Efectivo - Nominal'!H109*H$123</f>
        <v>-4248768.887554559</v>
      </c>
      <c r="I109" s="28">
        <f>'Estado Flujo Efectivo - Nominal'!I109*I$123</f>
        <v>68482587.04370455</v>
      </c>
      <c r="J109" s="28">
        <f>'Estado Flujo Efectivo - Nominal'!J109*J$123</f>
        <v>-12971478.9624</v>
      </c>
    </row>
    <row r="110" spans="1:10" ht="12.75">
      <c r="A110" t="s">
        <v>252</v>
      </c>
      <c r="B110" s="28">
        <f>'Estado Flujo Efectivo - Nominal'!B110*B$123</f>
        <v>0</v>
      </c>
      <c r="C110" s="28">
        <f>'Estado Flujo Efectivo - Nominal'!C110*C$123</f>
        <v>-2377649.1060883193</v>
      </c>
      <c r="D110" s="28">
        <f>'Estado Flujo Efectivo - Nominal'!D110*D$123</f>
        <v>-2827945.178010804</v>
      </c>
      <c r="E110" s="28">
        <f>'Estado Flujo Efectivo - Nominal'!E110*E$123</f>
        <v>-7103879.636564846</v>
      </c>
      <c r="F110" s="28">
        <f>'Estado Flujo Efectivo - Nominal'!F110*F$123</f>
        <v>-30645154.006138735</v>
      </c>
      <c r="G110" s="28">
        <f>'Estado Flujo Efectivo - Nominal'!G110*G$123</f>
        <v>-29587241.44586304</v>
      </c>
      <c r="H110" s="28">
        <f>'Estado Flujo Efectivo - Nominal'!H110*H$123</f>
        <v>-33711543.446340725</v>
      </c>
      <c r="I110" s="28">
        <f>'Estado Flujo Efectivo - Nominal'!I110*I$123</f>
        <v>-39763287.475502536</v>
      </c>
      <c r="J110" s="28">
        <f>'Estado Flujo Efectivo - Nominal'!J110*J$123</f>
        <v>-65011557.122</v>
      </c>
    </row>
    <row r="111" spans="2:10" ht="12.75"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1" t="s">
        <v>254</v>
      </c>
      <c r="B112" s="4">
        <f>SUM(B106:B110)</f>
        <v>35377934.55177131</v>
      </c>
      <c r="C112" s="4">
        <f aca="true" t="shared" si="9" ref="C112:J112">SUM(C106:C110)</f>
        <v>-23533994.42330807</v>
      </c>
      <c r="D112" s="4">
        <f t="shared" si="9"/>
        <v>16343494.516682556</v>
      </c>
      <c r="E112" s="4">
        <f t="shared" si="9"/>
        <v>7310061.265860989</v>
      </c>
      <c r="F112" s="4">
        <f t="shared" si="9"/>
        <v>79624122.98244321</v>
      </c>
      <c r="G112" s="4">
        <f t="shared" si="9"/>
        <v>73605051.37693346</v>
      </c>
      <c r="H112" s="4">
        <f t="shared" si="9"/>
        <v>246288298.71134615</v>
      </c>
      <c r="I112" s="4">
        <f t="shared" si="9"/>
        <v>-176113825.20020992</v>
      </c>
      <c r="J112" s="4">
        <f t="shared" si="9"/>
        <v>-151484427.7348</v>
      </c>
    </row>
    <row r="113" spans="2:10" ht="12.75"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t="s">
        <v>253</v>
      </c>
      <c r="B114" s="28">
        <f>'Estado Flujo Efectivo - Nominal'!B114*B$123</f>
        <v>1778667.547787361</v>
      </c>
      <c r="C114" s="28">
        <f>'Estado Flujo Efectivo - Nominal'!C114*C$123</f>
        <v>2103054.857852103</v>
      </c>
      <c r="D114" s="28">
        <f>'Estado Flujo Efectivo - Nominal'!D114*D$123</f>
        <v>3218085.618811567</v>
      </c>
      <c r="E114" s="28">
        <f>'Estado Flujo Efectivo - Nominal'!E114*E$123</f>
        <v>3047345.343125542</v>
      </c>
      <c r="F114" s="28">
        <f>'Estado Flujo Efectivo - Nominal'!F114*F$123</f>
        <v>504748.103130755</v>
      </c>
      <c r="G114" s="28">
        <f>'Estado Flujo Efectivo - Nominal'!G114*G$123</f>
        <v>1849759.97299666</v>
      </c>
      <c r="H114" s="28">
        <f>'Estado Flujo Efectivo - Nominal'!H114*H$123</f>
        <v>4988518.284797117</v>
      </c>
      <c r="I114" s="28">
        <f>'Estado Flujo Efectivo - Nominal'!I114*I$123</f>
        <v>8098308.165608234</v>
      </c>
      <c r="J114" s="28">
        <f>'Estado Flujo Efectivo - Nominal'!J114*J$123</f>
        <v>6757628.072000001</v>
      </c>
    </row>
    <row r="115" spans="2:9" ht="12.75">
      <c r="B115" s="3"/>
      <c r="C115" s="3"/>
      <c r="D115" s="3"/>
      <c r="E115" s="3"/>
      <c r="F115" s="3"/>
      <c r="G115" s="3"/>
      <c r="H115" s="3"/>
      <c r="I115" s="3"/>
    </row>
    <row r="116" spans="1:10" ht="12.75">
      <c r="A116" s="1" t="s">
        <v>255</v>
      </c>
      <c r="B116" s="4">
        <f>SUM(B77+B84+B98+B104+B112+B114)</f>
        <v>98866647.65751383</v>
      </c>
      <c r="C116" s="4">
        <f aca="true" t="shared" si="10" ref="C116:J116">SUM(C77+C84+C98+C104+C112+C114)</f>
        <v>97787918.44159916</v>
      </c>
      <c r="D116" s="4">
        <f t="shared" si="10"/>
        <v>50780698.22001907</v>
      </c>
      <c r="E116" s="4">
        <f t="shared" si="10"/>
        <v>78059128.83034244</v>
      </c>
      <c r="F116" s="4">
        <f t="shared" si="10"/>
        <v>130998321.75469612</v>
      </c>
      <c r="G116" s="4">
        <f t="shared" si="10"/>
        <v>159334114.81156877</v>
      </c>
      <c r="H116" s="4">
        <f t="shared" si="10"/>
        <v>245141610.83693212</v>
      </c>
      <c r="I116" s="4">
        <f t="shared" si="10"/>
        <v>210590033.3354038</v>
      </c>
      <c r="J116" s="4">
        <f t="shared" si="10"/>
        <v>279926601.87119997</v>
      </c>
    </row>
    <row r="119" spans="1:10" ht="12.75">
      <c r="A119" t="s">
        <v>192</v>
      </c>
      <c r="B119" s="26">
        <v>36891</v>
      </c>
      <c r="C119" s="26">
        <v>37256</v>
      </c>
      <c r="D119" s="26">
        <v>37621</v>
      </c>
      <c r="E119" s="26">
        <v>37986</v>
      </c>
      <c r="F119" s="26">
        <v>38352</v>
      </c>
      <c r="G119" s="26">
        <v>38717</v>
      </c>
      <c r="H119" s="26">
        <v>39082</v>
      </c>
      <c r="I119" s="26">
        <v>39447</v>
      </c>
      <c r="J119" s="26">
        <v>39813</v>
      </c>
    </row>
    <row r="123" spans="1:10" ht="12.75">
      <c r="A123" t="s">
        <v>95</v>
      </c>
      <c r="B123">
        <f aca="true" t="shared" si="11" ref="B123:J123">SUM(B125/B124)</f>
        <v>1.4355658694281612</v>
      </c>
      <c r="C123">
        <f t="shared" si="11"/>
        <v>1.398223151293441</v>
      </c>
      <c r="D123">
        <f t="shared" si="11"/>
        <v>1.3602796313949794</v>
      </c>
      <c r="E123">
        <f t="shared" si="11"/>
        <v>1.3458418742690426</v>
      </c>
      <c r="F123">
        <f t="shared" si="11"/>
        <v>1.3139349294045426</v>
      </c>
      <c r="G123">
        <f t="shared" si="11"/>
        <v>1.267498874860838</v>
      </c>
      <c r="H123">
        <f t="shared" si="11"/>
        <v>1.2357682270617305</v>
      </c>
      <c r="I123">
        <f t="shared" si="11"/>
        <v>1.1461066429634708</v>
      </c>
      <c r="J123">
        <f t="shared" si="11"/>
        <v>1.0702</v>
      </c>
    </row>
    <row r="124" spans="1:10" ht="12.75">
      <c r="A124" t="s">
        <v>96</v>
      </c>
      <c r="B124">
        <v>74.549</v>
      </c>
      <c r="C124">
        <v>76.54</v>
      </c>
      <c r="D124">
        <v>78.675</v>
      </c>
      <c r="E124">
        <v>79.519</v>
      </c>
      <c r="F124">
        <v>81.45</v>
      </c>
      <c r="G124">
        <v>84.434</v>
      </c>
      <c r="H124">
        <v>86.602</v>
      </c>
      <c r="I124">
        <v>93.377</v>
      </c>
      <c r="J124">
        <v>100</v>
      </c>
    </row>
    <row r="125" spans="1:10" ht="12.75">
      <c r="A125" t="s">
        <v>97</v>
      </c>
      <c r="B125">
        <v>107.02</v>
      </c>
      <c r="C125">
        <v>107.02</v>
      </c>
      <c r="D125">
        <v>107.02</v>
      </c>
      <c r="E125">
        <v>107.02</v>
      </c>
      <c r="F125">
        <v>107.02</v>
      </c>
      <c r="G125">
        <v>107.02</v>
      </c>
      <c r="H125">
        <v>107.02</v>
      </c>
      <c r="I125">
        <v>107.02</v>
      </c>
      <c r="J125">
        <v>107.02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82"/>
  <sheetViews>
    <sheetView zoomScale="80" zoomScaleNormal="80" zoomScalePageLayoutView="0" workbookViewId="0" topLeftCell="A1">
      <selection activeCell="D35" sqref="D35"/>
    </sheetView>
  </sheetViews>
  <sheetFormatPr defaultColWidth="11.421875" defaultRowHeight="12.75"/>
  <cols>
    <col min="1" max="1" width="47.7109375" style="0" customWidth="1"/>
    <col min="2" max="2" width="14.57421875" style="0" bestFit="1" customWidth="1"/>
    <col min="3" max="4" width="13.140625" style="0" bestFit="1" customWidth="1"/>
    <col min="5" max="9" width="14.140625" style="0" bestFit="1" customWidth="1"/>
    <col min="10" max="10" width="13.140625" style="0" bestFit="1" customWidth="1"/>
  </cols>
  <sheetData>
    <row r="4" ht="12.75">
      <c r="A4" s="1" t="s">
        <v>30</v>
      </c>
    </row>
    <row r="6" spans="2:12" ht="12.75"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L6" s="7" t="s">
        <v>107</v>
      </c>
    </row>
    <row r="8" spans="1:12" ht="12.75">
      <c r="A8" t="s">
        <v>0</v>
      </c>
      <c r="B8" s="9">
        <f>SUM('Estados Financieros - Real'!B8)/'Estados Financieros - Real'!B$23</f>
        <v>0.09333962572600636</v>
      </c>
      <c r="C8" s="9">
        <f>SUM('Estados Financieros - Real'!C8)/'Estados Financieros - Real'!C$23</f>
        <v>0.09429080335867393</v>
      </c>
      <c r="D8" s="9">
        <f>SUM('Estados Financieros - Real'!D8)/'Estados Financieros - Real'!D$23</f>
        <v>0.06758913605802733</v>
      </c>
      <c r="E8" s="9">
        <f>SUM('Estados Financieros - Real'!E8)/'Estados Financieros - Real'!E$23</f>
        <v>0.09911500217961162</v>
      </c>
      <c r="F8" s="9">
        <f>SUM('Estados Financieros - Real'!F8)/'Estados Financieros - Real'!F$23</f>
        <v>0.056156255623452146</v>
      </c>
      <c r="G8" s="9">
        <f>SUM('Estados Financieros - Real'!G8)/'Estados Financieros - Real'!G$23</f>
        <v>0.05849686916916016</v>
      </c>
      <c r="H8" s="9">
        <f>SUM('Estados Financieros - Real'!H8)/'Estados Financieros - Real'!H$23</f>
        <v>0.0861818858415673</v>
      </c>
      <c r="I8" s="9">
        <f>SUM('Estados Financieros - Real'!I8)/'Estados Financieros - Real'!I$23</f>
        <v>0.058961396908430865</v>
      </c>
      <c r="J8" s="9">
        <f>SUM('Estados Financieros - Real'!J8)/'Estados Financieros - Real'!J$23</f>
        <v>0.0821909898684672</v>
      </c>
      <c r="L8" s="15">
        <f aca="true" t="shared" si="0" ref="L8:L21">AVERAGE(B8:J8)</f>
        <v>0.07736910719259965</v>
      </c>
    </row>
    <row r="9" spans="1:12" ht="12.75">
      <c r="A9" t="s">
        <v>1</v>
      </c>
      <c r="B9" s="9">
        <f>SUM('Estados Financieros - Real'!B9)/'Estados Financieros - Real'!B$23</f>
        <v>0.10273686707837949</v>
      </c>
      <c r="C9" s="9">
        <f>SUM('Estados Financieros - Real'!C9)/'Estados Financieros - Real'!C$23</f>
        <v>0.09900089725085165</v>
      </c>
      <c r="D9" s="9">
        <f>SUM('Estados Financieros - Real'!D9)/'Estados Financieros - Real'!D$23</f>
        <v>0.12827798089545975</v>
      </c>
      <c r="E9" s="9">
        <f>SUM('Estados Financieros - Real'!E9)/'Estados Financieros - Real'!E$23</f>
        <v>0.05088091729970303</v>
      </c>
      <c r="F9" s="9">
        <f>SUM('Estados Financieros - Real'!F9)/'Estados Financieros - Real'!F$23</f>
        <v>0.0846498101156724</v>
      </c>
      <c r="G9" s="9">
        <f>SUM('Estados Financieros - Real'!G9)/'Estados Financieros - Real'!G$23</f>
        <v>0.10746983661290128</v>
      </c>
      <c r="H9" s="9">
        <f>SUM('Estados Financieros - Real'!H9)/'Estados Financieros - Real'!H$23</f>
        <v>0.06036427271241663</v>
      </c>
      <c r="I9" s="9">
        <f>SUM('Estados Financieros - Real'!I9)/'Estados Financieros - Real'!I$23</f>
        <v>0.09350376982101387</v>
      </c>
      <c r="J9" s="9">
        <f>SUM('Estados Financieros - Real'!J9)/'Estados Financieros - Real'!J$23</f>
        <v>0.06638992838807238</v>
      </c>
      <c r="L9" s="15">
        <f t="shared" si="0"/>
        <v>0.08814158668605226</v>
      </c>
    </row>
    <row r="10" spans="1:12" ht="12.75">
      <c r="A10" t="s">
        <v>2</v>
      </c>
      <c r="B10" s="9">
        <f>SUM('Estados Financieros - Real'!B10)/'Estados Financieros - Real'!B$23</f>
        <v>0.08751669810679677</v>
      </c>
      <c r="C10" s="9">
        <f>SUM('Estados Financieros - Real'!C10)/'Estados Financieros - Real'!C$23</f>
        <v>0.031013323102390408</v>
      </c>
      <c r="D10" s="9">
        <f>SUM('Estados Financieros - Real'!D10)/'Estados Financieros - Real'!D$23</f>
        <v>0.03046838301803097</v>
      </c>
      <c r="E10" s="9">
        <f>SUM('Estados Financieros - Real'!E10)/'Estados Financieros - Real'!E$23</f>
        <v>0.0026979727904536148</v>
      </c>
      <c r="F10" s="9">
        <f>SUM('Estados Financieros - Real'!F10)/'Estados Financieros - Real'!F$23</f>
        <v>0.02230452956054194</v>
      </c>
      <c r="G10" s="9">
        <f>SUM('Estados Financieros - Real'!G10)/'Estados Financieros - Real'!G$23</f>
        <v>0.01384113949342431</v>
      </c>
      <c r="H10" s="9">
        <f>SUM('Estados Financieros - Real'!H10)/'Estados Financieros - Real'!H$23</f>
        <v>0</v>
      </c>
      <c r="I10" s="9">
        <f>SUM('Estados Financieros - Real'!I10)/'Estados Financieros - Real'!I$23</f>
        <v>0</v>
      </c>
      <c r="J10" s="9">
        <f>SUM('Estados Financieros - Real'!J10)/'Estados Financieros - Real'!J$23</f>
        <v>0.011646540379371271</v>
      </c>
      <c r="L10" s="15">
        <f t="shared" si="0"/>
        <v>0.022165398494556586</v>
      </c>
    </row>
    <row r="11" spans="1:12" ht="12.75">
      <c r="A11" t="s">
        <v>3</v>
      </c>
      <c r="B11" s="9">
        <f>SUM('Estados Financieros - Real'!B11)/'Estados Financieros - Real'!B$23</f>
        <v>0.09501372400414747</v>
      </c>
      <c r="C11" s="9">
        <f>SUM('Estados Financieros - Real'!C11)/'Estados Financieros - Real'!C$23</f>
        <v>0.12941610198142786</v>
      </c>
      <c r="D11" s="9">
        <f>SUM('Estados Financieros - Real'!D11)/'Estados Financieros - Real'!D$23</f>
        <v>0.1317628583651651</v>
      </c>
      <c r="E11" s="9">
        <f>SUM('Estados Financieros - Real'!E11)/'Estados Financieros - Real'!E$23</f>
        <v>0.11094789252876364</v>
      </c>
      <c r="F11" s="9">
        <f>SUM('Estados Financieros - Real'!F11)/'Estados Financieros - Real'!F$23</f>
        <v>0.10614441985459398</v>
      </c>
      <c r="G11" s="9">
        <f>SUM('Estados Financieros - Real'!G11)/'Estados Financieros - Real'!G$23</f>
        <v>0.11185238838398696</v>
      </c>
      <c r="H11" s="9">
        <f>SUM('Estados Financieros - Real'!H11)/'Estados Financieros - Real'!H$23</f>
        <v>0.10899904218201173</v>
      </c>
      <c r="I11" s="9">
        <f>SUM('Estados Financieros - Real'!I11)/'Estados Financieros - Real'!I$23</f>
        <v>0.1086419087807919</v>
      </c>
      <c r="J11" s="9">
        <f>SUM('Estados Financieros - Real'!J11)/'Estados Financieros - Real'!J$23</f>
        <v>0.0955230897854856</v>
      </c>
      <c r="L11" s="15">
        <f t="shared" si="0"/>
        <v>0.11092238065181936</v>
      </c>
    </row>
    <row r="12" spans="1:12" ht="12.75">
      <c r="A12" t="s">
        <v>4</v>
      </c>
      <c r="B12" s="9">
        <f>SUM('Estados Financieros - Real'!B12)/'Estados Financieros - Real'!B$23</f>
        <v>0.026898774084125675</v>
      </c>
      <c r="C12" s="9">
        <f>SUM('Estados Financieros - Real'!C12)/'Estados Financieros - Real'!C$23</f>
        <v>0.007971979867359326</v>
      </c>
      <c r="D12" s="9">
        <f>SUM('Estados Financieros - Real'!D12)/'Estados Financieros - Real'!D$23</f>
        <v>0.0008596442364749073</v>
      </c>
      <c r="E12" s="9">
        <f>SUM('Estados Financieros - Real'!E12)/'Estados Financieros - Real'!E$23</f>
        <v>0.0017188027355605926</v>
      </c>
      <c r="F12" s="9">
        <f>SUM('Estados Financieros - Real'!F12)/'Estados Financieros - Real'!F$23</f>
        <v>0.001180416318183338</v>
      </c>
      <c r="G12" s="9">
        <f>SUM('Estados Financieros - Real'!G12)/'Estados Financieros - Real'!G$23</f>
        <v>0.0010020188269415278</v>
      </c>
      <c r="H12" s="9">
        <f>SUM('Estados Financieros - Real'!H12)/'Estados Financieros - Real'!H$23</f>
        <v>0.0006039632015395366</v>
      </c>
      <c r="I12" s="9">
        <f>SUM('Estados Financieros - Real'!I12)/'Estados Financieros - Real'!I$23</f>
        <v>0.0002926662417312714</v>
      </c>
      <c r="J12" s="9">
        <f>SUM('Estados Financieros - Real'!J12)/'Estados Financieros - Real'!J$23</f>
        <v>0.000621967110766096</v>
      </c>
      <c r="L12" s="15">
        <f t="shared" si="0"/>
        <v>0.0045722480691869185</v>
      </c>
    </row>
    <row r="13" spans="1:12" ht="12.75">
      <c r="A13" t="s">
        <v>5</v>
      </c>
      <c r="B13" s="9">
        <f>SUM('Estados Financieros - Real'!B13)/'Estados Financieros - Real'!B$23</f>
        <v>0.020823303527534864</v>
      </c>
      <c r="C13" s="9">
        <f>SUM('Estados Financieros - Real'!C13)/'Estados Financieros - Real'!C$23</f>
        <v>0.027122615265684467</v>
      </c>
      <c r="D13" s="9">
        <f>SUM('Estados Financieros - Real'!D13)/'Estados Financieros - Real'!D$23</f>
        <v>0.01370345480605548</v>
      </c>
      <c r="E13" s="9">
        <f>SUM('Estados Financieros - Real'!E13)/'Estados Financieros - Real'!E$23</f>
        <v>0.025728368227695336</v>
      </c>
      <c r="F13" s="9">
        <f>SUM('Estados Financieros - Real'!F13)/'Estados Financieros - Real'!F$23</f>
        <v>0.01108525935412631</v>
      </c>
      <c r="G13" s="9">
        <f>SUM('Estados Financieros - Real'!G13)/'Estados Financieros - Real'!G$23</f>
        <v>0.010243276076769118</v>
      </c>
      <c r="H13" s="9">
        <f>SUM('Estados Financieros - Real'!H13)/'Estados Financieros - Real'!H$23</f>
        <v>0.007417944934739058</v>
      </c>
      <c r="I13" s="9">
        <f>SUM('Estados Financieros - Real'!I13)/'Estados Financieros - Real'!I$23</f>
        <v>0.007406775706997973</v>
      </c>
      <c r="J13" s="9">
        <f>SUM('Estados Financieros - Real'!J13)/'Estados Financieros - Real'!J$23</f>
        <v>0.004512342818645425</v>
      </c>
      <c r="L13" s="15">
        <f t="shared" si="0"/>
        <v>0.014227037857583114</v>
      </c>
    </row>
    <row r="14" spans="1:12" ht="12.75">
      <c r="A14" t="s">
        <v>6</v>
      </c>
      <c r="B14" s="9">
        <f>SUM('Estados Financieros - Real'!B14)/'Estados Financieros - Real'!B$23</f>
        <v>0.050368734220677745</v>
      </c>
      <c r="C14" s="9">
        <f>SUM('Estados Financieros - Real'!C14)/'Estados Financieros - Real'!C$23</f>
        <v>0.050790728132458905</v>
      </c>
      <c r="D14" s="9">
        <f>SUM('Estados Financieros - Real'!D14)/'Estados Financieros - Real'!D$23</f>
        <v>0.03122410973808718</v>
      </c>
      <c r="E14" s="9">
        <f>SUM('Estados Financieros - Real'!E14)/'Estados Financieros - Real'!E$23</f>
        <v>0.02316644646941813</v>
      </c>
      <c r="F14" s="9">
        <f>SUM('Estados Financieros - Real'!F14)/'Estados Financieros - Real'!F$23</f>
        <v>0.026237375629488136</v>
      </c>
      <c r="G14" s="9">
        <f>SUM('Estados Financieros - Real'!G14)/'Estados Financieros - Real'!G$23</f>
        <v>0.012224113169426887</v>
      </c>
      <c r="H14" s="9">
        <f>SUM('Estados Financieros - Real'!H14)/'Estados Financieros - Real'!H$23</f>
        <v>0.005581300918951025</v>
      </c>
      <c r="I14" s="9">
        <f>SUM('Estados Financieros - Real'!I14)/'Estados Financieros - Real'!I$23</f>
        <v>0.010396181401788135</v>
      </c>
      <c r="J14" s="9">
        <f>SUM('Estados Financieros - Real'!J14)/'Estados Financieros - Real'!J$23</f>
        <v>0.001705192854950729</v>
      </c>
      <c r="L14" s="15">
        <f t="shared" si="0"/>
        <v>0.023521575837249654</v>
      </c>
    </row>
    <row r="15" spans="1:12" ht="12.75">
      <c r="A15" t="s">
        <v>7</v>
      </c>
      <c r="B15" s="9">
        <f>SUM('Estados Financieros - Real'!B15)/'Estados Financieros - Real'!B$23</f>
        <v>0.4973186134669981</v>
      </c>
      <c r="C15" s="9">
        <f>SUM('Estados Financieros - Real'!C15)/'Estados Financieros - Real'!C$23</f>
        <v>0.5534893703159355</v>
      </c>
      <c r="D15" s="9">
        <f>SUM('Estados Financieros - Real'!D15)/'Estados Financieros - Real'!D$23</f>
        <v>0.5543311136306097</v>
      </c>
      <c r="E15" s="9">
        <f>SUM('Estados Financieros - Real'!E15)/'Estados Financieros - Real'!E$23</f>
        <v>0.532042560615399</v>
      </c>
      <c r="F15" s="9">
        <f>SUM('Estados Financieros - Real'!F15)/'Estados Financieros - Real'!F$23</f>
        <v>0.5737381905372981</v>
      </c>
      <c r="G15" s="9">
        <f>SUM('Estados Financieros - Real'!G15)/'Estados Financieros - Real'!G$23</f>
        <v>0.6104709454955679</v>
      </c>
      <c r="H15" s="9">
        <f>SUM('Estados Financieros - Real'!H15)/'Estados Financieros - Real'!H$23</f>
        <v>0.6441229175081845</v>
      </c>
      <c r="I15" s="9">
        <f>SUM('Estados Financieros - Real'!I15)/'Estados Financieros - Real'!I$23</f>
        <v>0.6343998436792567</v>
      </c>
      <c r="J15" s="9">
        <f>SUM('Estados Financieros - Real'!J15)/'Estados Financieros - Real'!J$23</f>
        <v>0.6460963943517594</v>
      </c>
      <c r="L15" s="15">
        <f t="shared" si="0"/>
        <v>0.582889994400112</v>
      </c>
    </row>
    <row r="16" spans="1:12" ht="12.75">
      <c r="A16" t="s">
        <v>8</v>
      </c>
      <c r="B16" s="9">
        <f>SUM('Estados Financieros - Real'!B16)/'Estados Financieros - Real'!B$23</f>
        <v>0.003022610106544902</v>
      </c>
      <c r="C16" s="9">
        <f>SUM('Estados Financieros - Real'!C16)/'Estados Financieros - Real'!C$23</f>
        <v>0.0030496267806924627</v>
      </c>
      <c r="D16" s="9">
        <f>SUM('Estados Financieros - Real'!D16)/'Estados Financieros - Real'!D$23</f>
        <v>0.02870459172317739</v>
      </c>
      <c r="E16" s="9">
        <f>SUM('Estados Financieros - Real'!E16)/'Estados Financieros - Real'!E$23</f>
        <v>0.039099975545163736</v>
      </c>
      <c r="F16" s="9">
        <f>SUM('Estados Financieros - Real'!F16)/'Estados Financieros - Real'!F$23</f>
        <v>0.05361235372045419</v>
      </c>
      <c r="G16" s="9">
        <f>SUM('Estados Financieros - Real'!G16)/'Estados Financieros - Real'!G$23</f>
        <v>0.054547109171189705</v>
      </c>
      <c r="H16" s="9">
        <f>SUM('Estados Financieros - Real'!H16)/'Estados Financieros - Real'!H$23</f>
        <v>0.05472528132087102</v>
      </c>
      <c r="I16" s="9">
        <f>SUM('Estados Financieros - Real'!I16)/'Estados Financieros - Real'!I$23</f>
        <v>0.05337206919791581</v>
      </c>
      <c r="J16" s="9">
        <f>SUM('Estados Financieros - Real'!J16)/'Estados Financieros - Real'!J$23</f>
        <v>0.050271165023204764</v>
      </c>
      <c r="L16" s="15">
        <f t="shared" si="0"/>
        <v>0.037822753621023775</v>
      </c>
    </row>
    <row r="17" spans="1:12" ht="12.75">
      <c r="A17" t="s">
        <v>9</v>
      </c>
      <c r="B17" s="9">
        <f>SUM('Estados Financieros - Real'!B17)/'Estados Financieros - Real'!B$23</f>
        <v>0.0024988831540053115</v>
      </c>
      <c r="C17" s="9">
        <f>SUM('Estados Financieros - Real'!C17)/'Estados Financieros - Real'!C$23</f>
        <v>0.0025612893759928827</v>
      </c>
      <c r="D17" s="9">
        <f>SUM('Estados Financieros - Real'!D17)/'Estados Financieros - Real'!D$23</f>
        <v>0.00305933944323064</v>
      </c>
      <c r="E17" s="9">
        <f>SUM('Estados Financieros - Real'!E17)/'Estados Financieros - Real'!E$23</f>
        <v>0.004845807741342796</v>
      </c>
      <c r="F17" s="9">
        <f>SUM('Estados Financieros - Real'!F17)/'Estados Financieros - Real'!F$23</f>
        <v>0.0060133906567480635</v>
      </c>
      <c r="G17" s="9">
        <f>SUM('Estados Financieros - Real'!G17)/'Estados Financieros - Real'!G$23</f>
        <v>0.006528525207741514</v>
      </c>
      <c r="H17" s="9">
        <f>SUM('Estados Financieros - Real'!H17)/'Estados Financieros - Real'!H$23</f>
        <v>0.013701737958968842</v>
      </c>
      <c r="I17" s="9">
        <f>SUM('Estados Financieros - Real'!I17)/'Estados Financieros - Real'!I$23</f>
        <v>0.01054036675634168</v>
      </c>
      <c r="J17" s="9">
        <f>SUM('Estados Financieros - Real'!J17)/'Estados Financieros - Real'!J$23</f>
        <v>0.01926153238241447</v>
      </c>
      <c r="L17" s="15">
        <f t="shared" si="0"/>
        <v>0.007667874741865133</v>
      </c>
    </row>
    <row r="18" spans="1:12" ht="12.75">
      <c r="A18" t="s">
        <v>10</v>
      </c>
      <c r="B18" s="9">
        <f>SUM('Estados Financieros - Real'!B18)/'Estados Financieros - Real'!B$23</f>
        <v>0.003093876844120943</v>
      </c>
      <c r="C18" s="9">
        <f>SUM('Estados Financieros - Real'!C18)/'Estados Financieros - Real'!C$23</f>
        <v>0.0012932645685326811</v>
      </c>
      <c r="D18" s="9">
        <f>SUM('Estados Financieros - Real'!D18)/'Estados Financieros - Real'!D$23</f>
        <v>0.006272427664953553</v>
      </c>
      <c r="E18" s="9">
        <f>SUM('Estados Financieros - Real'!E18)/'Estados Financieros - Real'!E$23</f>
        <v>0</v>
      </c>
      <c r="F18" s="9">
        <f>SUM('Estados Financieros - Real'!F18)/'Estados Financieros - Real'!F$23</f>
        <v>0</v>
      </c>
      <c r="G18" s="9">
        <f>SUM('Estados Financieros - Real'!G18)/'Estados Financieros - Real'!G$23</f>
        <v>0.005323002073004391</v>
      </c>
      <c r="H18" s="9">
        <f>SUM('Estados Financieros - Real'!H18)/'Estados Financieros - Real'!H$23</f>
        <v>0.004278247756847296</v>
      </c>
      <c r="I18" s="9">
        <f>SUM('Estados Financieros - Real'!I18)/'Estados Financieros - Real'!I$23</f>
        <v>0.0045852316911306834</v>
      </c>
      <c r="J18" s="9">
        <f>SUM('Estados Financieros - Real'!J18)/'Estados Financieros - Real'!J$23</f>
        <v>0.0046995833329351745</v>
      </c>
      <c r="L18" s="15">
        <f t="shared" si="0"/>
        <v>0.0032828482146138576</v>
      </c>
    </row>
    <row r="19" spans="1:12" ht="12.75">
      <c r="A19" t="s">
        <v>11</v>
      </c>
      <c r="B19" s="9">
        <f>SUM('Estados Financieros - Real'!B19)/'Estados Financieros - Real'!B$23</f>
        <v>0.017368289680662227</v>
      </c>
      <c r="C19" s="9">
        <f>SUM('Estados Financieros - Real'!C19)/'Estados Financieros - Real'!C$23</f>
        <v>0</v>
      </c>
      <c r="D19" s="9">
        <f>SUM('Estados Financieros - Real'!D19)/'Estados Financieros - Real'!D$23</f>
        <v>0.003746960420727945</v>
      </c>
      <c r="E19" s="9">
        <f>SUM('Estados Financieros - Real'!E19)/'Estados Financieros - Real'!E$23</f>
        <v>0.10975625386688857</v>
      </c>
      <c r="F19" s="9">
        <f>SUM('Estados Financieros - Real'!F19)/'Estados Financieros - Real'!F$23</f>
        <v>0.05887799862944143</v>
      </c>
      <c r="G19" s="9">
        <f>SUM('Estados Financieros - Real'!G19)/'Estados Financieros - Real'!G$23</f>
        <v>0.008000776319886315</v>
      </c>
      <c r="H19" s="9">
        <f>SUM('Estados Financieros - Real'!H19)/'Estados Financieros - Real'!H$23</f>
        <v>0.014023405663903218</v>
      </c>
      <c r="I19" s="9">
        <f>SUM('Estados Financieros - Real'!I19)/'Estados Financieros - Real'!I$23</f>
        <v>0.017899789814600994</v>
      </c>
      <c r="J19" s="9">
        <f>SUM('Estados Financieros - Real'!J19)/'Estados Financieros - Real'!J$23</f>
        <v>0.01708127370392755</v>
      </c>
      <c r="L19" s="15">
        <f t="shared" si="0"/>
        <v>0.027417194233337588</v>
      </c>
    </row>
    <row r="20" spans="1:12" ht="12.75">
      <c r="A20" t="s">
        <v>31</v>
      </c>
      <c r="B20" s="9">
        <f>SUM('Estados Financieros - Real'!B20)/'Estados Financieros - Real'!B$23</f>
        <v>0</v>
      </c>
      <c r="C20" s="9">
        <f>SUM('Estados Financieros - Real'!C20)/'Estados Financieros - Real'!C$23</f>
        <v>0</v>
      </c>
      <c r="D20" s="9">
        <f>SUM('Estados Financieros - Real'!D20)/'Estados Financieros - Real'!D$23</f>
        <v>0</v>
      </c>
      <c r="E20" s="9">
        <f>SUM('Estados Financieros - Real'!E20)/'Estados Financieros - Real'!E$23</f>
        <v>0</v>
      </c>
      <c r="F20" s="9">
        <f>SUM('Estados Financieros - Real'!F20)/'Estados Financieros - Real'!F$23</f>
        <v>0</v>
      </c>
      <c r="G20" s="9">
        <f>SUM('Estados Financieros - Real'!G20)/'Estados Financieros - Real'!G$23</f>
        <v>0</v>
      </c>
      <c r="H20" s="9">
        <f>SUM('Estados Financieros - Real'!H20)/'Estados Financieros - Real'!H$23</f>
        <v>0</v>
      </c>
      <c r="I20" s="9">
        <f>SUM('Estados Financieros - Real'!I20)/'Estados Financieros - Real'!I$23</f>
        <v>0</v>
      </c>
      <c r="J20" s="9">
        <f>SUM('Estados Financieros - Real'!J20)/'Estados Financieros - Real'!J$23</f>
        <v>0</v>
      </c>
      <c r="L20" s="15">
        <f t="shared" si="0"/>
        <v>0</v>
      </c>
    </row>
    <row r="21" spans="1:12" ht="12.75">
      <c r="A21" t="s">
        <v>32</v>
      </c>
      <c r="B21" s="9">
        <f>SUM('Estados Financieros - Real'!B21)/'Estados Financieros - Real'!B$23</f>
        <v>0</v>
      </c>
      <c r="C21" s="9">
        <f>SUM('Estados Financieros - Real'!C21)/'Estados Financieros - Real'!C$23</f>
        <v>0</v>
      </c>
      <c r="D21" s="9">
        <f>SUM('Estados Financieros - Real'!D21)/'Estados Financieros - Real'!D$23</f>
        <v>0</v>
      </c>
      <c r="E21" s="9">
        <f>SUM('Estados Financieros - Real'!E21)/'Estados Financieros - Real'!E$23</f>
        <v>0</v>
      </c>
      <c r="F21" s="9">
        <f>SUM('Estados Financieros - Real'!F21)/'Estados Financieros - Real'!F$23</f>
        <v>0</v>
      </c>
      <c r="G21" s="9">
        <f>SUM('Estados Financieros - Real'!G21)/'Estados Financieros - Real'!G$23</f>
        <v>0</v>
      </c>
      <c r="H21" s="9">
        <f>SUM('Estados Financieros - Real'!H21)/'Estados Financieros - Real'!H$23</f>
        <v>0</v>
      </c>
      <c r="I21" s="9">
        <f>SUM('Estados Financieros - Real'!I21)/'Estados Financieros - Real'!I$23</f>
        <v>0</v>
      </c>
      <c r="J21" s="9">
        <f>SUM('Estados Financieros - Real'!J21)/'Estados Financieros - Real'!J$23</f>
        <v>0</v>
      </c>
      <c r="L21" s="15">
        <f t="shared" si="0"/>
        <v>0</v>
      </c>
    </row>
    <row r="22" spans="2:10" ht="12.75">
      <c r="B22" s="8"/>
      <c r="C22" s="8"/>
      <c r="D22" s="8"/>
      <c r="E22" s="8"/>
      <c r="F22" s="8"/>
      <c r="G22" s="8"/>
      <c r="H22" s="8"/>
      <c r="I22" s="8"/>
      <c r="J22" s="8"/>
    </row>
    <row r="23" spans="1:12" ht="12.75">
      <c r="A23" s="1" t="s">
        <v>12</v>
      </c>
      <c r="B23" s="10">
        <f>SUM(B8:B21)</f>
        <v>0.9999999999999998</v>
      </c>
      <c r="C23" s="10">
        <f>SUM(C8:C21)</f>
        <v>1</v>
      </c>
      <c r="D23" s="10">
        <f aca="true" t="shared" si="1" ref="D23:L23">SUM(D8:D21)</f>
        <v>1</v>
      </c>
      <c r="E23" s="10">
        <f t="shared" si="1"/>
        <v>1</v>
      </c>
      <c r="F23" s="10">
        <f t="shared" si="1"/>
        <v>1</v>
      </c>
      <c r="G23" s="10">
        <f t="shared" si="1"/>
        <v>0.9999999999999999</v>
      </c>
      <c r="H23" s="10">
        <f t="shared" si="1"/>
        <v>1.0000000000000002</v>
      </c>
      <c r="I23" s="10">
        <f t="shared" si="1"/>
        <v>0.9999999999999999</v>
      </c>
      <c r="J23" s="10">
        <f t="shared" si="1"/>
        <v>1</v>
      </c>
      <c r="L23" s="10">
        <f t="shared" si="1"/>
        <v>1</v>
      </c>
    </row>
    <row r="24" spans="2:10" ht="12.75">
      <c r="B24" s="3"/>
      <c r="C24" s="3"/>
      <c r="D24" s="3"/>
      <c r="E24" s="3"/>
      <c r="F24" s="3"/>
      <c r="G24" s="3"/>
      <c r="H24" s="3"/>
      <c r="I24" s="3"/>
      <c r="J24" s="3"/>
    </row>
    <row r="25" spans="2:10" ht="12.75">
      <c r="B25" s="3"/>
      <c r="C25" s="3"/>
      <c r="D25" s="3"/>
      <c r="E25" s="3"/>
      <c r="F25" s="3"/>
      <c r="G25" s="3"/>
      <c r="H25" s="3"/>
      <c r="I25" s="3"/>
      <c r="J25" s="3"/>
    </row>
    <row r="26" spans="1:12" ht="12.75">
      <c r="A26" t="s">
        <v>13</v>
      </c>
      <c r="B26" s="9">
        <f>'Estados Financieros - Real'!B26/'Estados Financieros - Real'!B$33</f>
        <v>0.13851157182769677</v>
      </c>
      <c r="C26" s="9">
        <f>'Estados Financieros - Real'!C26/'Estados Financieros - Real'!C$33</f>
        <v>0.12204913758009768</v>
      </c>
      <c r="D26" s="9">
        <f>'Estados Financieros - Real'!D26/'Estados Financieros - Real'!D$33</f>
        <v>0.191415928250903</v>
      </c>
      <c r="E26" s="9">
        <f>'Estados Financieros - Real'!E26/'Estados Financieros - Real'!E$33</f>
        <v>0.06972372006508987</v>
      </c>
      <c r="F26" s="9">
        <f>'Estados Financieros - Real'!F26/'Estados Financieros - Real'!F$33</f>
        <v>0.066571415154077</v>
      </c>
      <c r="G26" s="9">
        <f>'Estados Financieros - Real'!G26/'Estados Financieros - Real'!G$33</f>
        <v>0.06164136136716658</v>
      </c>
      <c r="H26" s="9">
        <f>'Estados Financieros - Real'!H26/'Estados Financieros - Real'!H$33</f>
        <v>0.0625848146284898</v>
      </c>
      <c r="I26" s="9">
        <f>'Estados Financieros - Real'!I26/'Estados Financieros - Real'!I$33</f>
        <v>0.037456045225660546</v>
      </c>
      <c r="J26" s="9">
        <f>'Estados Financieros - Real'!J26/'Estados Financieros - Real'!J$33</f>
        <v>0.034988415614156484</v>
      </c>
      <c r="L26" s="15">
        <f aca="true" t="shared" si="2" ref="L26:L31">AVERAGE(B26:J26)</f>
        <v>0.08721582330148198</v>
      </c>
    </row>
    <row r="27" spans="1:12" ht="12.75">
      <c r="A27" t="s">
        <v>14</v>
      </c>
      <c r="B27" s="9">
        <f>'Estados Financieros - Real'!B27/'Estados Financieros - Real'!B$33</f>
        <v>0.17356156876953205</v>
      </c>
      <c r="C27" s="9">
        <f>'Estados Financieros - Real'!C27/'Estados Financieros - Real'!C$33</f>
        <v>0.19066697221368592</v>
      </c>
      <c r="D27" s="9">
        <f>'Estados Financieros - Real'!D27/'Estados Financieros - Real'!D$33</f>
        <v>0.15218948428872392</v>
      </c>
      <c r="E27" s="9">
        <f>'Estados Financieros - Real'!E27/'Estados Financieros - Real'!E$33</f>
        <v>0.10273808477346197</v>
      </c>
      <c r="F27" s="9">
        <f>'Estados Financieros - Real'!F27/'Estados Financieros - Real'!F$33</f>
        <v>0.10811910276747162</v>
      </c>
      <c r="G27" s="9">
        <f>'Estados Financieros - Real'!G27/'Estados Financieros - Real'!G$33</f>
        <v>0.14509298643214988</v>
      </c>
      <c r="H27" s="9">
        <f>'Estados Financieros - Real'!H27/'Estados Financieros - Real'!H$33</f>
        <v>0.1469494162717829</v>
      </c>
      <c r="I27" s="9">
        <f>'Estados Financieros - Real'!I27/'Estados Financieros - Real'!I$33</f>
        <v>0.10949633357336495</v>
      </c>
      <c r="J27" s="9">
        <f>'Estados Financieros - Real'!J27/'Estados Financieros - Real'!J$33</f>
        <v>0.09777884952854861</v>
      </c>
      <c r="L27" s="15">
        <f t="shared" si="2"/>
        <v>0.13628808873541354</v>
      </c>
    </row>
    <row r="28" spans="1:12" ht="12.75">
      <c r="A28" t="s">
        <v>15</v>
      </c>
      <c r="B28" s="9">
        <f>'Estados Financieros - Real'!B28/'Estados Financieros - Real'!B$33</f>
        <v>0</v>
      </c>
      <c r="C28" s="9">
        <f>'Estados Financieros - Real'!C28/'Estados Financieros - Real'!C$33</f>
        <v>0</v>
      </c>
      <c r="D28" s="9">
        <f>'Estados Financieros - Real'!D28/'Estados Financieros - Real'!D$33</f>
        <v>0.20043528448893427</v>
      </c>
      <c r="E28" s="9">
        <f>'Estados Financieros - Real'!E28/'Estados Financieros - Real'!E$33</f>
        <v>0.7105306856797846</v>
      </c>
      <c r="F28" s="9">
        <f>'Estados Financieros - Real'!F28/'Estados Financieros - Real'!F$33</f>
        <v>0.6847816116542207</v>
      </c>
      <c r="G28" s="9">
        <f>'Estados Financieros - Real'!G28/'Estados Financieros - Real'!G$33</f>
        <v>0.8093832007865721</v>
      </c>
      <c r="H28" s="9">
        <f>'Estados Financieros - Real'!H28/'Estados Financieros - Real'!H$33</f>
        <v>0.7312615186484772</v>
      </c>
      <c r="I28" s="9">
        <f>'Estados Financieros - Real'!I28/'Estados Financieros - Real'!I$33</f>
        <v>0.7118414892676949</v>
      </c>
      <c r="J28" s="9">
        <f>'Estados Financieros - Real'!J28/'Estados Financieros - Real'!J$33</f>
        <v>0.6524941995330542</v>
      </c>
      <c r="L28" s="15">
        <f t="shared" si="2"/>
        <v>0.5000808877843043</v>
      </c>
    </row>
    <row r="29" spans="1:12" ht="12.75">
      <c r="A29" t="s">
        <v>16</v>
      </c>
      <c r="B29" s="9">
        <f>'Estados Financieros - Real'!B29/'Estados Financieros - Real'!B$33</f>
        <v>1.0824050462468744</v>
      </c>
      <c r="C29" s="9">
        <f>'Estados Financieros - Real'!C29/'Estados Financieros - Real'!C$33</f>
        <v>1.1428885451324915</v>
      </c>
      <c r="D29" s="9">
        <f>'Estados Financieros - Real'!D29/'Estados Financieros - Real'!D$33</f>
        <v>1.3888047102881875</v>
      </c>
      <c r="E29" s="9">
        <f>'Estados Financieros - Real'!E29/'Estados Financieros - Real'!E$33</f>
        <v>0.9225432687135691</v>
      </c>
      <c r="F29" s="9">
        <f>'Estados Financieros - Real'!F29/'Estados Financieros - Real'!F$33</f>
        <v>1.0217585272582608</v>
      </c>
      <c r="G29" s="9">
        <f>'Estados Financieros - Real'!G29/'Estados Financieros - Real'!G$33</f>
        <v>1.093815624055638</v>
      </c>
      <c r="H29" s="9">
        <f>'Estados Financieros - Real'!H29/'Estados Financieros - Real'!H$33</f>
        <v>1.191681241992352</v>
      </c>
      <c r="I29" s="9">
        <f>'Estados Financieros - Real'!I29/'Estados Financieros - Real'!I$33</f>
        <v>1.2339200485516895</v>
      </c>
      <c r="J29" s="9">
        <f>'Estados Financieros - Real'!J29/'Estados Financieros - Real'!J$33</f>
        <v>1.2809493379502053</v>
      </c>
      <c r="L29" s="15">
        <f t="shared" si="2"/>
        <v>1.150974038909919</v>
      </c>
    </row>
    <row r="30" spans="1:12" ht="12.75">
      <c r="A30" t="s">
        <v>17</v>
      </c>
      <c r="B30" s="9">
        <f>'Estados Financieros - Real'!B30/'Estados Financieros - Real'!B$33</f>
        <v>0</v>
      </c>
      <c r="C30" s="9">
        <f>'Estados Financieros - Real'!C30/'Estados Financieros - Real'!C$33</f>
        <v>0</v>
      </c>
      <c r="D30" s="9">
        <f>'Estados Financieros - Real'!D30/'Estados Financieros - Real'!D$33</f>
        <v>0</v>
      </c>
      <c r="E30" s="9">
        <f>'Estados Financieros - Real'!E30/'Estados Financieros - Real'!E$33</f>
        <v>0</v>
      </c>
      <c r="F30" s="9">
        <f>'Estados Financieros - Real'!F30/'Estados Financieros - Real'!F$33</f>
        <v>0</v>
      </c>
      <c r="G30" s="9">
        <f>'Estados Financieros - Real'!G30/'Estados Financieros - Real'!G$33</f>
        <v>0</v>
      </c>
      <c r="H30" s="9">
        <f>'Estados Financieros - Real'!H30/'Estados Financieros - Real'!H$33</f>
        <v>0</v>
      </c>
      <c r="I30" s="9">
        <f>'Estados Financieros - Real'!I30/'Estados Financieros - Real'!I$33</f>
        <v>0</v>
      </c>
      <c r="J30" s="9">
        <f>'Estados Financieros - Real'!J30/'Estados Financieros - Real'!J$33</f>
        <v>0</v>
      </c>
      <c r="L30" s="15">
        <f t="shared" si="2"/>
        <v>0</v>
      </c>
    </row>
    <row r="31" spans="1:12" ht="12.75">
      <c r="A31" t="s">
        <v>18</v>
      </c>
      <c r="B31" s="9">
        <f>'Estados Financieros - Real'!B31/'Estados Financieros - Real'!B$33</f>
        <v>-0.39447818684410324</v>
      </c>
      <c r="C31" s="9">
        <f>'Estados Financieros - Real'!C31/'Estados Financieros - Real'!C$33</f>
        <v>-0.4556046549262753</v>
      </c>
      <c r="D31" s="9">
        <f>'Estados Financieros - Real'!D31/'Estados Financieros - Real'!D$33</f>
        <v>-0.9328454073167486</v>
      </c>
      <c r="E31" s="9">
        <f>'Estados Financieros - Real'!E31/'Estados Financieros - Real'!E$33</f>
        <v>-0.8055357592319055</v>
      </c>
      <c r="F31" s="9">
        <f>'Estados Financieros - Real'!F31/'Estados Financieros - Real'!F$33</f>
        <v>-0.8812306568340301</v>
      </c>
      <c r="G31" s="9">
        <f>'Estados Financieros - Real'!G31/'Estados Financieros - Real'!G$33</f>
        <v>-1.109933172641527</v>
      </c>
      <c r="H31" s="9">
        <f>'Estados Financieros - Real'!H31/'Estados Financieros - Real'!H$33</f>
        <v>-1.132476991541102</v>
      </c>
      <c r="I31" s="9">
        <f>'Estados Financieros - Real'!I31/'Estados Financieros - Real'!I$33</f>
        <v>-1.09271391661841</v>
      </c>
      <c r="J31" s="9">
        <f>'Estados Financieros - Real'!J31/'Estados Financieros - Real'!J$33</f>
        <v>-1.0662108026259645</v>
      </c>
      <c r="L31" s="15">
        <f t="shared" si="2"/>
        <v>-0.8745588387311185</v>
      </c>
    </row>
    <row r="32" spans="2:10" ht="12.75">
      <c r="B32" s="3"/>
      <c r="C32" s="3"/>
      <c r="D32" s="3"/>
      <c r="E32" s="3"/>
      <c r="F32" s="3"/>
      <c r="G32" s="3"/>
      <c r="H32" s="3"/>
      <c r="I32" s="3"/>
      <c r="J32" s="3"/>
    </row>
    <row r="33" spans="1:12" ht="12.75">
      <c r="A33" s="1" t="s">
        <v>19</v>
      </c>
      <c r="B33" s="11">
        <f aca="true" t="shared" si="3" ref="B33:J33">SUM(B26:B31)</f>
        <v>1</v>
      </c>
      <c r="C33" s="11">
        <f t="shared" si="3"/>
        <v>0.9999999999999998</v>
      </c>
      <c r="D33" s="11">
        <f t="shared" si="3"/>
        <v>1</v>
      </c>
      <c r="E33" s="11">
        <f t="shared" si="3"/>
        <v>1</v>
      </c>
      <c r="F33" s="11">
        <f t="shared" si="3"/>
        <v>0.9999999999999999</v>
      </c>
      <c r="G33" s="11">
        <f t="shared" si="3"/>
        <v>0.9999999999999998</v>
      </c>
      <c r="H33" s="11">
        <f t="shared" si="3"/>
        <v>0.9999999999999998</v>
      </c>
      <c r="I33" s="11">
        <f t="shared" si="3"/>
        <v>0.9999999999999998</v>
      </c>
      <c r="J33" s="11">
        <f t="shared" si="3"/>
        <v>1.0000000000000002</v>
      </c>
      <c r="L33" s="11">
        <f>SUM(L26:L31)</f>
        <v>1.0000000000000002</v>
      </c>
    </row>
    <row r="34" spans="2:10" ht="12.75">
      <c r="B34" s="3"/>
      <c r="C34" s="3"/>
      <c r="D34" s="3"/>
      <c r="E34" s="3"/>
      <c r="F34" s="3"/>
      <c r="G34" s="3"/>
      <c r="H34" s="3"/>
      <c r="I34" s="3"/>
      <c r="J34" s="3"/>
    </row>
    <row r="35" spans="1:12" ht="12.75">
      <c r="A35" t="s">
        <v>20</v>
      </c>
      <c r="B35" s="9">
        <f>'Estados Financieros - Real'!B35/'Estados Financieros - Real'!B$47</f>
        <v>0.0055201267651402855</v>
      </c>
      <c r="C35" s="9">
        <f>'Estados Financieros - Real'!C35/'Estados Financieros - Real'!C$47</f>
        <v>0</v>
      </c>
      <c r="D35" s="9">
        <f>'Estados Financieros - Real'!D35/'Estados Financieros - Real'!D$47</f>
        <v>0.12724066329832712</v>
      </c>
      <c r="E35" s="9">
        <f>'Estados Financieros - Real'!E35/'Estados Financieros - Real'!E$47</f>
        <v>0.05913045741456827</v>
      </c>
      <c r="F35" s="9">
        <f>'Estados Financieros - Real'!F35/'Estados Financieros - Real'!F$47</f>
        <v>0.0512651800435388</v>
      </c>
      <c r="G35" s="9">
        <f>'Estados Financieros - Real'!G35/'Estados Financieros - Real'!G$47</f>
        <v>0</v>
      </c>
      <c r="H35" s="9">
        <f>'Estados Financieros - Real'!H35/'Estados Financieros - Real'!H$47</f>
        <v>0.005421173323157203</v>
      </c>
      <c r="I35" s="9">
        <f>'Estados Financieros - Real'!I35/'Estados Financieros - Real'!I$47</f>
        <v>0.01715233954096581</v>
      </c>
      <c r="J35" s="9">
        <f>'Estados Financieros - Real'!J35/'Estados Financieros - Real'!J$47</f>
        <v>0.024705117847679495</v>
      </c>
      <c r="L35" s="15">
        <f aca="true" t="shared" si="4" ref="L35:L45">AVERAGE(B35:J35)</f>
        <v>0.032270562025930774</v>
      </c>
    </row>
    <row r="36" spans="1:12" ht="12.75">
      <c r="A36" t="s">
        <v>21</v>
      </c>
      <c r="B36" s="9">
        <f>'Estados Financieros - Real'!B36/'Estados Financieros - Real'!B$47</f>
        <v>0</v>
      </c>
      <c r="C36" s="9">
        <f>'Estados Financieros - Real'!C36/'Estados Financieros - Real'!C$47</f>
        <v>0</v>
      </c>
      <c r="D36" s="9">
        <f>'Estados Financieros - Real'!D36/'Estados Financieros - Real'!D$47</f>
        <v>0.02597960519232351</v>
      </c>
      <c r="E36" s="9">
        <f>'Estados Financieros - Real'!E36/'Estados Financieros - Real'!E$47</f>
        <v>0.015562694703701392</v>
      </c>
      <c r="F36" s="9">
        <f>'Estados Financieros - Real'!F36/'Estados Financieros - Real'!F$47</f>
        <v>0.015500138138646306</v>
      </c>
      <c r="G36" s="9">
        <f>'Estados Financieros - Real'!G36/'Estados Financieros - Real'!G$47</f>
        <v>0.019777332682592907</v>
      </c>
      <c r="H36" s="9">
        <f>'Estados Financieros - Real'!H36/'Estados Financieros - Real'!H$47</f>
        <v>0.018727187426426692</v>
      </c>
      <c r="I36" s="9">
        <f>'Estados Financieros - Real'!I36/'Estados Financieros - Real'!I$47</f>
        <v>0.02397930638833223</v>
      </c>
      <c r="J36" s="9">
        <f>'Estados Financieros - Real'!J36/'Estados Financieros - Real'!J$47</f>
        <v>0.011252555935267495</v>
      </c>
      <c r="L36" s="15">
        <f t="shared" si="4"/>
        <v>0.01453098005192117</v>
      </c>
    </row>
    <row r="37" spans="1:12" ht="12.75">
      <c r="A37" t="s">
        <v>22</v>
      </c>
      <c r="B37" s="9">
        <f>'Estados Financieros - Real'!B37/'Estados Financieros - Real'!B$47</f>
        <v>0.6421030487226173</v>
      </c>
      <c r="C37" s="9">
        <f>'Estados Financieros - Real'!C37/'Estados Financieros - Real'!C$47</f>
        <v>0.6212933873020737</v>
      </c>
      <c r="D37" s="9">
        <f>'Estados Financieros - Real'!D37/'Estados Financieros - Real'!D$47</f>
        <v>0.6359840304095017</v>
      </c>
      <c r="E37" s="9">
        <f>'Estados Financieros - Real'!E37/'Estados Financieros - Real'!E$47</f>
        <v>0.36463737330844964</v>
      </c>
      <c r="F37" s="9">
        <f>'Estados Financieros - Real'!F37/'Estados Financieros - Real'!F$47</f>
        <v>0.35631410904413824</v>
      </c>
      <c r="G37" s="9">
        <f>'Estados Financieros - Real'!G37/'Estados Financieros - Real'!G$47</f>
        <v>0.0312003566865105</v>
      </c>
      <c r="H37" s="9">
        <f>'Estados Financieros - Real'!H37/'Estados Financieros - Real'!H$47</f>
        <v>0.023366781047436547</v>
      </c>
      <c r="I37" s="9">
        <f>'Estados Financieros - Real'!I37/'Estados Financieros - Real'!I$47</f>
        <v>0.06801326671587382</v>
      </c>
      <c r="J37" s="9">
        <f>'Estados Financieros - Real'!J37/'Estados Financieros - Real'!J$47</f>
        <v>0.35716417927803135</v>
      </c>
      <c r="L37" s="15">
        <f t="shared" si="4"/>
        <v>0.3444529480571815</v>
      </c>
    </row>
    <row r="38" spans="1:12" ht="12.75">
      <c r="A38" t="s">
        <v>33</v>
      </c>
      <c r="B38" s="9">
        <f>'Estados Financieros - Real'!B38/'Estados Financieros - Real'!B$47</f>
        <v>0</v>
      </c>
      <c r="C38" s="9">
        <f>'Estados Financieros - Real'!C38/'Estados Financieros - Real'!C$47</f>
        <v>-0.03602174549806423</v>
      </c>
      <c r="D38" s="9">
        <f>'Estados Financieros - Real'!D38/'Estados Financieros - Real'!D$47</f>
        <v>-0.36156273874407285</v>
      </c>
      <c r="E38" s="9">
        <f>'Estados Financieros - Real'!E38/'Estados Financieros - Real'!E$47</f>
        <v>-0.1758800053147756</v>
      </c>
      <c r="F38" s="9">
        <f>'Estados Financieros - Real'!F38/'Estados Financieros - Real'!F$47</f>
        <v>-0.19340061332041078</v>
      </c>
      <c r="G38" s="9">
        <f>'Estados Financieros - Real'!G38/'Estados Financieros - Real'!G$47</f>
        <v>-0.05564044877614084</v>
      </c>
      <c r="H38" s="9">
        <f>'Estados Financieros - Real'!H38/'Estados Financieros - Real'!H$47</f>
        <v>0</v>
      </c>
      <c r="I38" s="9">
        <f>'Estados Financieros - Real'!I38/'Estados Financieros - Real'!I$47</f>
        <v>0</v>
      </c>
      <c r="J38" s="9">
        <f>'Estados Financieros - Real'!J38/'Estados Financieros - Real'!J$47</f>
        <v>0</v>
      </c>
      <c r="L38" s="15">
        <f t="shared" si="4"/>
        <v>-0.09138950573927382</v>
      </c>
    </row>
    <row r="39" spans="1:12" ht="12.75">
      <c r="A39" t="s">
        <v>23</v>
      </c>
      <c r="B39" s="9">
        <f>'Estados Financieros - Real'!B39/'Estados Financieros - Real'!B$47</f>
        <v>0.24788751736875733</v>
      </c>
      <c r="C39" s="9">
        <f>'Estados Financieros - Real'!C39/'Estados Financieros - Real'!C$47</f>
        <v>0.2193729321067834</v>
      </c>
      <c r="D39" s="9">
        <f>'Estados Financieros - Real'!D39/'Estados Financieros - Real'!D$47</f>
        <v>0.24612514452360915</v>
      </c>
      <c r="E39" s="9">
        <f>'Estados Financieros - Real'!E39/'Estados Financieros - Real'!E$47</f>
        <v>0.19608249294573993</v>
      </c>
      <c r="F39" s="9">
        <f>'Estados Financieros - Real'!F39/'Estados Financieros - Real'!F$47</f>
        <v>0.20973521789419483</v>
      </c>
      <c r="G39" s="9">
        <f>'Estados Financieros - Real'!G39/'Estados Financieros - Real'!G$47</f>
        <v>0.26496110229606673</v>
      </c>
      <c r="H39" s="9">
        <f>'Estados Financieros - Real'!H39/'Estados Financieros - Real'!H$47</f>
        <v>0.22376535158853578</v>
      </c>
      <c r="I39" s="9">
        <f>'Estados Financieros - Real'!I39/'Estados Financieros - Real'!I$47</f>
        <v>0.2561442189959819</v>
      </c>
      <c r="J39" s="9">
        <f>'Estados Financieros - Real'!J39/'Estados Financieros - Real'!J$47</f>
        <v>0.15045437699813577</v>
      </c>
      <c r="L39" s="15">
        <f t="shared" si="4"/>
        <v>0.2238364838575339</v>
      </c>
    </row>
    <row r="40" spans="1:12" ht="12.75">
      <c r="A40" t="s">
        <v>24</v>
      </c>
      <c r="B40" s="9">
        <f>'Estados Financieros - Real'!B40/'Estados Financieros - Real'!B$47</f>
        <v>0</v>
      </c>
      <c r="C40" s="9">
        <f>'Estados Financieros - Real'!C40/'Estados Financieros - Real'!C$47</f>
        <v>0</v>
      </c>
      <c r="D40" s="9">
        <f>'Estados Financieros - Real'!D40/'Estados Financieros - Real'!D$47</f>
        <v>0</v>
      </c>
      <c r="E40" s="9">
        <f>'Estados Financieros - Real'!E40/'Estados Financieros - Real'!E$47</f>
        <v>0.002184380936154712</v>
      </c>
      <c r="F40" s="9">
        <f>'Estados Financieros - Real'!F40/'Estados Financieros - Real'!F$47</f>
        <v>0.004384099536915285</v>
      </c>
      <c r="G40" s="9">
        <f>'Estados Financieros - Real'!G40/'Estados Financieros - Real'!G$47</f>
        <v>0</v>
      </c>
      <c r="H40" s="9">
        <f>'Estados Financieros - Real'!H40/'Estados Financieros - Real'!H$47</f>
        <v>0</v>
      </c>
      <c r="I40" s="9">
        <f>'Estados Financieros - Real'!I40/'Estados Financieros - Real'!I$47</f>
        <v>0</v>
      </c>
      <c r="J40" s="9">
        <f>'Estados Financieros - Real'!J40/'Estados Financieros - Real'!J$47</f>
        <v>0</v>
      </c>
      <c r="L40" s="15">
        <f t="shared" si="4"/>
        <v>0.000729831163674444</v>
      </c>
    </row>
    <row r="41" spans="1:12" ht="12.75">
      <c r="A41" t="s">
        <v>34</v>
      </c>
      <c r="B41" s="9">
        <f>'Estados Financieros - Real'!B41/'Estados Financieros - Real'!B$47</f>
        <v>0</v>
      </c>
      <c r="C41" s="9">
        <f>'Estados Financieros - Real'!C41/'Estados Financieros - Real'!C$47</f>
        <v>0</v>
      </c>
      <c r="D41" s="9">
        <f>'Estados Financieros - Real'!D41/'Estados Financieros - Real'!D$47</f>
        <v>0</v>
      </c>
      <c r="E41" s="9">
        <f>'Estados Financieros - Real'!E41/'Estados Financieros - Real'!E$47</f>
        <v>0.3690870277623903</v>
      </c>
      <c r="F41" s="9">
        <f>'Estados Financieros - Real'!F41/'Estados Financieros - Real'!F$47</f>
        <v>0.35906214012858795</v>
      </c>
      <c r="G41" s="9">
        <f>'Estados Financieros - Real'!G41/'Estados Financieros - Real'!G$47</f>
        <v>0.24252214853267662</v>
      </c>
      <c r="H41" s="9">
        <f>'Estados Financieros - Real'!H41/'Estados Financieros - Real'!H$47</f>
        <v>0.2743073423723778</v>
      </c>
      <c r="I41" s="9">
        <f>'Estados Financieros - Real'!I41/'Estados Financieros - Real'!I$47</f>
        <v>0.1400009596589072</v>
      </c>
      <c r="J41" s="9">
        <f>'Estados Financieros - Real'!J41/'Estados Financieros - Real'!J$47</f>
        <v>0.05747768941715155</v>
      </c>
      <c r="L41" s="15">
        <f t="shared" si="4"/>
        <v>0.16027303420801015</v>
      </c>
    </row>
    <row r="42" spans="1:12" ht="12.75">
      <c r="A42" t="s">
        <v>25</v>
      </c>
      <c r="B42" s="9">
        <f>'Estados Financieros - Real'!B42/'Estados Financieros - Real'!B$47</f>
        <v>0.060228268223910336</v>
      </c>
      <c r="C42" s="9">
        <f>'Estados Financieros - Real'!C42/'Estados Financieros - Real'!C$47</f>
        <v>0.07463510784969421</v>
      </c>
      <c r="D42" s="9">
        <f>'Estados Financieros - Real'!D42/'Estados Financieros - Real'!D$47</f>
        <v>0.12507051240992656</v>
      </c>
      <c r="E42" s="9">
        <f>'Estados Financieros - Real'!E42/'Estados Financieros - Real'!E$47</f>
        <v>0.08273741314369971</v>
      </c>
      <c r="F42" s="9">
        <f>'Estados Financieros - Real'!F42/'Estados Financieros - Real'!F$47</f>
        <v>0.07863581250557561</v>
      </c>
      <c r="G42" s="9">
        <f>'Estados Financieros - Real'!G42/'Estados Financieros - Real'!G$47</f>
        <v>0.14585060248657028</v>
      </c>
      <c r="H42" s="9">
        <f>'Estados Financieros - Real'!H42/'Estados Financieros - Real'!H$47</f>
        <v>0.16339870881911958</v>
      </c>
      <c r="I42" s="9">
        <f>'Estados Financieros - Real'!I42/'Estados Financieros - Real'!I$47</f>
        <v>0.2157096902183525</v>
      </c>
      <c r="J42" s="9">
        <f>'Estados Financieros - Real'!J42/'Estados Financieros - Real'!J$47</f>
        <v>0.12149484004652387</v>
      </c>
      <c r="L42" s="15">
        <f t="shared" si="4"/>
        <v>0.11864010618926361</v>
      </c>
    </row>
    <row r="43" spans="1:12" ht="12.75">
      <c r="A43" t="s">
        <v>26</v>
      </c>
      <c r="B43" s="9">
        <f>'Estados Financieros - Real'!B43/'Estados Financieros - Real'!B$47</f>
        <v>-0.0065891281310233</v>
      </c>
      <c r="C43" s="9">
        <f>'Estados Financieros - Real'!C43/'Estados Financieros - Real'!C$47</f>
        <v>-0.009286371575876688</v>
      </c>
      <c r="D43" s="9">
        <f>'Estados Financieros - Real'!D43/'Estados Financieros - Real'!D$47</f>
        <v>-0.030238597681818125</v>
      </c>
      <c r="E43" s="9">
        <f>'Estados Financieros - Real'!E43/'Estados Financieros - Real'!E$47</f>
        <v>-0.02630571019557674</v>
      </c>
      <c r="F43" s="9">
        <f>'Estados Financieros - Real'!F43/'Estados Financieros - Real'!F$47</f>
        <v>-0.03270892702689457</v>
      </c>
      <c r="G43" s="9">
        <f>'Estados Financieros - Real'!G43/'Estados Financieros - Real'!G$47</f>
        <v>-0.04979414347699626</v>
      </c>
      <c r="H43" s="9">
        <f>'Estados Financieros - Real'!H43/'Estados Financieros - Real'!H$47</f>
        <v>-0.060213260576397545</v>
      </c>
      <c r="I43" s="9">
        <f>'Estados Financieros - Real'!I43/'Estados Financieros - Real'!I$47</f>
        <v>-0.08708964277322549</v>
      </c>
      <c r="J43" s="9">
        <f>'Estados Financieros - Real'!J43/'Estados Financieros - Real'!J$47</f>
        <v>-0.05567103028921753</v>
      </c>
      <c r="L43" s="15">
        <f t="shared" si="4"/>
        <v>-0.039766312414114026</v>
      </c>
    </row>
    <row r="44" spans="1:12" ht="12.75">
      <c r="A44" t="s">
        <v>27</v>
      </c>
      <c r="B44" s="9">
        <f>'Estados Financieros - Real'!B44/'Estados Financieros - Real'!B$47</f>
        <v>0.05085016705059802</v>
      </c>
      <c r="C44" s="9">
        <f>'Estados Financieros - Real'!C44/'Estados Financieros - Real'!C$47</f>
        <v>0.13000668981538943</v>
      </c>
      <c r="D44" s="9">
        <f>'Estados Financieros - Real'!D44/'Estados Financieros - Real'!D$47</f>
        <v>0.23140138059220294</v>
      </c>
      <c r="E44" s="9">
        <f>'Estados Financieros - Real'!E44/'Estados Financieros - Real'!E$47</f>
        <v>0.11276387529564846</v>
      </c>
      <c r="F44" s="9">
        <f>'Estados Financieros - Real'!F44/'Estados Financieros - Real'!F$47</f>
        <v>0.15121284305570826</v>
      </c>
      <c r="G44" s="9">
        <f>'Estados Financieros - Real'!G44/'Estados Financieros - Real'!G$47</f>
        <v>0.4011230495687202</v>
      </c>
      <c r="H44" s="9">
        <f>'Estados Financieros - Real'!H44/'Estados Financieros - Real'!H$47</f>
        <v>0.3512267159993439</v>
      </c>
      <c r="I44" s="9">
        <f>'Estados Financieros - Real'!I44/'Estados Financieros - Real'!I$47</f>
        <v>0.366089861254812</v>
      </c>
      <c r="J44" s="9">
        <f>'Estados Financieros - Real'!J44/'Estados Financieros - Real'!J$47</f>
        <v>0.33312227076642803</v>
      </c>
      <c r="L44" s="15">
        <f t="shared" si="4"/>
        <v>0.23642187259987235</v>
      </c>
    </row>
    <row r="45" spans="1:12" ht="12.75">
      <c r="A45" t="s">
        <v>35</v>
      </c>
      <c r="B45" s="9">
        <f>'Estados Financieros - Real'!B45/'Estados Financieros - Real'!B$47</f>
        <v>0</v>
      </c>
      <c r="C45" s="9">
        <f>'Estados Financieros - Real'!C45/'Estados Financieros - Real'!C$47</f>
        <v>0</v>
      </c>
      <c r="D45" s="9">
        <f>'Estados Financieros - Real'!D45/'Estados Financieros - Real'!D$47</f>
        <v>0</v>
      </c>
      <c r="E45" s="9">
        <f>'Estados Financieros - Real'!E45/'Estados Financieros - Real'!E$47</f>
        <v>0</v>
      </c>
      <c r="F45" s="9">
        <f>'Estados Financieros - Real'!F45/'Estados Financieros - Real'!F$47</f>
        <v>0</v>
      </c>
      <c r="G45" s="9">
        <f>'Estados Financieros - Real'!G45/'Estados Financieros - Real'!G$47</f>
        <v>0</v>
      </c>
      <c r="H45" s="9">
        <f>'Estados Financieros - Real'!H45/'Estados Financieros - Real'!H$47</f>
        <v>0</v>
      </c>
      <c r="I45" s="9">
        <f>'Estados Financieros - Real'!I45/'Estados Financieros - Real'!I$47</f>
        <v>0</v>
      </c>
      <c r="J45" s="9">
        <f>'Estados Financieros - Real'!J45/'Estados Financieros - Real'!J$47</f>
        <v>0</v>
      </c>
      <c r="L45" s="15">
        <f t="shared" si="4"/>
        <v>0</v>
      </c>
    </row>
    <row r="46" spans="2:10" ht="12.75">
      <c r="B46" s="3"/>
      <c r="C46" s="3"/>
      <c r="D46" s="3"/>
      <c r="E46" s="3"/>
      <c r="F46" s="3"/>
      <c r="G46" s="3"/>
      <c r="H46" s="3"/>
      <c r="I46" s="3"/>
      <c r="J46" s="3"/>
    </row>
    <row r="47" spans="1:12" ht="12.75">
      <c r="A47" s="1" t="s">
        <v>28</v>
      </c>
      <c r="B47" s="10">
        <f>SUM(B35:B45)</f>
        <v>0.9999999999999999</v>
      </c>
      <c r="C47" s="10">
        <f>SUM(C35:C45)</f>
        <v>0.9999999999999999</v>
      </c>
      <c r="D47" s="10">
        <f aca="true" t="shared" si="5" ref="D47:L47">SUM(D35:D45)</f>
        <v>1</v>
      </c>
      <c r="E47" s="10">
        <f t="shared" si="5"/>
        <v>1</v>
      </c>
      <c r="F47" s="10">
        <f t="shared" si="5"/>
        <v>0.9999999999999999</v>
      </c>
      <c r="G47" s="10">
        <f t="shared" si="5"/>
        <v>1.0000000000000002</v>
      </c>
      <c r="H47" s="10">
        <f t="shared" si="5"/>
        <v>1</v>
      </c>
      <c r="I47" s="10">
        <f t="shared" si="5"/>
        <v>0.9999999999999999</v>
      </c>
      <c r="J47" s="10">
        <f t="shared" si="5"/>
        <v>1.0000000000000002</v>
      </c>
      <c r="L47" s="10">
        <f t="shared" si="5"/>
        <v>1</v>
      </c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 t="s">
        <v>29</v>
      </c>
      <c r="B49" s="5"/>
      <c r="C49" s="5"/>
      <c r="D49" s="5"/>
      <c r="E49" s="5"/>
      <c r="F49" s="5"/>
      <c r="G49" s="5"/>
      <c r="H49" s="5"/>
      <c r="I49" s="5"/>
      <c r="J49" s="5"/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1" t="s">
        <v>36</v>
      </c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1:12" ht="12.75">
      <c r="A54" t="s">
        <v>37</v>
      </c>
      <c r="B54" s="9">
        <f>'Estados Financieros - Real'!B54/'Estados Financieros - Real'!B$71</f>
        <v>0</v>
      </c>
      <c r="C54" s="9">
        <f>'Estados Financieros - Real'!C54/'Estados Financieros - Real'!C$71</f>
        <v>0.10310010397753487</v>
      </c>
      <c r="D54" s="9">
        <f>'Estados Financieros - Real'!D54/'Estados Financieros - Real'!D$71</f>
        <v>0.02188809821811144</v>
      </c>
      <c r="E54" s="9">
        <f>'Estados Financieros - Real'!E54/'Estados Financieros - Real'!E$71</f>
        <v>0.015326329379887127</v>
      </c>
      <c r="F54" s="9">
        <f>'Estados Financieros - Real'!F54/'Estados Financieros - Real'!F$71</f>
        <v>0.021224859084205672</v>
      </c>
      <c r="G54" s="9">
        <f>'Estados Financieros - Real'!G54/'Estados Financieros - Real'!G$71</f>
        <v>0.001583195779010223</v>
      </c>
      <c r="H54" s="9">
        <f>'Estados Financieros - Real'!H54/'Estados Financieros - Real'!H$71</f>
        <v>0.00884748373733656</v>
      </c>
      <c r="I54" s="9">
        <f>'Estados Financieros - Real'!I54/'Estados Financieros - Real'!I$71</f>
        <v>0.021416392956687954</v>
      </c>
      <c r="J54" s="9">
        <f>'Estados Financieros - Real'!J54/'Estados Financieros - Real'!J$71</f>
        <v>0.07816036428949882</v>
      </c>
      <c r="L54" s="15">
        <f aca="true" t="shared" si="6" ref="L54:L69">AVERAGE(B54:J54)</f>
        <v>0.030171869713585858</v>
      </c>
    </row>
    <row r="55" spans="1:12" ht="12.75">
      <c r="A55" t="s">
        <v>38</v>
      </c>
      <c r="B55" s="9">
        <f>'Estados Financieros - Real'!B55/'Estados Financieros - Real'!B$71</f>
        <v>0.003562560976110125</v>
      </c>
      <c r="C55" s="9">
        <f>'Estados Financieros - Real'!C55/'Estados Financieros - Real'!C$71</f>
        <v>0.0018425316053325552</v>
      </c>
      <c r="D55" s="9">
        <f>'Estados Financieros - Real'!D55/'Estados Financieros - Real'!D$71</f>
        <v>0.0005554484307001065</v>
      </c>
      <c r="E55" s="9">
        <f>'Estados Financieros - Real'!E55/'Estados Financieros - Real'!E$71</f>
        <v>0.0006686378540217663</v>
      </c>
      <c r="F55" s="9">
        <f>'Estados Financieros - Real'!F55/'Estados Financieros - Real'!F$71</f>
        <v>0.0006849729025486986</v>
      </c>
      <c r="G55" s="9">
        <f>'Estados Financieros - Real'!G55/'Estados Financieros - Real'!G$71</f>
        <v>0.0005854904307744856</v>
      </c>
      <c r="H55" s="9">
        <f>'Estados Financieros - Real'!H55/'Estados Financieros - Real'!H$71</f>
        <v>0.0002446042503856108</v>
      </c>
      <c r="I55" s="9">
        <f>'Estados Financieros - Real'!I55/'Estados Financieros - Real'!I$71</f>
        <v>0.015030954534389355</v>
      </c>
      <c r="J55" s="9">
        <f>'Estados Financieros - Real'!J55/'Estados Financieros - Real'!J$71</f>
        <v>0.02531957299500116</v>
      </c>
      <c r="L55" s="15">
        <f t="shared" si="6"/>
        <v>0.0053883082199182065</v>
      </c>
    </row>
    <row r="56" spans="1:12" ht="12.75">
      <c r="A56" t="s">
        <v>62</v>
      </c>
      <c r="B56" s="9">
        <f>'Estados Financieros - Real'!B56/'Estados Financieros - Real'!B$71</f>
        <v>0</v>
      </c>
      <c r="C56" s="9">
        <f>'Estados Financieros - Real'!C56/'Estados Financieros - Real'!C$71</f>
        <v>0</v>
      </c>
      <c r="D56" s="9">
        <f>'Estados Financieros - Real'!D56/'Estados Financieros - Real'!D$71</f>
        <v>0</v>
      </c>
      <c r="E56" s="9">
        <f>'Estados Financieros - Real'!E56/'Estados Financieros - Real'!E$71</f>
        <v>0</v>
      </c>
      <c r="F56" s="9">
        <f>'Estados Financieros - Real'!F56/'Estados Financieros - Real'!F$71</f>
        <v>0</v>
      </c>
      <c r="G56" s="9">
        <f>'Estados Financieros - Real'!G56/'Estados Financieros - Real'!G$71</f>
        <v>0</v>
      </c>
      <c r="H56" s="9">
        <f>'Estados Financieros - Real'!H56/'Estados Financieros - Real'!H$71</f>
        <v>0</v>
      </c>
      <c r="I56" s="9">
        <f>'Estados Financieros - Real'!I56/'Estados Financieros - Real'!I$71</f>
        <v>0</v>
      </c>
      <c r="J56" s="9">
        <f>'Estados Financieros - Real'!J56/'Estados Financieros - Real'!J$71</f>
        <v>0</v>
      </c>
      <c r="L56" s="15">
        <f t="shared" si="6"/>
        <v>0</v>
      </c>
    </row>
    <row r="57" spans="1:12" ht="12.75">
      <c r="A57" t="s">
        <v>63</v>
      </c>
      <c r="B57" s="9">
        <f>'Estados Financieros - Real'!B57/'Estados Financieros - Real'!B$71</f>
        <v>0</v>
      </c>
      <c r="C57" s="9">
        <f>'Estados Financieros - Real'!C57/'Estados Financieros - Real'!C$71</f>
        <v>0</v>
      </c>
      <c r="D57" s="9">
        <f>'Estados Financieros - Real'!D57/'Estados Financieros - Real'!D$71</f>
        <v>0.0026501672285801224</v>
      </c>
      <c r="E57" s="9">
        <f>'Estados Financieros - Real'!E57/'Estados Financieros - Real'!E$71</f>
        <v>0.0038147645379602575</v>
      </c>
      <c r="F57" s="9">
        <f>'Estados Financieros - Real'!F57/'Estados Financieros - Real'!F$71</f>
        <v>0.013047418277886854</v>
      </c>
      <c r="G57" s="9">
        <f>'Estados Financieros - Real'!G57/'Estados Financieros - Real'!G$71</f>
        <v>0.02342718912763164</v>
      </c>
      <c r="H57" s="9">
        <f>'Estados Financieros - Real'!H57/'Estados Financieros - Real'!H$71</f>
        <v>0.057083160846931054</v>
      </c>
      <c r="I57" s="9">
        <f>'Estados Financieros - Real'!I57/'Estados Financieros - Real'!I$71</f>
        <v>0.019086762648521275</v>
      </c>
      <c r="J57" s="9">
        <f>'Estados Financieros - Real'!J57/'Estados Financieros - Real'!J$71</f>
        <v>0.0018226848595195324</v>
      </c>
      <c r="L57" s="15">
        <f t="shared" si="6"/>
        <v>0.013436905280781192</v>
      </c>
    </row>
    <row r="58" spans="1:12" ht="12.75">
      <c r="A58" t="s">
        <v>39</v>
      </c>
      <c r="B58" s="9">
        <f>'Estados Financieros - Real'!B58/'Estados Financieros - Real'!B$71</f>
        <v>0.03491094398148718</v>
      </c>
      <c r="C58" s="9">
        <f>'Estados Financieros - Real'!C58/'Estados Financieros - Real'!C$71</f>
        <v>0.008205514010371635</v>
      </c>
      <c r="D58" s="9">
        <f>'Estados Financieros - Real'!D58/'Estados Financieros - Real'!D$71</f>
        <v>0.0050594298494227455</v>
      </c>
      <c r="E58" s="9">
        <f>'Estados Financieros - Real'!E58/'Estados Financieros - Real'!E$71</f>
        <v>0.004449460836044375</v>
      </c>
      <c r="F58" s="9">
        <f>'Estados Financieros - Real'!F58/'Estados Financieros - Real'!F$71</f>
        <v>0.0024098220344350254</v>
      </c>
      <c r="G58" s="9">
        <f>'Estados Financieros - Real'!G58/'Estados Financieros - Real'!G$71</f>
        <v>0.0005768676815450574</v>
      </c>
      <c r="H58" s="9">
        <f>'Estados Financieros - Real'!H58/'Estados Financieros - Real'!H$71</f>
        <v>0.0025866933288572814</v>
      </c>
      <c r="I58" s="9">
        <f>'Estados Financieros - Real'!I58/'Estados Financieros - Real'!I$71</f>
        <v>0.0019504642864899937</v>
      </c>
      <c r="J58" s="9">
        <f>'Estados Financieros - Real'!J58/'Estados Financieros - Real'!J$71</f>
        <v>0.002053787034661817</v>
      </c>
      <c r="L58" s="15">
        <f t="shared" si="6"/>
        <v>0.006911442560368345</v>
      </c>
    </row>
    <row r="59" spans="1:12" ht="12.75">
      <c r="A59" t="s">
        <v>40</v>
      </c>
      <c r="B59" s="9">
        <f>'Estados Financieros - Real'!B59/'Estados Financieros - Real'!B$71</f>
        <v>0.0003787386380159884</v>
      </c>
      <c r="C59" s="9">
        <f>'Estados Financieros - Real'!C59/'Estados Financieros - Real'!C$71</f>
        <v>0.0002288015382750877</v>
      </c>
      <c r="D59" s="9">
        <f>'Estados Financieros - Real'!D59/'Estados Financieros - Real'!D$71</f>
        <v>0.00018393202140425344</v>
      </c>
      <c r="E59" s="9">
        <f>'Estados Financieros - Real'!E59/'Estados Financieros - Real'!E$71</f>
        <v>0.0002657591436068168</v>
      </c>
      <c r="F59" s="9">
        <f>'Estados Financieros - Real'!F59/'Estados Financieros - Real'!F$71</f>
        <v>0.00025538737141151037</v>
      </c>
      <c r="G59" s="9">
        <f>'Estados Financieros - Real'!G59/'Estados Financieros - Real'!G$71</f>
        <v>0.0002526796614760475</v>
      </c>
      <c r="H59" s="9">
        <f>'Estados Financieros - Real'!H59/'Estados Financieros - Real'!H$71</f>
        <v>0.000197081676486803</v>
      </c>
      <c r="I59" s="9">
        <f>'Estados Financieros - Real'!I59/'Estados Financieros - Real'!I$71</f>
        <v>0.00025459226534730895</v>
      </c>
      <c r="J59" s="9">
        <f>'Estados Financieros - Real'!J59/'Estados Financieros - Real'!J$71</f>
        <v>0.00022316857436793254</v>
      </c>
      <c r="L59" s="15">
        <f t="shared" si="6"/>
        <v>0.00024890454337686096</v>
      </c>
    </row>
    <row r="60" spans="1:12" ht="12.75">
      <c r="A60" t="s">
        <v>41</v>
      </c>
      <c r="B60" s="9">
        <f>'Estados Financieros - Real'!B60/'Estados Financieros - Real'!B$71</f>
        <v>0.6764911945718466</v>
      </c>
      <c r="C60" s="9">
        <f>'Estados Financieros - Real'!C60/'Estados Financieros - Real'!C$71</f>
        <v>0.7434824686614194</v>
      </c>
      <c r="D60" s="9">
        <f>'Estados Financieros - Real'!D60/'Estados Financieros - Real'!D$71</f>
        <v>0.7293648475489957</v>
      </c>
      <c r="E60" s="9">
        <f>'Estados Financieros - Real'!E60/'Estados Financieros - Real'!E$71</f>
        <v>0.7414293612009129</v>
      </c>
      <c r="F60" s="9">
        <f>'Estados Financieros - Real'!F60/'Estados Financieros - Real'!F$71</f>
        <v>0.7353652085010903</v>
      </c>
      <c r="G60" s="9">
        <f>'Estados Financieros - Real'!G60/'Estados Financieros - Real'!G$71</f>
        <v>0.7881756729255038</v>
      </c>
      <c r="H60" s="9">
        <f>'Estados Financieros - Real'!H60/'Estados Financieros - Real'!H$71</f>
        <v>0.7545816506439779</v>
      </c>
      <c r="I60" s="9">
        <f>'Estados Financieros - Real'!I60/'Estados Financieros - Real'!I$71</f>
        <v>0.7824620764666985</v>
      </c>
      <c r="J60" s="9">
        <f>'Estados Financieros - Real'!J60/'Estados Financieros - Real'!J$71</f>
        <v>0.7146444139009166</v>
      </c>
      <c r="L60" s="15">
        <f t="shared" si="6"/>
        <v>0.7406663216023736</v>
      </c>
    </row>
    <row r="61" spans="1:12" ht="12.75">
      <c r="A61" t="s">
        <v>42</v>
      </c>
      <c r="B61" s="9">
        <f>'Estados Financieros - Real'!B61/'Estados Financieros - Real'!B$71</f>
        <v>0.19754839635519852</v>
      </c>
      <c r="C61" s="9">
        <f>'Estados Financieros - Real'!C61/'Estados Financieros - Real'!C$71</f>
        <v>0.02323191608667353</v>
      </c>
      <c r="D61" s="9">
        <f>'Estados Financieros - Real'!D61/'Estados Financieros - Real'!D$71</f>
        <v>0.07990200599660831</v>
      </c>
      <c r="E61" s="9">
        <f>'Estados Financieros - Real'!E61/'Estados Financieros - Real'!E$71</f>
        <v>0.04577710966782353</v>
      </c>
      <c r="F61" s="9">
        <f>'Estados Financieros - Real'!F61/'Estados Financieros - Real'!F$71</f>
        <v>0.04289841215268668</v>
      </c>
      <c r="G61" s="9">
        <f>'Estados Financieros - Real'!G61/'Estados Financieros - Real'!G$71</f>
        <v>0.04710284730881009</v>
      </c>
      <c r="H61" s="9">
        <f>'Estados Financieros - Real'!H61/'Estados Financieros - Real'!H$71</f>
        <v>0.03927729560639163</v>
      </c>
      <c r="I61" s="9">
        <f>'Estados Financieros - Real'!I61/'Estados Financieros - Real'!I$71</f>
        <v>0.02503303351031769</v>
      </c>
      <c r="J61" s="9">
        <f>'Estados Financieros - Real'!J61/'Estados Financieros - Real'!J$71</f>
        <v>0.021108451826989234</v>
      </c>
      <c r="L61" s="15">
        <f t="shared" si="6"/>
        <v>0.057986607612388816</v>
      </c>
    </row>
    <row r="62" spans="1:12" ht="12.75">
      <c r="A62" t="s">
        <v>43</v>
      </c>
      <c r="B62" s="9">
        <f>'Estados Financieros - Real'!B62/'Estados Financieros - Real'!B$71</f>
        <v>0.004154496463047865</v>
      </c>
      <c r="C62" s="9">
        <f>'Estados Financieros - Real'!C62/'Estados Financieros - Real'!C$71</f>
        <v>0.00937450879811748</v>
      </c>
      <c r="D62" s="9">
        <f>'Estados Financieros - Real'!D62/'Estados Financieros - Real'!D$71</f>
        <v>0.020749981842830237</v>
      </c>
      <c r="E62" s="9">
        <f>'Estados Financieros - Real'!E62/'Estados Financieros - Real'!E$71</f>
        <v>0.021397095198858573</v>
      </c>
      <c r="F62" s="9">
        <f>'Estados Financieros - Real'!F62/'Estados Financieros - Real'!F$71</f>
        <v>0.028262545803287884</v>
      </c>
      <c r="G62" s="9">
        <f>'Estados Financieros - Real'!G62/'Estados Financieros - Real'!G$71</f>
        <v>0.042723807864792296</v>
      </c>
      <c r="H62" s="9">
        <f>'Estados Financieros - Real'!H62/'Estados Financieros - Real'!H$71</f>
        <v>0.05220444119562468</v>
      </c>
      <c r="I62" s="9">
        <f>'Estados Financieros - Real'!I62/'Estados Financieros - Real'!I$71</f>
        <v>0.054617488755959724</v>
      </c>
      <c r="J62" s="9">
        <f>'Estados Financieros - Real'!J62/'Estados Financieros - Real'!J$71</f>
        <v>0.07753450758857648</v>
      </c>
      <c r="L62" s="15">
        <f t="shared" si="6"/>
        <v>0.03455765261234392</v>
      </c>
    </row>
    <row r="63" spans="1:12" ht="12.75">
      <c r="A63" t="s">
        <v>44</v>
      </c>
      <c r="B63" s="9">
        <f>'Estados Financieros - Real'!B63/'Estados Financieros - Real'!B$71</f>
        <v>0.002893068430444278</v>
      </c>
      <c r="C63" s="9">
        <f>'Estados Financieros - Real'!C63/'Estados Financieros - Real'!C$71</f>
        <v>0.0008168343912902849</v>
      </c>
      <c r="D63" s="9">
        <f>'Estados Financieros - Real'!D63/'Estados Financieros - Real'!D$71</f>
        <v>0.001696986192769853</v>
      </c>
      <c r="E63" s="9">
        <f>'Estados Financieros - Real'!E63/'Estados Financieros - Real'!E$71</f>
        <v>0.0009856368693495138</v>
      </c>
      <c r="F63" s="9">
        <f>'Estados Financieros - Real'!F63/'Estados Financieros - Real'!F$71</f>
        <v>0.003460910003890453</v>
      </c>
      <c r="G63" s="9">
        <f>'Estados Financieros - Real'!G63/'Estados Financieros - Real'!G$71</f>
        <v>0.005225306859209154</v>
      </c>
      <c r="H63" s="9">
        <f>'Estados Financieros - Real'!H63/'Estados Financieros - Real'!H$71</f>
        <v>0.005095940503195731</v>
      </c>
      <c r="I63" s="9">
        <f>'Estados Financieros - Real'!I63/'Estados Financieros - Real'!I$71</f>
        <v>0.006222277940393733</v>
      </c>
      <c r="J63" s="9">
        <f>'Estados Financieros - Real'!J63/'Estados Financieros - Real'!J$71</f>
        <v>0.006654150236773909</v>
      </c>
      <c r="L63" s="15">
        <f t="shared" si="6"/>
        <v>0.0036723457141463237</v>
      </c>
    </row>
    <row r="64" spans="1:12" ht="12.75">
      <c r="A64" t="s">
        <v>45</v>
      </c>
      <c r="B64" s="9">
        <f>'Estados Financieros - Real'!B64/'Estados Financieros - Real'!B$71</f>
        <v>0.0538943100438993</v>
      </c>
      <c r="C64" s="9">
        <f>'Estados Financieros - Real'!C64/'Estados Financieros - Real'!C$71</f>
        <v>0.06735619798634898</v>
      </c>
      <c r="D64" s="9">
        <f>'Estados Financieros - Real'!D64/'Estados Financieros - Real'!D$71</f>
        <v>0.10688202280240247</v>
      </c>
      <c r="E64" s="9">
        <f>'Estados Financieros - Real'!E64/'Estados Financieros - Real'!E$71</f>
        <v>0.04475031821198504</v>
      </c>
      <c r="F64" s="9">
        <f>'Estados Financieros - Real'!F64/'Estados Financieros - Real'!F$71</f>
        <v>0.04528330634143694</v>
      </c>
      <c r="G64" s="9">
        <f>'Estados Financieros - Real'!G64/'Estados Financieros - Real'!G$71</f>
        <v>0.06238825379445771</v>
      </c>
      <c r="H64" s="9">
        <f>'Estados Financieros - Real'!H64/'Estados Financieros - Real'!H$71</f>
        <v>0.05055067679213053</v>
      </c>
      <c r="I64" s="9">
        <f>'Estados Financieros - Real'!I64/'Estados Financieros - Real'!I$71</f>
        <v>0.04835443890496499</v>
      </c>
      <c r="J64" s="9">
        <f>'Estados Financieros - Real'!J64/'Estados Financieros - Real'!J$71</f>
        <v>0.04302108153933077</v>
      </c>
      <c r="L64" s="15">
        <f t="shared" si="6"/>
        <v>0.0580534007129952</v>
      </c>
    </row>
    <row r="65" spans="1:12" ht="12.75">
      <c r="A65" t="s">
        <v>46</v>
      </c>
      <c r="B65" s="9">
        <f>'Estados Financieros - Real'!B65/'Estados Financieros - Real'!B$71</f>
        <v>0.021551535464641336</v>
      </c>
      <c r="C65" s="9">
        <f>'Estados Financieros - Real'!C65/'Estados Financieros - Real'!C$71</f>
        <v>0.03318536428208441</v>
      </c>
      <c r="D65" s="9">
        <f>'Estados Financieros - Real'!D65/'Estados Financieros - Real'!D$71</f>
        <v>0.02419003467828144</v>
      </c>
      <c r="E65" s="9">
        <f>'Estados Financieros - Real'!E65/'Estados Financieros - Real'!E$71</f>
        <v>0.030209546887930767</v>
      </c>
      <c r="F65" s="9">
        <f>'Estados Financieros - Real'!F65/'Estados Financieros - Real'!F$71</f>
        <v>0.025225568413147922</v>
      </c>
      <c r="G65" s="9">
        <f>'Estados Financieros - Real'!G65/'Estados Financieros - Real'!G$71</f>
        <v>0.023423727072223163</v>
      </c>
      <c r="H65" s="9">
        <f>'Estados Financieros - Real'!H65/'Estados Financieros - Real'!H$71</f>
        <v>0.026000281089968155</v>
      </c>
      <c r="I65" s="9">
        <f>'Estados Financieros - Real'!I65/'Estados Financieros - Real'!I$71</f>
        <v>0.02264818630803762</v>
      </c>
      <c r="J65" s="9">
        <f>'Estados Financieros - Real'!J65/'Estados Financieros - Real'!J$71</f>
        <v>0.02792043725295243</v>
      </c>
      <c r="L65" s="15">
        <f t="shared" si="6"/>
        <v>0.026039409049918586</v>
      </c>
    </row>
    <row r="66" spans="1:12" ht="12.75">
      <c r="A66" t="s">
        <v>64</v>
      </c>
      <c r="B66" s="9">
        <f>'Estados Financieros - Real'!B66/'Estados Financieros - Real'!B$71</f>
        <v>0</v>
      </c>
      <c r="C66" s="9">
        <f>'Estados Financieros - Real'!C66/'Estados Financieros - Real'!C$71</f>
        <v>0</v>
      </c>
      <c r="D66" s="9">
        <f>'Estados Financieros - Real'!D66/'Estados Financieros - Real'!D$71</f>
        <v>0.0029494303008436944</v>
      </c>
      <c r="E66" s="9">
        <f>'Estados Financieros - Real'!E66/'Estados Financieros - Real'!E$71</f>
        <v>0.0019278299868254931</v>
      </c>
      <c r="F66" s="9">
        <f>'Estados Financieros - Real'!F66/'Estados Financieros - Real'!F$71</f>
        <v>0</v>
      </c>
      <c r="G66" s="9">
        <f>'Estados Financieros - Real'!G66/'Estados Financieros - Real'!G$71</f>
        <v>0.003141149503306252</v>
      </c>
      <c r="H66" s="9">
        <f>'Estados Financieros - Real'!H66/'Estados Financieros - Real'!H$71</f>
        <v>0.002795793830022278</v>
      </c>
      <c r="I66" s="9">
        <f>'Estados Financieros - Real'!I66/'Estados Financieros - Real'!I$71</f>
        <v>0.001387665330700689</v>
      </c>
      <c r="J66" s="9">
        <f>'Estados Financieros - Real'!J66/'Estados Financieros - Real'!J$71</f>
        <v>0.0006517983161527478</v>
      </c>
      <c r="L66" s="15">
        <f t="shared" si="6"/>
        <v>0.0014281852519834614</v>
      </c>
    </row>
    <row r="67" spans="1:12" ht="12.75">
      <c r="A67" t="s">
        <v>47</v>
      </c>
      <c r="B67" s="9">
        <f>'Estados Financieros - Real'!B67/'Estados Financieros - Real'!B$71</f>
        <v>0</v>
      </c>
      <c r="C67" s="9">
        <f>'Estados Financieros - Real'!C67/'Estados Financieros - Real'!C$71</f>
        <v>0</v>
      </c>
      <c r="D67" s="9">
        <f>'Estados Financieros - Real'!D67/'Estados Financieros - Real'!D$71</f>
        <v>0</v>
      </c>
      <c r="E67" s="9">
        <f>'Estados Financieros - Real'!E67/'Estados Financieros - Real'!E$71</f>
        <v>4.308382020929623E-05</v>
      </c>
      <c r="F67" s="9">
        <f>'Estados Financieros - Real'!F67/'Estados Financieros - Real'!F$71</f>
        <v>3.3295031983135348E-06</v>
      </c>
      <c r="G67" s="9">
        <f>'Estados Financieros - Real'!G67/'Estados Financieros - Real'!G$71</f>
        <v>2.1103422988884276E-05</v>
      </c>
      <c r="H67" s="9">
        <f>'Estados Financieros - Real'!H67/'Estados Financieros - Real'!H$71</f>
        <v>0.0001323011522795318</v>
      </c>
      <c r="I67" s="9">
        <f>'Estados Financieros - Real'!I67/'Estados Financieros - Real'!I$71</f>
        <v>0.0003202661803015376</v>
      </c>
      <c r="J67" s="9">
        <f>'Estados Financieros - Real'!J67/'Estados Financieros - Real'!J$71</f>
        <v>0.0004493066634138227</v>
      </c>
      <c r="L67" s="15">
        <f t="shared" si="6"/>
        <v>0.00010771008248793179</v>
      </c>
    </row>
    <row r="68" spans="1:12" ht="12.75">
      <c r="A68" t="s">
        <v>10</v>
      </c>
      <c r="B68" s="9">
        <f>'Estados Financieros - Real'!B68/'Estados Financieros - Real'!B$71</f>
        <v>0</v>
      </c>
      <c r="C68" s="9">
        <f>'Estados Financieros - Real'!C68/'Estados Financieros - Real'!C$71</f>
        <v>0</v>
      </c>
      <c r="D68" s="9">
        <f>'Estados Financieros - Real'!D68/'Estados Financieros - Real'!D$71</f>
        <v>0</v>
      </c>
      <c r="E68" s="9">
        <f>'Estados Financieros - Real'!E68/'Estados Financieros - Real'!E$71</f>
        <v>0.08385492110593064</v>
      </c>
      <c r="F68" s="9">
        <f>'Estados Financieros - Real'!F68/'Estados Financieros - Real'!F$71</f>
        <v>0.08032016792277001</v>
      </c>
      <c r="G68" s="9">
        <f>'Estados Financieros - Real'!G68/'Estados Financieros - Real'!G$71</f>
        <v>0</v>
      </c>
      <c r="H68" s="9">
        <f>'Estados Financieros - Real'!H68/'Estados Financieros - Real'!H$71</f>
        <v>0</v>
      </c>
      <c r="I68" s="9">
        <f>'Estados Financieros - Real'!I68/'Estados Financieros - Real'!I$71</f>
        <v>0</v>
      </c>
      <c r="J68" s="9">
        <f>'Estados Financieros - Real'!J68/'Estados Financieros - Real'!J$71</f>
        <v>0</v>
      </c>
      <c r="L68" s="15">
        <f t="shared" si="6"/>
        <v>0.018241676558744518</v>
      </c>
    </row>
    <row r="69" spans="1:12" ht="12.75">
      <c r="A69" t="s">
        <v>48</v>
      </c>
      <c r="B69" s="9">
        <f>'Estados Financieros - Real'!B69/'Estados Financieros - Real'!B$71</f>
        <v>0.004614755075308905</v>
      </c>
      <c r="C69" s="9">
        <f>'Estados Financieros - Real'!C69/'Estados Financieros - Real'!C$71</f>
        <v>0.009175758662551731</v>
      </c>
      <c r="D69" s="9">
        <f>'Estados Financieros - Real'!D69/'Estados Financieros - Real'!D$71</f>
        <v>0.00392761488904955</v>
      </c>
      <c r="E69" s="9">
        <f>'Estados Financieros - Real'!E69/'Estados Financieros - Real'!E$71</f>
        <v>0.0051001452986539466</v>
      </c>
      <c r="F69" s="9">
        <f>'Estados Financieros - Real'!F69/'Estados Financieros - Real'!F$71</f>
        <v>0.0015580916880038364</v>
      </c>
      <c r="G69" s="9">
        <f>'Estados Financieros - Real'!G69/'Estados Financieros - Real'!G$71</f>
        <v>0.0013727085682711604</v>
      </c>
      <c r="H69" s="9">
        <f>'Estados Financieros - Real'!H69/'Estados Financieros - Real'!H$71</f>
        <v>0.00040259534641222145</v>
      </c>
      <c r="I69" s="9">
        <f>'Estados Financieros - Real'!I69/'Estados Financieros - Real'!I$71</f>
        <v>0.001215399911189528</v>
      </c>
      <c r="J69" s="9">
        <f>'Estados Financieros - Real'!J69/'Estados Financieros - Real'!J$71</f>
        <v>0.00043627492184489236</v>
      </c>
      <c r="L69" s="15">
        <f t="shared" si="6"/>
        <v>0.0030892604845873077</v>
      </c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1:12" ht="12.75">
      <c r="A71" s="1" t="s">
        <v>49</v>
      </c>
      <c r="B71" s="11">
        <f>SUM(B54:B69)</f>
        <v>1</v>
      </c>
      <c r="C71" s="11">
        <f>SUM(C54:C69)</f>
        <v>1</v>
      </c>
      <c r="D71" s="11">
        <f aca="true" t="shared" si="7" ref="D71:L71">SUM(D54:D69)</f>
        <v>0.9999999999999999</v>
      </c>
      <c r="E71" s="11">
        <f t="shared" si="7"/>
        <v>1</v>
      </c>
      <c r="F71" s="11">
        <f t="shared" si="7"/>
        <v>1.0000000000000002</v>
      </c>
      <c r="G71" s="11">
        <f t="shared" si="7"/>
        <v>1</v>
      </c>
      <c r="H71" s="11">
        <f t="shared" si="7"/>
        <v>0.9999999999999999</v>
      </c>
      <c r="I71" s="11">
        <f t="shared" si="7"/>
        <v>1</v>
      </c>
      <c r="J71" s="11">
        <f t="shared" si="7"/>
        <v>1.0000000000000002</v>
      </c>
      <c r="L71" s="11">
        <f t="shared" si="7"/>
        <v>1.0000000000000002</v>
      </c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3" spans="1:12" ht="12.75">
      <c r="A73" t="s">
        <v>65</v>
      </c>
      <c r="B73" s="9">
        <f>'Estados Financieros - Real'!B73/'Estados Financieros - Real'!B$82</f>
        <v>0.06491498472973938</v>
      </c>
      <c r="C73" s="9">
        <f>'Estados Financieros - Real'!C73/'Estados Financieros - Real'!C$82</f>
        <v>0.04778921582131988</v>
      </c>
      <c r="D73" s="9">
        <f>'Estados Financieros - Real'!D73/'Estados Financieros - Real'!D$82</f>
        <v>0.003977347594468822</v>
      </c>
      <c r="E73" s="9">
        <f>'Estados Financieros - Real'!E73/'Estados Financieros - Real'!E$82</f>
        <v>0.004014121998296565</v>
      </c>
      <c r="F73" s="9">
        <f>'Estados Financieros - Real'!F73/'Estados Financieros - Real'!F$82</f>
        <v>0.0024069384090996387</v>
      </c>
      <c r="G73" s="9">
        <f>'Estados Financieros - Real'!G73/'Estados Financieros - Real'!G$82</f>
        <v>0.0007220798640343559</v>
      </c>
      <c r="H73" s="9">
        <f>'Estados Financieros - Real'!H73/'Estados Financieros - Real'!H$82</f>
        <v>0</v>
      </c>
      <c r="I73" s="9">
        <f>'Estados Financieros - Real'!I73/'Estados Financieros - Real'!I$82</f>
        <v>0.24610155086292443</v>
      </c>
      <c r="J73" s="9">
        <f>'Estados Financieros - Real'!J73/'Estados Financieros - Real'!J$82</f>
        <v>0.06309750913469889</v>
      </c>
      <c r="L73" s="15">
        <f aca="true" t="shared" si="8" ref="L73:L80">AVERAGE(B73:J73)</f>
        <v>0.04811374982384245</v>
      </c>
    </row>
    <row r="74" spans="1:12" ht="12.75">
      <c r="A74" t="s">
        <v>66</v>
      </c>
      <c r="B74" s="9">
        <f>'Estados Financieros - Real'!B74/'Estados Financieros - Real'!B$82</f>
        <v>0</v>
      </c>
      <c r="C74" s="9">
        <f>'Estados Financieros - Real'!C74/'Estados Financieros - Real'!C$82</f>
        <v>0</v>
      </c>
      <c r="D74" s="9">
        <f>'Estados Financieros - Real'!D74/'Estados Financieros - Real'!D$82</f>
        <v>0.8283967996401075</v>
      </c>
      <c r="E74" s="9">
        <f>'Estados Financieros - Real'!E74/'Estados Financieros - Real'!E$82</f>
        <v>0.8682811301901229</v>
      </c>
      <c r="F74" s="9">
        <f>'Estados Financieros - Real'!F74/'Estados Financieros - Real'!F$82</f>
        <v>0.8903490396251004</v>
      </c>
      <c r="G74" s="9">
        <f>'Estados Financieros - Real'!G74/'Estados Financieros - Real'!G$82</f>
        <v>0.9197674115192578</v>
      </c>
      <c r="H74" s="9">
        <f>'Estados Financieros - Real'!H74/'Estados Financieros - Real'!H$82</f>
        <v>0.8882428959504114</v>
      </c>
      <c r="I74" s="9">
        <f>'Estados Financieros - Real'!I74/'Estados Financieros - Real'!I$82</f>
        <v>0.629457169106178</v>
      </c>
      <c r="J74" s="9">
        <f>'Estados Financieros - Real'!J74/'Estados Financieros - Real'!J$82</f>
        <v>0.8749802372770763</v>
      </c>
      <c r="L74" s="15">
        <f t="shared" si="8"/>
        <v>0.6554971870342505</v>
      </c>
    </row>
    <row r="75" spans="1:12" ht="12.75">
      <c r="A75" t="s">
        <v>67</v>
      </c>
      <c r="B75" s="9">
        <f>'Estados Financieros - Real'!B75/'Estados Financieros - Real'!B$82</f>
        <v>0</v>
      </c>
      <c r="C75" s="9">
        <f>'Estados Financieros - Real'!C75/'Estados Financieros - Real'!C$82</f>
        <v>0</v>
      </c>
      <c r="D75" s="9">
        <f>'Estados Financieros - Real'!D75/'Estados Financieros - Real'!D$82</f>
        <v>0.00240180300122286</v>
      </c>
      <c r="E75" s="9">
        <f>'Estados Financieros - Real'!E75/'Estados Financieros - Real'!E$82</f>
        <v>0.00203056460193977</v>
      </c>
      <c r="F75" s="9">
        <f>'Estados Financieros - Real'!F75/'Estados Financieros - Real'!F$82</f>
        <v>0.0017761066341519887</v>
      </c>
      <c r="G75" s="9">
        <f>'Estados Financieros - Real'!G75/'Estados Financieros - Real'!G$82</f>
        <v>0</v>
      </c>
      <c r="H75" s="9">
        <f>'Estados Financieros - Real'!H75/'Estados Financieros - Real'!H$82</f>
        <v>0</v>
      </c>
      <c r="I75" s="9">
        <f>'Estados Financieros - Real'!I75/'Estados Financieros - Real'!I$82</f>
        <v>0</v>
      </c>
      <c r="J75" s="9">
        <f>'Estados Financieros - Real'!J75/'Estados Financieros - Real'!J$82</f>
        <v>0</v>
      </c>
      <c r="L75" s="15">
        <f t="shared" si="8"/>
        <v>0.0006898304708127355</v>
      </c>
    </row>
    <row r="76" spans="1:12" ht="12.75">
      <c r="A76" t="s">
        <v>43</v>
      </c>
      <c r="B76" s="9">
        <f>'Estados Financieros - Real'!B76/'Estados Financieros - Real'!B$82</f>
        <v>0.5895602670672686</v>
      </c>
      <c r="C76" s="9">
        <f>'Estados Financieros - Real'!C76/'Estados Financieros - Real'!C$82</f>
        <v>0.34719031828721164</v>
      </c>
      <c r="D76" s="9">
        <f>'Estados Financieros - Real'!D76/'Estados Financieros - Real'!D$82</f>
        <v>0.04223722333060943</v>
      </c>
      <c r="E76" s="9">
        <f>'Estados Financieros - Real'!E76/'Estados Financieros - Real'!E$82</f>
        <v>0.03705449497148625</v>
      </c>
      <c r="F76" s="9">
        <f>'Estados Financieros - Real'!F76/'Estados Financieros - Real'!F$82</f>
        <v>0.030710064665117033</v>
      </c>
      <c r="G76" s="9">
        <f>'Estados Financieros - Real'!G76/'Estados Financieros - Real'!G$82</f>
        <v>0.059898608609991785</v>
      </c>
      <c r="H76" s="9">
        <f>'Estados Financieros - Real'!H76/'Estados Financieros - Real'!H$82</f>
        <v>0.05618204622285571</v>
      </c>
      <c r="I76" s="9">
        <f>'Estados Financieros - Real'!I76/'Estados Financieros - Real'!I$82</f>
        <v>0.050961624671380115</v>
      </c>
      <c r="J76" s="9">
        <f>'Estados Financieros - Real'!J76/'Estados Financieros - Real'!J$82</f>
        <v>0.025514762530968398</v>
      </c>
      <c r="L76" s="15">
        <f t="shared" si="8"/>
        <v>0.13770104559520988</v>
      </c>
    </row>
    <row r="77" spans="1:12" ht="12.75">
      <c r="A77" t="s">
        <v>44</v>
      </c>
      <c r="B77" s="9">
        <f>'Estados Financieros - Real'!B77/'Estados Financieros - Real'!B$82</f>
        <v>0</v>
      </c>
      <c r="C77" s="9">
        <f>'Estados Financieros - Real'!C77/'Estados Financieros - Real'!C$82</f>
        <v>0</v>
      </c>
      <c r="D77" s="9">
        <f>'Estados Financieros - Real'!D77/'Estados Financieros - Real'!D$82</f>
        <v>0</v>
      </c>
      <c r="E77" s="9">
        <f>'Estados Financieros - Real'!E77/'Estados Financieros - Real'!E$82</f>
        <v>0</v>
      </c>
      <c r="F77" s="9">
        <f>'Estados Financieros - Real'!F77/'Estados Financieros - Real'!F$82</f>
        <v>0</v>
      </c>
      <c r="G77" s="9">
        <f>'Estados Financieros - Real'!G77/'Estados Financieros - Real'!G$82</f>
        <v>0</v>
      </c>
      <c r="H77" s="9">
        <f>'Estados Financieros - Real'!H77/'Estados Financieros - Real'!H$82</f>
        <v>0</v>
      </c>
      <c r="I77" s="9">
        <f>'Estados Financieros - Real'!I77/'Estados Financieros - Real'!I$82</f>
        <v>0</v>
      </c>
      <c r="J77" s="9">
        <f>'Estados Financieros - Real'!J77/'Estados Financieros - Real'!J$82</f>
        <v>0</v>
      </c>
      <c r="L77" s="15">
        <f t="shared" si="8"/>
        <v>0</v>
      </c>
    </row>
    <row r="78" spans="1:12" ht="12.75">
      <c r="A78" t="s">
        <v>45</v>
      </c>
      <c r="B78" s="9">
        <f>'Estados Financieros - Real'!B78/'Estados Financieros - Real'!B$82</f>
        <v>0.1969778591941934</v>
      </c>
      <c r="C78" s="9">
        <f>'Estados Financieros - Real'!C78/'Estados Financieros - Real'!C$82</f>
        <v>0.2987084354222813</v>
      </c>
      <c r="D78" s="9">
        <f>'Estados Financieros - Real'!D78/'Estados Financieros - Real'!D$82</f>
        <v>0.02060874075413024</v>
      </c>
      <c r="E78" s="9">
        <f>'Estados Financieros - Real'!E78/'Estados Financieros - Real'!E$82</f>
        <v>0.022779147016886412</v>
      </c>
      <c r="F78" s="9">
        <f>'Estados Financieros - Real'!F78/'Estados Financieros - Real'!F$82</f>
        <v>0.029151555013764468</v>
      </c>
      <c r="G78" s="9">
        <f>'Estados Financieros - Real'!G78/'Estados Financieros - Real'!G$82</f>
        <v>0</v>
      </c>
      <c r="H78" s="9">
        <f>'Estados Financieros - Real'!H78/'Estados Financieros - Real'!H$82</f>
        <v>0.035089007411036</v>
      </c>
      <c r="I78" s="9">
        <f>'Estados Financieros - Real'!I78/'Estados Financieros - Real'!I$82</f>
        <v>0.03737497367592509</v>
      </c>
      <c r="J78" s="9">
        <f>'Estados Financieros - Real'!J78/'Estados Financieros - Real'!J$82</f>
        <v>0.01631475806475871</v>
      </c>
      <c r="L78" s="15">
        <f t="shared" si="8"/>
        <v>0.07300049739477507</v>
      </c>
    </row>
    <row r="79" spans="1:12" ht="12.75">
      <c r="A79" t="s">
        <v>10</v>
      </c>
      <c r="B79" s="9">
        <f>'Estados Financieros - Real'!B79/'Estados Financieros - Real'!B$82</f>
        <v>0.1481408256218012</v>
      </c>
      <c r="C79" s="9">
        <f>'Estados Financieros - Real'!C79/'Estados Financieros - Real'!C$82</f>
        <v>0.12011753183724831</v>
      </c>
      <c r="D79" s="9">
        <f>'Estados Financieros - Real'!D79/'Estados Financieros - Real'!D$82</f>
        <v>0.02683602232155071</v>
      </c>
      <c r="E79" s="9">
        <f>'Estados Financieros - Real'!E79/'Estados Financieros - Real'!E$82</f>
        <v>0</v>
      </c>
      <c r="F79" s="9">
        <f>'Estados Financieros - Real'!F79/'Estados Financieros - Real'!F$82</f>
        <v>0</v>
      </c>
      <c r="G79" s="9">
        <f>'Estados Financieros - Real'!G79/'Estados Financieros - Real'!G$82</f>
        <v>0</v>
      </c>
      <c r="H79" s="9">
        <f>'Estados Financieros - Real'!H79/'Estados Financieros - Real'!H$82</f>
        <v>0</v>
      </c>
      <c r="I79" s="9">
        <f>'Estados Financieros - Real'!I79/'Estados Financieros - Real'!I$82</f>
        <v>0</v>
      </c>
      <c r="J79" s="9">
        <f>'Estados Financieros - Real'!J79/'Estados Financieros - Real'!J$82</f>
        <v>0</v>
      </c>
      <c r="L79" s="15">
        <f t="shared" si="8"/>
        <v>0.03278826442006669</v>
      </c>
    </row>
    <row r="80" spans="1:12" ht="12.75">
      <c r="A80" t="s">
        <v>50</v>
      </c>
      <c r="B80" s="9">
        <f>'Estados Financieros - Real'!B80/'Estados Financieros - Real'!B$82</f>
        <v>0.0004060633869974836</v>
      </c>
      <c r="C80" s="9">
        <f>'Estados Financieros - Real'!C80/'Estados Financieros - Real'!C$82</f>
        <v>0.18619449863193885</v>
      </c>
      <c r="D80" s="9">
        <f>'Estados Financieros - Real'!D80/'Estados Financieros - Real'!D$82</f>
        <v>0.07554206335791042</v>
      </c>
      <c r="E80" s="9">
        <f>'Estados Financieros - Real'!E80/'Estados Financieros - Real'!E$82</f>
        <v>0.06584054122126816</v>
      </c>
      <c r="F80" s="9">
        <f>'Estados Financieros - Real'!F80/'Estados Financieros - Real'!F$82</f>
        <v>0.04560629565276662</v>
      </c>
      <c r="G80" s="9">
        <f>'Estados Financieros - Real'!G80/'Estados Financieros - Real'!G$82</f>
        <v>0.01961190000671615</v>
      </c>
      <c r="H80" s="9">
        <f>'Estados Financieros - Real'!H80/'Estados Financieros - Real'!H$82</f>
        <v>0.020486050415696892</v>
      </c>
      <c r="I80" s="9">
        <f>'Estados Financieros - Real'!I80/'Estados Financieros - Real'!I$82</f>
        <v>0.0361046816835924</v>
      </c>
      <c r="J80" s="9">
        <f>'Estados Financieros - Real'!J80/'Estados Financieros - Real'!J$82</f>
        <v>0.02009273299249763</v>
      </c>
      <c r="L80" s="15">
        <f t="shared" si="8"/>
        <v>0.05220942526104273</v>
      </c>
    </row>
    <row r="81" spans="2:10" ht="12.75">
      <c r="B81" s="3"/>
      <c r="C81" s="3"/>
      <c r="D81" s="3"/>
      <c r="E81" s="3"/>
      <c r="F81" s="3"/>
      <c r="G81" s="3"/>
      <c r="H81" s="3"/>
      <c r="I81" s="3"/>
      <c r="J81" s="3"/>
    </row>
    <row r="82" spans="1:12" ht="12.75">
      <c r="A82" s="1" t="s">
        <v>51</v>
      </c>
      <c r="B82" s="10">
        <f>SUM(B73:B80)</f>
        <v>1</v>
      </c>
      <c r="C82" s="10">
        <f>SUM(C73:C80)</f>
        <v>1</v>
      </c>
      <c r="D82" s="10">
        <f aca="true" t="shared" si="9" ref="D82:L82">SUM(D73:D80)</f>
        <v>0.9999999999999998</v>
      </c>
      <c r="E82" s="10">
        <f t="shared" si="9"/>
        <v>1</v>
      </c>
      <c r="F82" s="10">
        <f t="shared" si="9"/>
        <v>1</v>
      </c>
      <c r="G82" s="10">
        <f t="shared" si="9"/>
        <v>1</v>
      </c>
      <c r="H82" s="10">
        <f t="shared" si="9"/>
        <v>1</v>
      </c>
      <c r="I82" s="10">
        <f t="shared" si="9"/>
        <v>1</v>
      </c>
      <c r="J82" s="10">
        <f t="shared" si="9"/>
        <v>0.9999999999999999</v>
      </c>
      <c r="L82" s="10">
        <f t="shared" si="9"/>
        <v>1</v>
      </c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2:10" ht="12.75">
      <c r="B84" s="3"/>
      <c r="C84" s="3"/>
      <c r="D84" s="3"/>
      <c r="E84" s="3"/>
      <c r="F84" s="3"/>
      <c r="G84" s="3"/>
      <c r="H84" s="3"/>
      <c r="I84" s="3"/>
      <c r="J84" s="3"/>
    </row>
    <row r="85" spans="1:12" ht="12.75">
      <c r="A85" s="1" t="s">
        <v>52</v>
      </c>
      <c r="B85" s="10">
        <f>'Estados Financieros - Real'!B85/'Estados Financieros - Real'!B85</f>
        <v>1</v>
      </c>
      <c r="C85" s="10">
        <f>'Estados Financieros - Real'!C85/'Estados Financieros - Real'!C85</f>
        <v>1</v>
      </c>
      <c r="D85" s="10">
        <f>'Estados Financieros - Real'!D85/'Estados Financieros - Real'!D85</f>
        <v>1</v>
      </c>
      <c r="E85" s="10">
        <f>'Estados Financieros - Real'!E85/'Estados Financieros - Real'!E85</f>
        <v>1</v>
      </c>
      <c r="F85" s="10">
        <f>'Estados Financieros - Real'!F85/'Estados Financieros - Real'!F85</f>
        <v>1</v>
      </c>
      <c r="G85" s="10">
        <f>'Estados Financieros - Real'!G85/'Estados Financieros - Real'!G85</f>
        <v>1</v>
      </c>
      <c r="H85" s="10">
        <f>'Estados Financieros - Real'!H85/'Estados Financieros - Real'!H85</f>
        <v>1</v>
      </c>
      <c r="I85" s="10">
        <f>'Estados Financieros - Real'!I85/'Estados Financieros - Real'!I85</f>
        <v>1</v>
      </c>
      <c r="J85" s="10">
        <f>'Estados Financieros - Real'!J85/'Estados Financieros - Real'!J85</f>
        <v>1</v>
      </c>
      <c r="L85" s="10"/>
    </row>
    <row r="86" spans="2:10" ht="12.75">
      <c r="B86" s="3"/>
      <c r="C86" s="3"/>
      <c r="D86" s="3"/>
      <c r="E86" s="3"/>
      <c r="F86" s="3"/>
      <c r="G86" s="3"/>
      <c r="H86" s="3"/>
      <c r="I86" s="3"/>
      <c r="J86" s="3"/>
    </row>
    <row r="87" spans="1:12" ht="12.75">
      <c r="A87" t="s">
        <v>53</v>
      </c>
      <c r="B87" s="9">
        <f>'Estados Financieros - Real'!B87/'Estados Financieros - Real'!B$99</f>
        <v>0.9011338808658186</v>
      </c>
      <c r="C87" s="9">
        <f>'Estados Financieros - Real'!C87/'Estados Financieros - Real'!C$99</f>
        <v>0.8144539302247171</v>
      </c>
      <c r="D87" s="9">
        <f>'Estados Financieros - Real'!D87/'Estados Financieros - Real'!D$99</f>
        <v>0.8143805731659733</v>
      </c>
      <c r="E87" s="9">
        <f>'Estados Financieros - Real'!E87/'Estados Financieros - Real'!E$99</f>
        <v>0.8139875898748452</v>
      </c>
      <c r="F87" s="9">
        <f>'Estados Financieros - Real'!F87/'Estados Financieros - Real'!F$99</f>
        <v>0.7938627912103516</v>
      </c>
      <c r="G87" s="9">
        <f>'Estados Financieros - Real'!G87/'Estados Financieros - Real'!G$99</f>
        <v>0.8691852189251544</v>
      </c>
      <c r="H87" s="9">
        <f>'Estados Financieros - Real'!H87/'Estados Financieros - Real'!H$99</f>
        <v>0.8032513918874998</v>
      </c>
      <c r="I87" s="9">
        <f>'Estados Financieros - Real'!I87/'Estados Financieros - Real'!I$99</f>
        <v>0.7598949637242065</v>
      </c>
      <c r="J87" s="9">
        <f>'Estados Financieros - Real'!J87/'Estados Financieros - Real'!J$99</f>
        <v>0.7867860969941897</v>
      </c>
      <c r="L87" s="15">
        <f aca="true" t="shared" si="10" ref="L87:L97">AVERAGE(B87:J87)</f>
        <v>0.8174373818747507</v>
      </c>
    </row>
    <row r="88" spans="1:12" ht="12.75">
      <c r="A88" t="s">
        <v>68</v>
      </c>
      <c r="B88" s="9">
        <f>'Estados Financieros - Real'!B88/'Estados Financieros - Real'!B$99</f>
        <v>0</v>
      </c>
      <c r="C88" s="9">
        <f>'Estados Financieros - Real'!C88/'Estados Financieros - Real'!C$99</f>
        <v>0</v>
      </c>
      <c r="D88" s="9">
        <f>'Estados Financieros - Real'!D88/'Estados Financieros - Real'!D$99</f>
        <v>0</v>
      </c>
      <c r="E88" s="9">
        <f>'Estados Financieros - Real'!E88/'Estados Financieros - Real'!E$99</f>
        <v>0</v>
      </c>
      <c r="F88" s="9">
        <f>'Estados Financieros - Real'!F88/'Estados Financieros - Real'!F$99</f>
        <v>0</v>
      </c>
      <c r="G88" s="9">
        <f>'Estados Financieros - Real'!G88/'Estados Financieros - Real'!G$99</f>
        <v>0</v>
      </c>
      <c r="H88" s="9">
        <f>'Estados Financieros - Real'!H88/'Estados Financieros - Real'!H$99</f>
        <v>0</v>
      </c>
      <c r="I88" s="9">
        <f>'Estados Financieros - Real'!I88/'Estados Financieros - Real'!I$99</f>
        <v>0</v>
      </c>
      <c r="J88" s="9">
        <f>'Estados Financieros - Real'!J88/'Estados Financieros - Real'!J$99</f>
        <v>0</v>
      </c>
      <c r="L88" s="15">
        <f t="shared" si="10"/>
        <v>0</v>
      </c>
    </row>
    <row r="89" spans="1:12" ht="12.75">
      <c r="A89" t="s">
        <v>54</v>
      </c>
      <c r="B89" s="9">
        <f>'Estados Financieros - Real'!B89/'Estados Financieros - Real'!B$99</f>
        <v>0</v>
      </c>
      <c r="C89" s="9">
        <f>'Estados Financieros - Real'!C89/'Estados Financieros - Real'!C$99</f>
        <v>0</v>
      </c>
      <c r="D89" s="9">
        <f>'Estados Financieros - Real'!D89/'Estados Financieros - Real'!D$99</f>
        <v>0</v>
      </c>
      <c r="E89" s="9">
        <f>'Estados Financieros - Real'!E89/'Estados Financieros - Real'!E$99</f>
        <v>0</v>
      </c>
      <c r="F89" s="9">
        <f>'Estados Financieros - Real'!F89/'Estados Financieros - Real'!F$99</f>
        <v>0</v>
      </c>
      <c r="G89" s="9">
        <f>'Estados Financieros - Real'!G89/'Estados Financieros - Real'!G$99</f>
        <v>0</v>
      </c>
      <c r="H89" s="9">
        <f>'Estados Financieros - Real'!H89/'Estados Financieros - Real'!H$99</f>
        <v>0</v>
      </c>
      <c r="I89" s="9">
        <f>'Estados Financieros - Real'!I89/'Estados Financieros - Real'!I$99</f>
        <v>0</v>
      </c>
      <c r="J89" s="9">
        <f>'Estados Financieros - Real'!J89/'Estados Financieros - Real'!J$99</f>
        <v>0</v>
      </c>
      <c r="L89" s="15">
        <f t="shared" si="10"/>
        <v>0</v>
      </c>
    </row>
    <row r="90" spans="1:12" ht="12.75">
      <c r="A90" t="s">
        <v>55</v>
      </c>
      <c r="B90" s="9">
        <f>'Estados Financieros - Real'!B90/'Estados Financieros - Real'!B$99</f>
        <v>0.008296336097414954</v>
      </c>
      <c r="C90" s="9">
        <f>'Estados Financieros - Real'!C90/'Estados Financieros - Real'!C$99</f>
        <v>0.028576706334312127</v>
      </c>
      <c r="D90" s="9">
        <f>'Estados Financieros - Real'!D90/'Estados Financieros - Real'!D$99</f>
        <v>0.04125446276472214</v>
      </c>
      <c r="E90" s="9">
        <f>'Estados Financieros - Real'!E90/'Estados Financieros - Real'!E$99</f>
        <v>0.03808413969427272</v>
      </c>
      <c r="F90" s="9">
        <f>'Estados Financieros - Real'!F90/'Estados Financieros - Real'!F$99</f>
        <v>0.03714011922590399</v>
      </c>
      <c r="G90" s="9">
        <f>'Estados Financieros - Real'!G90/'Estados Financieros - Real'!G$99</f>
        <v>0.01755953330493557</v>
      </c>
      <c r="H90" s="9">
        <f>'Estados Financieros - Real'!H90/'Estados Financieros - Real'!H$99</f>
        <v>0.01622708295432994</v>
      </c>
      <c r="I90" s="9">
        <f>'Estados Financieros - Real'!I90/'Estados Financieros - Real'!I$99</f>
        <v>0.018290699616293614</v>
      </c>
      <c r="J90" s="9">
        <f>'Estados Financieros - Real'!J90/'Estados Financieros - Real'!J$99</f>
        <v>0.01895089125422816</v>
      </c>
      <c r="L90" s="15">
        <f t="shared" si="10"/>
        <v>0.024931107916268135</v>
      </c>
    </row>
    <row r="91" spans="1:12" ht="12.75">
      <c r="A91" t="s">
        <v>69</v>
      </c>
      <c r="B91" s="9">
        <f>'Estados Financieros - Real'!B91/'Estados Financieros - Real'!B$99</f>
        <v>0.09056978303676648</v>
      </c>
      <c r="C91" s="9">
        <f>'Estados Financieros - Real'!C91/'Estados Financieros - Real'!C$99</f>
        <v>0.15696936344097065</v>
      </c>
      <c r="D91" s="9">
        <f>'Estados Financieros - Real'!D91/'Estados Financieros - Real'!D$99</f>
        <v>0.1443649640693045</v>
      </c>
      <c r="E91" s="9">
        <f>'Estados Financieros - Real'!E91/'Estados Financieros - Real'!E$99</f>
        <v>0.14792827043088208</v>
      </c>
      <c r="F91" s="9">
        <f>'Estados Financieros - Real'!F91/'Estados Financieros - Real'!F$99</f>
        <v>0.16899708956374437</v>
      </c>
      <c r="G91" s="9">
        <f>'Estados Financieros - Real'!G91/'Estados Financieros - Real'!G$99</f>
        <v>0.11325524776990985</v>
      </c>
      <c r="H91" s="9">
        <f>'Estados Financieros - Real'!H91/'Estados Financieros - Real'!H$99</f>
        <v>0.18052152515817022</v>
      </c>
      <c r="I91" s="9">
        <f>'Estados Financieros - Real'!I91/'Estados Financieros - Real'!I$99</f>
        <v>0.2218143366594998</v>
      </c>
      <c r="J91" s="9">
        <f>'Estados Financieros - Real'!J91/'Estados Financieros - Real'!J$99</f>
        <v>0.19426301175158212</v>
      </c>
      <c r="L91" s="15">
        <f t="shared" si="10"/>
        <v>0.15763151020898108</v>
      </c>
    </row>
    <row r="92" spans="1:12" ht="12.75">
      <c r="A92" t="s">
        <v>57</v>
      </c>
      <c r="B92" s="9">
        <f>'Estados Financieros - Real'!B92/'Estados Financieros - Real'!B$99</f>
        <v>0</v>
      </c>
      <c r="C92" s="9">
        <f>'Estados Financieros - Real'!C92/'Estados Financieros - Real'!C$99</f>
        <v>0</v>
      </c>
      <c r="D92" s="9">
        <f>'Estados Financieros - Real'!D92/'Estados Financieros - Real'!D$99</f>
        <v>0</v>
      </c>
      <c r="E92" s="9">
        <f>'Estados Financieros - Real'!E92/'Estados Financieros - Real'!E$99</f>
        <v>0</v>
      </c>
      <c r="F92" s="9">
        <f>'Estados Financieros - Real'!F92/'Estados Financieros - Real'!F$99</f>
        <v>0</v>
      </c>
      <c r="G92" s="9">
        <f>'Estados Financieros - Real'!G92/'Estados Financieros - Real'!G$99</f>
        <v>0</v>
      </c>
      <c r="H92" s="9">
        <f>'Estados Financieros - Real'!H92/'Estados Financieros - Real'!H$99</f>
        <v>0</v>
      </c>
      <c r="I92" s="9">
        <f>'Estados Financieros - Real'!I92/'Estados Financieros - Real'!I$99</f>
        <v>0</v>
      </c>
      <c r="J92" s="9">
        <f>'Estados Financieros - Real'!J92/'Estados Financieros - Real'!J$99</f>
        <v>0</v>
      </c>
      <c r="L92" s="15">
        <f t="shared" si="10"/>
        <v>0</v>
      </c>
    </row>
    <row r="93" spans="1:12" ht="12.75">
      <c r="A93" t="s">
        <v>70</v>
      </c>
      <c r="B93" s="9">
        <f>'Estados Financieros - Real'!B93/'Estados Financieros - Real'!B$99</f>
        <v>0.019404792364574312</v>
      </c>
      <c r="C93" s="9">
        <f>'Estados Financieros - Real'!C93/'Estados Financieros - Real'!C$99</f>
        <v>0.0677259431795613</v>
      </c>
      <c r="D93" s="9">
        <f>'Estados Financieros - Real'!D93/'Estados Financieros - Real'!D$99</f>
        <v>0.1430462341844531</v>
      </c>
      <c r="E93" s="9">
        <f>'Estados Financieros - Real'!E93/'Estados Financieros - Real'!E$99</f>
        <v>0.14206058298994753</v>
      </c>
      <c r="F93" s="9">
        <f>'Estados Financieros - Real'!F93/'Estados Financieros - Real'!F$99</f>
        <v>0.14248172371790566</v>
      </c>
      <c r="G93" s="9">
        <f>'Estados Financieros - Real'!G93/'Estados Financieros - Real'!G$99</f>
        <v>0.18427527092542306</v>
      </c>
      <c r="H93" s="9">
        <f>'Estados Financieros - Real'!H93/'Estados Financieros - Real'!H$99</f>
        <v>0.11609568665683928</v>
      </c>
      <c r="I93" s="9">
        <f>'Estados Financieros - Real'!I93/'Estados Financieros - Real'!I$99</f>
        <v>0.14852664326117562</v>
      </c>
      <c r="J93" s="9">
        <f>'Estados Financieros - Real'!J93/'Estados Financieros - Real'!J$99</f>
        <v>0.18455144736808918</v>
      </c>
      <c r="L93" s="15">
        <f t="shared" si="10"/>
        <v>0.12757425829421878</v>
      </c>
    </row>
    <row r="94" spans="1:12" ht="12.75">
      <c r="A94" t="s">
        <v>71</v>
      </c>
      <c r="B94" s="9">
        <f>'Estados Financieros - Real'!B94/'Estados Financieros - Real'!B$99</f>
        <v>0</v>
      </c>
      <c r="C94" s="9">
        <f>'Estados Financieros - Real'!C94/'Estados Financieros - Real'!C$99</f>
        <v>0</v>
      </c>
      <c r="D94" s="9">
        <f>'Estados Financieros - Real'!D94/'Estados Financieros - Real'!D$99</f>
        <v>0</v>
      </c>
      <c r="E94" s="9">
        <f>'Estados Financieros - Real'!E94/'Estados Financieros - Real'!E$99</f>
        <v>0</v>
      </c>
      <c r="F94" s="9">
        <f>'Estados Financieros - Real'!F94/'Estados Financieros - Real'!F$99</f>
        <v>0</v>
      </c>
      <c r="G94" s="9">
        <f>'Estados Financieros - Real'!G94/'Estados Financieros - Real'!G$99</f>
        <v>0</v>
      </c>
      <c r="H94" s="9">
        <f>'Estados Financieros - Real'!H94/'Estados Financieros - Real'!H$99</f>
        <v>0</v>
      </c>
      <c r="I94" s="9">
        <f>'Estados Financieros - Real'!I94/'Estados Financieros - Real'!I$99</f>
        <v>0</v>
      </c>
      <c r="J94" s="9">
        <f>'Estados Financieros - Real'!J94/'Estados Financieros - Real'!J$99</f>
        <v>0</v>
      </c>
      <c r="L94" s="15">
        <f t="shared" si="10"/>
        <v>0</v>
      </c>
    </row>
    <row r="95" spans="1:12" ht="12.75">
      <c r="A95" t="s">
        <v>58</v>
      </c>
      <c r="B95" s="9">
        <f>'Estados Financieros - Real'!B95/'Estados Financieros - Real'!B$99</f>
        <v>0.08611024016452848</v>
      </c>
      <c r="C95" s="9">
        <f>'Estados Financieros - Real'!C95/'Estados Financieros - Real'!C$99</f>
        <v>0.11927718222606379</v>
      </c>
      <c r="D95" s="9">
        <f>'Estados Financieros - Real'!D95/'Estados Financieros - Real'!D$99</f>
        <v>0.030585918112299132</v>
      </c>
      <c r="E95" s="9">
        <f>'Estados Financieros - Real'!E95/'Estados Financieros - Real'!E$99</f>
        <v>0.03538823826061123</v>
      </c>
      <c r="F95" s="9">
        <f>'Estados Financieros - Real'!F95/'Estados Financieros - Real'!F$99</f>
        <v>0.061788285831665596</v>
      </c>
      <c r="G95" s="9">
        <f>'Estados Financieros - Real'!G95/'Estados Financieros - Real'!G$99</f>
        <v>-0.05865002776679367</v>
      </c>
      <c r="H95" s="9">
        <f>'Estados Financieros - Real'!H95/'Estados Financieros - Real'!H$99</f>
        <v>0.11175920625998069</v>
      </c>
      <c r="I95" s="9">
        <f>'Estados Financieros - Real'!I95/'Estados Financieros - Real'!I$99</f>
        <v>0.10345245837931498</v>
      </c>
      <c r="J95" s="9">
        <f>'Estados Financieros - Real'!J95/'Estados Financieros - Real'!J$99</f>
        <v>0.00971156438349291</v>
      </c>
      <c r="L95" s="15">
        <f t="shared" si="10"/>
        <v>0.05549145176124035</v>
      </c>
    </row>
    <row r="96" spans="1:12" ht="12.75">
      <c r="A96" t="s">
        <v>59</v>
      </c>
      <c r="B96" s="9">
        <f>'Estados Financieros - Real'!B96/'Estados Financieros - Real'!B$99</f>
        <v>-0.012406058600797942</v>
      </c>
      <c r="C96" s="9">
        <f>'Estados Financieros - Real'!C96/'Estados Financieros - Real'!C$99</f>
        <v>-0.024963549139189807</v>
      </c>
      <c r="D96" s="9">
        <f>'Estados Financieros - Real'!D96/'Estados Financieros - Real'!D$99</f>
        <v>-0.02153804063165442</v>
      </c>
      <c r="E96" s="9">
        <f>'Estados Financieros - Real'!E96/'Estados Financieros - Real'!E$99</f>
        <v>-0.02083388114274291</v>
      </c>
      <c r="F96" s="9">
        <f>'Estados Financieros - Real'!F96/'Estados Financieros - Real'!F$99</f>
        <v>-0.025102108833962307</v>
      </c>
      <c r="G96" s="9">
        <f>'Estados Financieros - Real'!G96/'Estados Financieros - Real'!G$99</f>
        <v>0</v>
      </c>
      <c r="H96" s="9">
        <f>'Estados Financieros - Real'!H96/'Estados Financieros - Real'!H$99</f>
        <v>-0.03590170602168205</v>
      </c>
      <c r="I96" s="9">
        <f>'Estados Financieros - Real'!I96/'Estados Financieros - Real'!I$99</f>
        <v>-0.030164764980990865</v>
      </c>
      <c r="J96" s="9">
        <f>'Estados Financieros - Real'!J96/'Estados Financieros - Real'!J$99</f>
        <v>0</v>
      </c>
      <c r="L96" s="15">
        <f t="shared" si="10"/>
        <v>-0.018990012150113367</v>
      </c>
    </row>
    <row r="97" spans="1:12" ht="12.75">
      <c r="A97" t="s">
        <v>56</v>
      </c>
      <c r="B97" s="9">
        <f>'Estados Financieros - Real'!B97/'Estados Financieros - Real'!B$99</f>
        <v>-0.0025391908915383577</v>
      </c>
      <c r="C97" s="9">
        <f>'Estados Financieros - Real'!C97/'Estados Financieros - Real'!C$99</f>
        <v>-0.005070212825464601</v>
      </c>
      <c r="D97" s="9">
        <f>'Estados Financieros - Real'!D97/'Estados Financieros - Real'!D$99</f>
        <v>-0.007729147595793339</v>
      </c>
      <c r="E97" s="9">
        <f>'Estados Financieros - Real'!E97/'Estados Financieros - Real'!E$99</f>
        <v>-0.00868666967693379</v>
      </c>
      <c r="F97" s="9">
        <f>'Estados Financieros - Real'!F97/'Estados Financieros - Real'!F$99</f>
        <v>-0.010170811151864528</v>
      </c>
      <c r="G97" s="9">
        <f>'Estados Financieros - Real'!G97/'Estados Financieros - Real'!G$99</f>
        <v>-0.012369995388719525</v>
      </c>
      <c r="H97" s="9">
        <f>'Estados Financieros - Real'!H97/'Estados Financieros - Real'!H$99</f>
        <v>-0.011431661736967696</v>
      </c>
      <c r="I97" s="9">
        <f>'Estados Financieros - Real'!I97/'Estados Financieros - Real'!I$99</f>
        <v>0</v>
      </c>
      <c r="J97" s="9">
        <f>'Estados Financieros - Real'!J97/'Estados Financieros - Real'!J$99</f>
        <v>0</v>
      </c>
      <c r="L97" s="15">
        <f t="shared" si="10"/>
        <v>-0.006444187696364649</v>
      </c>
    </row>
    <row r="98" spans="2:10" ht="12.75">
      <c r="B98" s="3"/>
      <c r="C98" s="3"/>
      <c r="D98" s="3"/>
      <c r="E98" s="3"/>
      <c r="F98" s="3"/>
      <c r="G98" s="3"/>
      <c r="H98" s="3"/>
      <c r="I98" s="3"/>
      <c r="J98" s="3"/>
    </row>
    <row r="99" spans="1:12" ht="12.75">
      <c r="A99" s="1" t="s">
        <v>60</v>
      </c>
      <c r="B99" s="10">
        <f>SUM(B87:B91)</f>
        <v>1</v>
      </c>
      <c r="C99" s="10">
        <f>SUM(C87:C91)</f>
        <v>0.9999999999999999</v>
      </c>
      <c r="D99" s="10">
        <f aca="true" t="shared" si="11" ref="D99:L99">SUM(D87:D91)</f>
        <v>1</v>
      </c>
      <c r="E99" s="10">
        <f t="shared" si="11"/>
        <v>1</v>
      </c>
      <c r="F99" s="10">
        <f t="shared" si="11"/>
        <v>1</v>
      </c>
      <c r="G99" s="10">
        <f t="shared" si="11"/>
        <v>0.9999999999999998</v>
      </c>
      <c r="H99" s="10">
        <f t="shared" si="11"/>
        <v>1</v>
      </c>
      <c r="I99" s="10">
        <f t="shared" si="11"/>
        <v>0.9999999999999999</v>
      </c>
      <c r="J99" s="10">
        <f t="shared" si="11"/>
        <v>0.9999999999999999</v>
      </c>
      <c r="L99" s="10">
        <f t="shared" si="11"/>
        <v>1</v>
      </c>
    </row>
    <row r="100" spans="2:10" ht="12.75"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 t="s">
        <v>61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2.75"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1" t="s">
        <v>30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2.75">
      <c r="B105" s="3"/>
      <c r="C105" s="3"/>
      <c r="D105" s="3"/>
      <c r="E105" s="3"/>
      <c r="F105" s="3"/>
      <c r="G105" s="3"/>
      <c r="H105" s="3"/>
      <c r="I105" s="3"/>
      <c r="J105" s="3"/>
    </row>
    <row r="106" spans="2:12" ht="12.75">
      <c r="B106" s="7">
        <v>2000</v>
      </c>
      <c r="C106" s="7">
        <v>2001</v>
      </c>
      <c r="D106" s="7">
        <v>2002</v>
      </c>
      <c r="E106" s="7">
        <v>2003</v>
      </c>
      <c r="F106" s="7">
        <v>2004</v>
      </c>
      <c r="G106" s="7">
        <v>2005</v>
      </c>
      <c r="H106" s="7">
        <v>2006</v>
      </c>
      <c r="I106" s="7">
        <v>2007</v>
      </c>
      <c r="J106" s="7">
        <v>2008</v>
      </c>
      <c r="L106" s="7" t="s">
        <v>107</v>
      </c>
    </row>
    <row r="108" spans="1:12" ht="12.75">
      <c r="A108" t="s">
        <v>0</v>
      </c>
      <c r="B108" s="9">
        <f>'Estados Financieros - Real'!B8/'Estados Financieros - Real'!B$49</f>
        <v>0.053525522094272485</v>
      </c>
      <c r="C108" s="9">
        <f>'Estados Financieros - Real'!C8/'Estados Financieros - Real'!C$49</f>
        <v>0.054522512171067405</v>
      </c>
      <c r="D108" s="9">
        <f>'Estados Financieros - Real'!D8/'Estados Financieros - Real'!D$49</f>
        <v>0.03660875377668681</v>
      </c>
      <c r="E108" s="9">
        <f>'Estados Financieros - Real'!E8/'Estados Financieros - Real'!E$49</f>
        <v>0.05271197956063532</v>
      </c>
      <c r="F108" s="9">
        <f>'Estados Financieros - Real'!F8/'Estados Financieros - Real'!F$49</f>
        <v>0.028472239211156006</v>
      </c>
      <c r="G108" s="9">
        <f>'Estados Financieros - Real'!G8/'Estados Financieros - Real'!G$49</f>
        <v>0.029715375416157368</v>
      </c>
      <c r="H108" s="9">
        <f>'Estados Financieros - Real'!H8/'Estados Financieros - Real'!H$49</f>
        <v>0.04400486752232361</v>
      </c>
      <c r="I108" s="9">
        <f>'Estados Financieros - Real'!I8/'Estados Financieros - Real'!I$49</f>
        <v>0.031555200166584224</v>
      </c>
      <c r="J108" s="9">
        <f>'Estados Financieros - Real'!J8/'Estados Financieros - Real'!J$49</f>
        <v>0.03912650645521302</v>
      </c>
      <c r="L108" s="15">
        <f aca="true" t="shared" si="12" ref="L108:L121">AVERAGE(B108:J108)</f>
        <v>0.04113810626378847</v>
      </c>
    </row>
    <row r="109" spans="1:12" ht="12.75">
      <c r="A109" t="s">
        <v>1</v>
      </c>
      <c r="B109" s="9">
        <f>'Estados Financieros - Real'!B9/'Estados Financieros - Real'!B$49</f>
        <v>0.05891436146146866</v>
      </c>
      <c r="C109" s="9">
        <f>'Estados Financieros - Real'!C9/'Estados Financieros - Real'!C$49</f>
        <v>0.05724606677465119</v>
      </c>
      <c r="D109" s="9">
        <f>'Estados Financieros - Real'!D9/'Estados Financieros - Real'!D$49</f>
        <v>0.0694800568769022</v>
      </c>
      <c r="E109" s="9">
        <f>'Estados Financieros - Real'!E9/'Estados Financieros - Real'!E$49</f>
        <v>0.027059817522558944</v>
      </c>
      <c r="F109" s="9">
        <f>'Estados Financieros - Real'!F9/'Estados Financieros - Real'!F$49</f>
        <v>0.04291898767171035</v>
      </c>
      <c r="G109" s="9">
        <f>'Estados Financieros - Real'!G9/'Estados Financieros - Real'!G$49</f>
        <v>0.05459277712163591</v>
      </c>
      <c r="H109" s="9">
        <f>'Estados Financieros - Real'!H9/'Estados Financieros - Real'!H$49</f>
        <v>0.030822275445150555</v>
      </c>
      <c r="I109" s="9">
        <f>'Estados Financieros - Real'!I9/'Estados Financieros - Real'!I$49</f>
        <v>0.0500417277700287</v>
      </c>
      <c r="J109" s="9">
        <f>'Estados Financieros - Real'!J9/'Estados Financieros - Real'!J$49</f>
        <v>0.03160451000522166</v>
      </c>
      <c r="L109" s="15">
        <f t="shared" si="12"/>
        <v>0.04696450896103646</v>
      </c>
    </row>
    <row r="110" spans="1:12" ht="12.75">
      <c r="A110" t="s">
        <v>2</v>
      </c>
      <c r="B110" s="9">
        <f>'Estados Financieros - Real'!B10/'Estados Financieros - Real'!B$49</f>
        <v>0.050186369633448843</v>
      </c>
      <c r="C110" s="9">
        <f>'Estados Financieros - Real'!C10/'Estados Financieros - Real'!C$49</f>
        <v>0.017933077522769632</v>
      </c>
      <c r="D110" s="9">
        <f>'Estados Financieros - Real'!D10/'Estados Financieros - Real'!D$49</f>
        <v>0.01650279315485359</v>
      </c>
      <c r="E110" s="9">
        <f>'Estados Financieros - Real'!E10/'Estados Financieros - Real'!E$49</f>
        <v>0.0014348532861637319</v>
      </c>
      <c r="F110" s="9">
        <f>'Estados Financieros - Real'!F10/'Estados Financieros - Real'!F$49</f>
        <v>0.011308800668590779</v>
      </c>
      <c r="G110" s="9">
        <f>'Estados Financieros - Real'!G10/'Estados Financieros - Real'!G$49</f>
        <v>0.007031054175653938</v>
      </c>
      <c r="H110" s="9">
        <f>'Estados Financieros - Real'!H10/'Estados Financieros - Real'!H$49</f>
        <v>0</v>
      </c>
      <c r="I110" s="9">
        <f>'Estados Financieros - Real'!I10/'Estados Financieros - Real'!I$49</f>
        <v>0</v>
      </c>
      <c r="J110" s="9">
        <f>'Estados Financieros - Real'!J10/'Estados Financieros - Real'!J$49</f>
        <v>0.005544262674821431</v>
      </c>
      <c r="L110" s="15">
        <f t="shared" si="12"/>
        <v>0.012215690124033549</v>
      </c>
    </row>
    <row r="111" spans="1:12" ht="12.75">
      <c r="A111" t="s">
        <v>3</v>
      </c>
      <c r="B111" s="9">
        <f>'Estados Financieros - Real'!B11/'Estados Financieros - Real'!B$49</f>
        <v>0.05448553220442294</v>
      </c>
      <c r="C111" s="9">
        <f>'Estados Financieros - Real'!C11/'Estados Financieros - Real'!C$49</f>
        <v>0.07483328961122275</v>
      </c>
      <c r="D111" s="9">
        <f>'Estados Financieros - Real'!D11/'Estados Financieros - Real'!D$49</f>
        <v>0.07136759426339635</v>
      </c>
      <c r="E111" s="9">
        <f>'Estados Financieros - Real'!E11/'Estados Financieros - Real'!E$49</f>
        <v>0.05900502360554626</v>
      </c>
      <c r="F111" s="9">
        <f>'Estados Financieros - Real'!F11/'Estados Financieros - Real'!F$49</f>
        <v>0.05381714431414564</v>
      </c>
      <c r="G111" s="9">
        <f>'Estados Financieros - Real'!G11/'Estados Financieros - Real'!G$49</f>
        <v>0.05681903594553916</v>
      </c>
      <c r="H111" s="9">
        <f>'Estados Financieros - Real'!H11/'Estados Financieros - Real'!H$49</f>
        <v>0.05565541255499127</v>
      </c>
      <c r="I111" s="9">
        <f>'Estados Financieros - Real'!I11/'Estados Financieros - Real'!I$49</f>
        <v>0.05814341853843481</v>
      </c>
      <c r="J111" s="9">
        <f>'Estados Financieros - Real'!J11/'Estados Financieros - Real'!J$49</f>
        <v>0.04547316920133105</v>
      </c>
      <c r="L111" s="15">
        <f t="shared" si="12"/>
        <v>0.058844402248781146</v>
      </c>
    </row>
    <row r="112" spans="1:12" ht="12.75">
      <c r="A112" t="s">
        <v>4</v>
      </c>
      <c r="B112" s="9">
        <f>'Estados Financieros - Real'!B12/'Estados Financieros - Real'!B$49</f>
        <v>0.015425077134711104</v>
      </c>
      <c r="C112" s="9">
        <f>'Estados Financieros - Real'!C12/'Estados Financieros - Real'!C$49</f>
        <v>0.004609700563184553</v>
      </c>
      <c r="D112" s="9">
        <f>'Estados Financieros - Real'!D12/'Estados Financieros - Real'!D$49</f>
        <v>0.00046561483137821767</v>
      </c>
      <c r="E112" s="9">
        <f>'Estados Financieros - Real'!E12/'Estados Financieros - Real'!E$49</f>
        <v>0.0009141047538035685</v>
      </c>
      <c r="F112" s="9">
        <f>'Estados Financieros - Real'!F12/'Estados Financieros - Real'!F$49</f>
        <v>0.0005984924636968158</v>
      </c>
      <c r="G112" s="9">
        <f>'Estados Financieros - Real'!G12/'Estados Financieros - Real'!G$49</f>
        <v>0.0005090078501555574</v>
      </c>
      <c r="H112" s="9">
        <f>'Estados Financieros - Real'!H12/'Estados Financieros - Real'!H$49</f>
        <v>0.00030838639016282643</v>
      </c>
      <c r="I112" s="9">
        <f>'Estados Financieros - Real'!I12/'Estados Financieros - Real'!I$49</f>
        <v>0.00015663030938996742</v>
      </c>
      <c r="J112" s="9">
        <f>'Estados Financieros - Real'!J12/'Estados Financieros - Real'!J$49</f>
        <v>0.0002960835514119558</v>
      </c>
      <c r="L112" s="15">
        <f t="shared" si="12"/>
        <v>0.0025870108719882852</v>
      </c>
    </row>
    <row r="113" spans="1:12" ht="12.75">
      <c r="A113" t="s">
        <v>5</v>
      </c>
      <c r="B113" s="9">
        <f>'Estados Financieros - Real'!B13/'Estados Financieros - Real'!B$49</f>
        <v>0.01194110415988378</v>
      </c>
      <c r="C113" s="9">
        <f>'Estados Financieros - Real'!C13/'Estados Financieros - Real'!C$49</f>
        <v>0.01568332295684512</v>
      </c>
      <c r="D113" s="9">
        <f>'Estados Financieros - Real'!D13/'Estados Financieros - Real'!D$49</f>
        <v>0.00742229346524188</v>
      </c>
      <c r="E113" s="9">
        <f>'Estados Financieros - Real'!E13/'Estados Financieros - Real'!E$49</f>
        <v>0.013683026689432394</v>
      </c>
      <c r="F113" s="9">
        <f>'Estados Financieros - Real'!F13/'Estados Financieros - Real'!F$49</f>
        <v>0.005620427369031669</v>
      </c>
      <c r="G113" s="9">
        <f>'Estados Financieros - Real'!G13/'Estados Financieros - Real'!G$49</f>
        <v>0.005203403163891207</v>
      </c>
      <c r="H113" s="9">
        <f>'Estados Financieros - Real'!H13/'Estados Financieros - Real'!H$49</f>
        <v>0.0037876368212824817</v>
      </c>
      <c r="I113" s="9">
        <f>'Estados Financieros - Real'!I13/'Estados Financieros - Real'!I$49</f>
        <v>0.003963988342852416</v>
      </c>
      <c r="J113" s="9">
        <f>'Estados Financieros - Real'!J13/'Estados Financieros - Real'!J$49</f>
        <v>0.002148072564941806</v>
      </c>
      <c r="L113" s="15">
        <f t="shared" si="12"/>
        <v>0.007717030614822528</v>
      </c>
    </row>
    <row r="114" spans="1:12" ht="12.75">
      <c r="A114" t="s">
        <v>6</v>
      </c>
      <c r="B114" s="9">
        <f>'Estados Financieros - Real'!B14/'Estados Financieros - Real'!B$49</f>
        <v>0.02888390408060379</v>
      </c>
      <c r="C114" s="9">
        <f>'Estados Financieros - Real'!C14/'Estados Financieros - Real'!C$49</f>
        <v>0.0293691218458011</v>
      </c>
      <c r="D114" s="9">
        <f>'Estados Financieros - Real'!D14/'Estados Financieros - Real'!D$49</f>
        <v>0.01691212244992327</v>
      </c>
      <c r="E114" s="9">
        <f>'Estados Financieros - Real'!E14/'Estados Financieros - Real'!E$49</f>
        <v>0.012320528940468676</v>
      </c>
      <c r="F114" s="9">
        <f>'Estados Financieros - Real'!F14/'Estados Financieros - Real'!F$49</f>
        <v>0.013302824892829237</v>
      </c>
      <c r="G114" s="9">
        <f>'Estados Financieros - Real'!G14/'Estados Financieros - Real'!G$49</f>
        <v>0.006209633389244999</v>
      </c>
      <c r="H114" s="9">
        <f>'Estados Financieros - Real'!H14/'Estados Financieros - Real'!H$49</f>
        <v>0.0028498379345303533</v>
      </c>
      <c r="I114" s="9">
        <f>'Estados Financieros - Real'!I14/'Estados Financieros - Real'!I$49</f>
        <v>0.005563870639140785</v>
      </c>
      <c r="J114" s="9">
        <f>'Estados Financieros - Real'!J14/'Estados Financieros - Real'!J$49</f>
        <v>0.0008117463891526807</v>
      </c>
      <c r="L114" s="15">
        <f t="shared" si="12"/>
        <v>0.012913732284632766</v>
      </c>
    </row>
    <row r="115" spans="1:12" ht="12.75">
      <c r="A115" t="s">
        <v>7</v>
      </c>
      <c r="B115" s="9">
        <f>'Estados Financieros - Real'!B15/'Estados Financieros - Real'!B$49</f>
        <v>0.28518689919713375</v>
      </c>
      <c r="C115" s="9">
        <f>'Estados Financieros - Real'!C15/'Estados Financieros - Real'!C$49</f>
        <v>0.3200485079633267</v>
      </c>
      <c r="D115" s="9">
        <f>'Estados Financieros - Real'!D15/'Estados Financieros - Real'!D$49</f>
        <v>0.3002460518542079</v>
      </c>
      <c r="E115" s="9">
        <f>'Estados Financieros - Real'!E15/'Estados Financieros - Real'!E$49</f>
        <v>0.2829543052395349</v>
      </c>
      <c r="F115" s="9">
        <f>'Estados Financieros - Real'!F15/'Estados Financieros - Real'!F$49</f>
        <v>0.29089565933829153</v>
      </c>
      <c r="G115" s="9">
        <f>'Estados Financieros - Real'!G15/'Estados Financieros - Real'!G$49</f>
        <v>0.31010844825898887</v>
      </c>
      <c r="H115" s="9">
        <f>'Estados Financieros - Real'!H15/'Estados Financieros - Real'!H$49</f>
        <v>0.32889212595263356</v>
      </c>
      <c r="I115" s="9">
        <f>'Estados Financieros - Real'!I15/'Estados Financieros - Real'!I$49</f>
        <v>0.33952068815530784</v>
      </c>
      <c r="J115" s="9">
        <f>'Estados Financieros - Real'!J15/'Estados Financieros - Real'!J$49</f>
        <v>0.3075701458852063</v>
      </c>
      <c r="L115" s="15">
        <f t="shared" si="12"/>
        <v>0.30726920353829235</v>
      </c>
    </row>
    <row r="116" spans="1:12" ht="12.75">
      <c r="A116" t="s">
        <v>8</v>
      </c>
      <c r="B116" s="9">
        <f>'Estados Financieros - Real'!B16/'Estados Financieros - Real'!B$49</f>
        <v>0.0017333129716542597</v>
      </c>
      <c r="C116" s="9">
        <f>'Estados Financieros - Real'!C16/'Estados Financieros - Real'!C$49</f>
        <v>0.0017634096576208903</v>
      </c>
      <c r="D116" s="9">
        <f>'Estados Financieros - Real'!D16/'Estados Financieros - Real'!D$49</f>
        <v>0.015547459132366269</v>
      </c>
      <c r="E116" s="9">
        <f>'Estados Financieros - Real'!E16/'Estados Financieros - Real'!E$49</f>
        <v>0.020794401114203633</v>
      </c>
      <c r="F116" s="9">
        <f>'Estados Financieros - Real'!F16/'Estados Financieros - Real'!F$49</f>
        <v>0.027182434848173793</v>
      </c>
      <c r="G116" s="9">
        <f>'Estados Financieros - Real'!G16/'Estados Financieros - Real'!G$49</f>
        <v>0.02770896716199921</v>
      </c>
      <c r="H116" s="9">
        <f>'Estados Financieros - Real'!H16/'Estados Financieros - Real'!H$49</f>
        <v>0.02794298048982012</v>
      </c>
      <c r="I116" s="9">
        <f>'Estados Financieros - Real'!I16/'Estados Financieros - Real'!I$49</f>
        <v>0.02856388103322225</v>
      </c>
      <c r="J116" s="9">
        <f>'Estados Financieros - Real'!J16/'Estados Financieros - Real'!J$49</f>
        <v>0.023931273560997956</v>
      </c>
      <c r="L116" s="15">
        <f t="shared" si="12"/>
        <v>0.019463124441117596</v>
      </c>
    </row>
    <row r="117" spans="1:12" ht="12.75">
      <c r="A117" t="s">
        <v>9</v>
      </c>
      <c r="B117" s="9">
        <f>'Estados Financieros - Real'!B17/'Estados Financieros - Real'!B$49</f>
        <v>0.001432982234826446</v>
      </c>
      <c r="C117" s="9">
        <f>'Estados Financieros - Real'!C17/'Estados Financieros - Real'!C$49</f>
        <v>0.001481034482705478</v>
      </c>
      <c r="D117" s="9">
        <f>'Estados Financieros - Real'!D17/'Estados Financieros - Real'!D$49</f>
        <v>0.001657050391950304</v>
      </c>
      <c r="E117" s="9">
        <f>'Estados Financieros - Real'!E17/'Estados Financieros - Real'!E$49</f>
        <v>0.0025771287191574447</v>
      </c>
      <c r="F117" s="9">
        <f>'Estados Financieros - Real'!F17/'Estados Financieros - Real'!F$49</f>
        <v>0.003048898031897236</v>
      </c>
      <c r="G117" s="9">
        <f>'Estados Financieros - Real'!G17/'Estados Financieros - Real'!G$49</f>
        <v>0.003316375392687894</v>
      </c>
      <c r="H117" s="9">
        <f>'Estados Financieros - Real'!H17/'Estados Financieros - Real'!H$49</f>
        <v>0.006996170457657875</v>
      </c>
      <c r="I117" s="9">
        <f>'Estados Financieros - Real'!I17/'Estados Financieros - Real'!I$49</f>
        <v>0.0056410363435268765</v>
      </c>
      <c r="J117" s="9">
        <f>'Estados Financieros - Real'!J17/'Estados Financieros - Real'!J$49</f>
        <v>0.00916933197061992</v>
      </c>
      <c r="L117" s="15">
        <f t="shared" si="12"/>
        <v>0.003924445336114386</v>
      </c>
    </row>
    <row r="118" spans="1:12" ht="12.75">
      <c r="A118" t="s">
        <v>10</v>
      </c>
      <c r="B118" s="9">
        <f>'Estados Financieros - Real'!B18/'Estados Financieros - Real'!B$49</f>
        <v>0.001774180816441967</v>
      </c>
      <c r="C118" s="9">
        <f>'Estados Financieros - Real'!C18/'Estados Financieros - Real'!C$49</f>
        <v>0.0007478145340432806</v>
      </c>
      <c r="D118" s="9">
        <f>'Estados Financieros - Real'!D18/'Estados Financieros - Real'!D$49</f>
        <v>0.003397376758466368</v>
      </c>
      <c r="E118" s="9">
        <f>'Estados Financieros - Real'!E18/'Estados Financieros - Real'!E$49</f>
        <v>0</v>
      </c>
      <c r="F118" s="9">
        <f>'Estados Financieros - Real'!F18/'Estados Financieros - Real'!F$49</f>
        <v>0</v>
      </c>
      <c r="G118" s="9">
        <f>'Estados Financieros - Real'!G18/'Estados Financieros - Real'!G$49</f>
        <v>0.0027039909517704588</v>
      </c>
      <c r="H118" s="9">
        <f>'Estados Financieros - Real'!H18/'Estados Financieros - Real'!H$49</f>
        <v>0.002184492993270518</v>
      </c>
      <c r="I118" s="9">
        <f>'Estados Financieros - Real'!I18/'Estados Financieros - Real'!I$49</f>
        <v>0.002453942942506936</v>
      </c>
      <c r="J118" s="9">
        <f>'Estados Financieros - Real'!J18/'Estados Financieros - Real'!J$49</f>
        <v>0.0022372072401995124</v>
      </c>
      <c r="L118" s="15">
        <f t="shared" si="12"/>
        <v>0.0017221118040776713</v>
      </c>
    </row>
    <row r="119" spans="1:12" ht="12.75">
      <c r="A119" t="s">
        <v>11</v>
      </c>
      <c r="B119" s="9">
        <f>'Estados Financieros - Real'!B19/'Estados Financieros - Real'!B$49</f>
        <v>0.009959829663030157</v>
      </c>
      <c r="C119" s="9">
        <f>'Estados Financieros - Real'!C19/'Estados Financieros - Real'!C$49</f>
        <v>0</v>
      </c>
      <c r="D119" s="9">
        <f>'Estados Financieros - Real'!D19/'Estados Financieros - Real'!D$49</f>
        <v>0.00202949112022462</v>
      </c>
      <c r="E119" s="9">
        <f>'Estados Financieros - Real'!E19/'Estados Financieros - Real'!E$49</f>
        <v>0.05837127864860631</v>
      </c>
      <c r="F119" s="9">
        <f>'Estados Financieros - Real'!F19/'Estados Financieros - Real'!F$49</f>
        <v>0.029852212236021542</v>
      </c>
      <c r="G119" s="9">
        <f>'Estados Financieros - Real'!G19/'Estados Financieros - Real'!G$49</f>
        <v>0.004064252930846848</v>
      </c>
      <c r="H119" s="9">
        <f>'Estados Financieros - Real'!H19/'Estados Financieros - Real'!H$49</f>
        <v>0.007160415468121777</v>
      </c>
      <c r="I119" s="9">
        <f>'Estados Financieros - Real'!I19/'Estados Financieros - Real'!I$49</f>
        <v>0.009579682303265696</v>
      </c>
      <c r="J119" s="9">
        <f>'Estados Financieros - Real'!J19/'Estados Financieros - Real'!J$49</f>
        <v>0.008131433468674995</v>
      </c>
      <c r="L119" s="15">
        <f t="shared" si="12"/>
        <v>0.014349843982087995</v>
      </c>
    </row>
    <row r="120" spans="1:12" ht="12.75">
      <c r="A120" t="s">
        <v>31</v>
      </c>
      <c r="B120" s="9">
        <f>'Estados Financieros - Real'!B20/'Estados Financieros - Real'!B$49</f>
        <v>0</v>
      </c>
      <c r="C120" s="9">
        <f>'Estados Financieros - Real'!C20/'Estados Financieros - Real'!C$49</f>
        <v>0</v>
      </c>
      <c r="D120" s="9">
        <f>'Estados Financieros - Real'!D20/'Estados Financieros - Real'!D$49</f>
        <v>0</v>
      </c>
      <c r="E120" s="9">
        <f>'Estados Financieros - Real'!E20/'Estados Financieros - Real'!E$49</f>
        <v>0</v>
      </c>
      <c r="F120" s="9">
        <f>'Estados Financieros - Real'!F20/'Estados Financieros - Real'!F$49</f>
        <v>0</v>
      </c>
      <c r="G120" s="9">
        <f>'Estados Financieros - Real'!G20/'Estados Financieros - Real'!G$49</f>
        <v>0</v>
      </c>
      <c r="H120" s="9">
        <f>'Estados Financieros - Real'!H20/'Estados Financieros - Real'!H$49</f>
        <v>0</v>
      </c>
      <c r="I120" s="9">
        <f>'Estados Financieros - Real'!I20/'Estados Financieros - Real'!I$49</f>
        <v>0</v>
      </c>
      <c r="J120" s="9">
        <f>'Estados Financieros - Real'!J20/'Estados Financieros - Real'!J$49</f>
        <v>0</v>
      </c>
      <c r="L120" s="15">
        <f t="shared" si="12"/>
        <v>0</v>
      </c>
    </row>
    <row r="121" spans="1:12" ht="12.75">
      <c r="A121" t="s">
        <v>32</v>
      </c>
      <c r="B121" s="9">
        <f>'Estados Financieros - Real'!B21/'Estados Financieros - Real'!B$49</f>
        <v>0</v>
      </c>
      <c r="C121" s="9">
        <f>'Estados Financieros - Real'!C21/'Estados Financieros - Real'!C$49</f>
        <v>0</v>
      </c>
      <c r="D121" s="9">
        <f>'Estados Financieros - Real'!D21/'Estados Financieros - Real'!D$49</f>
        <v>0</v>
      </c>
      <c r="E121" s="9">
        <f>'Estados Financieros - Real'!E21/'Estados Financieros - Real'!E$49</f>
        <v>0</v>
      </c>
      <c r="F121" s="9">
        <f>'Estados Financieros - Real'!F21/'Estados Financieros - Real'!F$49</f>
        <v>0</v>
      </c>
      <c r="G121" s="9">
        <f>'Estados Financieros - Real'!G21/'Estados Financieros - Real'!G$49</f>
        <v>0</v>
      </c>
      <c r="H121" s="9">
        <f>'Estados Financieros - Real'!H21/'Estados Financieros - Real'!H$49</f>
        <v>0</v>
      </c>
      <c r="I121" s="9">
        <f>'Estados Financieros - Real'!I21/'Estados Financieros - Real'!I$49</f>
        <v>0</v>
      </c>
      <c r="J121" s="9">
        <f>'Estados Financieros - Real'!J21/'Estados Financieros - Real'!J$49</f>
        <v>0</v>
      </c>
      <c r="L121" s="15">
        <f t="shared" si="12"/>
        <v>0</v>
      </c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1:12" ht="12.75">
      <c r="A123" s="1" t="s">
        <v>12</v>
      </c>
      <c r="B123" s="12">
        <f>SUM(B108:B121)</f>
        <v>0.5734490756518981</v>
      </c>
      <c r="C123" s="12">
        <f>SUM(C108:C121)</f>
        <v>0.578237858083238</v>
      </c>
      <c r="D123" s="12">
        <f aca="true" t="shared" si="13" ref="D123:L123">SUM(D108:D121)</f>
        <v>0.5416366580755978</v>
      </c>
      <c r="E123" s="12">
        <f t="shared" si="13"/>
        <v>0.5318264480801111</v>
      </c>
      <c r="F123" s="12">
        <f t="shared" si="13"/>
        <v>0.5070181210455447</v>
      </c>
      <c r="G123" s="12">
        <f t="shared" si="13"/>
        <v>0.5079823217585715</v>
      </c>
      <c r="H123" s="12">
        <f t="shared" si="13"/>
        <v>0.5106046020299448</v>
      </c>
      <c r="I123" s="12">
        <f t="shared" si="13"/>
        <v>0.5351840665442604</v>
      </c>
      <c r="J123" s="12">
        <f t="shared" si="13"/>
        <v>0.4760437429677923</v>
      </c>
      <c r="L123" s="12">
        <f t="shared" si="13"/>
        <v>0.5291092104707733</v>
      </c>
    </row>
    <row r="124" spans="2:10" ht="12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2.75">
      <c r="B125" s="3"/>
      <c r="C125" s="3"/>
      <c r="D125" s="3"/>
      <c r="E125" s="3"/>
      <c r="F125" s="3"/>
      <c r="G125" s="3"/>
      <c r="H125" s="3"/>
      <c r="I125" s="3"/>
      <c r="J125" s="3"/>
    </row>
    <row r="126" spans="1:12" ht="12.75">
      <c r="A126" t="s">
        <v>13</v>
      </c>
      <c r="B126" s="9">
        <f>'Estados Financieros - Real'!B26/'Estados Financieros - Real'!B$49</f>
        <v>0.03173649346224144</v>
      </c>
      <c r="C126" s="9">
        <f>'Estados Financieros - Real'!C26/'Estados Financieros - Real'!C$49</f>
        <v>0.029388732838301023</v>
      </c>
      <c r="D126" s="9">
        <f>'Estados Financieros - Real'!D26/'Estados Financieros - Real'!D$49</f>
        <v>0.07212100085966963</v>
      </c>
      <c r="E126" s="9">
        <f>'Estados Financieros - Real'!E26/'Estados Financieros - Real'!E$49</f>
        <v>0.022874282522761774</v>
      </c>
      <c r="F126" s="9">
        <f>'Estados Financieros - Real'!F26/'Estados Financieros - Real'!F$49</f>
        <v>0.022601421381569207</v>
      </c>
      <c r="G126" s="9">
        <f>'Estados Financieros - Real'!G26/'Estados Financieros - Real'!G$49</f>
        <v>0.0227158433995375</v>
      </c>
      <c r="H126" s="9">
        <f>'Estados Financieros - Real'!H26/'Estados Financieros - Real'!H$49</f>
        <v>0.023175606851413295</v>
      </c>
      <c r="I126" s="9">
        <f>'Estados Financieros - Real'!I26/'Estados Financieros - Real'!I$49</f>
        <v>0.013821069504786954</v>
      </c>
      <c r="J126" s="9">
        <f>'Estados Financieros - Real'!J26/'Estados Financieros - Real'!J$49</f>
        <v>0.012955087377778705</v>
      </c>
      <c r="L126" s="15">
        <f aca="true" t="shared" si="14" ref="L126:L131">AVERAGE(B126:J126)</f>
        <v>0.027932170910895504</v>
      </c>
    </row>
    <row r="127" spans="1:12" ht="12.75">
      <c r="A127" t="s">
        <v>14</v>
      </c>
      <c r="B127" s="9">
        <f>'Estados Financieros - Real'!B27/'Estados Financieros - Real'!B$49</f>
        <v>0.03976733149344851</v>
      </c>
      <c r="C127" s="9">
        <f>'Estados Financieros - Real'!C27/'Estados Financieros - Real'!C$49</f>
        <v>0.04591151415386589</v>
      </c>
      <c r="D127" s="9">
        <f>'Estados Financieros - Real'!D27/'Estados Financieros - Real'!D$49</f>
        <v>0.057341403233865704</v>
      </c>
      <c r="E127" s="9">
        <f>'Estados Financieros - Real'!E27/'Estados Financieros - Real'!E$49</f>
        <v>0.03370531541865156</v>
      </c>
      <c r="F127" s="9">
        <f>'Estados Financieros - Real'!F27/'Estados Financieros - Real'!F$49</f>
        <v>0.03670712715643926</v>
      </c>
      <c r="G127" s="9">
        <f>'Estados Financieros - Real'!G27/'Estados Financieros - Real'!G$49</f>
        <v>0.05346912341101392</v>
      </c>
      <c r="H127" s="9">
        <f>'Estados Financieros - Real'!H27/'Estados Financieros - Real'!H$49</f>
        <v>0.05441642543444082</v>
      </c>
      <c r="I127" s="9">
        <f>'Estados Financieros - Real'!I27/'Estados Financieros - Real'!I$49</f>
        <v>0.040403529729829496</v>
      </c>
      <c r="J127" s="9">
        <f>'Estados Financieros - Real'!J27/'Estados Financieros - Real'!J$49</f>
        <v>0.03620436984944516</v>
      </c>
      <c r="L127" s="15">
        <f t="shared" si="14"/>
        <v>0.04421401554233337</v>
      </c>
    </row>
    <row r="128" spans="1:12" ht="12.75">
      <c r="A128" t="s">
        <v>15</v>
      </c>
      <c r="B128" s="9">
        <f>'Estados Financieros - Real'!B28/'Estados Financieros - Real'!B$49</f>
        <v>0</v>
      </c>
      <c r="C128" s="9">
        <f>'Estados Financieros - Real'!C28/'Estados Financieros - Real'!C$49</f>
        <v>0</v>
      </c>
      <c r="D128" s="9">
        <f>'Estados Financieros - Real'!D28/'Estados Financieros - Real'!D$49</f>
        <v>0.07551928126893671</v>
      </c>
      <c r="E128" s="9">
        <f>'Estados Financieros - Real'!E28/'Estados Financieros - Real'!E$49</f>
        <v>0.23310402299473298</v>
      </c>
      <c r="F128" s="9">
        <f>'Estados Financieros - Real'!F28/'Estados Financieros - Real'!F$49</f>
        <v>0.23248773852149776</v>
      </c>
      <c r="G128" s="9">
        <f>'Estados Financieros - Real'!G28/'Estados Financieros - Real'!G$49</f>
        <v>0.2982708628021548</v>
      </c>
      <c r="H128" s="9">
        <f>'Estados Financieros - Real'!H28/'Estados Financieros - Real'!H$49</f>
        <v>0.27079139823879494</v>
      </c>
      <c r="I128" s="9">
        <f>'Estados Financieros - Real'!I28/'Estados Financieros - Real'!I$49</f>
        <v>0.26266549605775585</v>
      </c>
      <c r="J128" s="9">
        <f>'Estados Financieros - Real'!J28/'Estados Financieros - Real'!J$49</f>
        <v>0.24159766082761167</v>
      </c>
      <c r="L128" s="15">
        <f t="shared" si="14"/>
        <v>0.17938182896794275</v>
      </c>
    </row>
    <row r="129" spans="1:12" ht="12.75">
      <c r="A129" t="s">
        <v>16</v>
      </c>
      <c r="B129" s="9">
        <f>'Estados Financieros - Real'!B29/'Estados Financieros - Real'!B$49</f>
        <v>0.24800628727571836</v>
      </c>
      <c r="C129" s="9">
        <f>'Estados Financieros - Real'!C29/'Estados Financieros - Real'!C$49</f>
        <v>0.27520101151727006</v>
      </c>
      <c r="D129" s="9">
        <f>'Estados Financieros - Real'!D29/'Estados Financieros - Real'!D$49</f>
        <v>0.5232688137285936</v>
      </c>
      <c r="E129" s="9">
        <f>'Estados Financieros - Real'!E29/'Estados Financieros - Real'!E$49</f>
        <v>0.3026590570372073</v>
      </c>
      <c r="F129" s="9">
        <f>'Estados Financieros - Real'!F29/'Estados Financieros - Real'!F$49</f>
        <v>0.34689355741239997</v>
      </c>
      <c r="G129" s="9">
        <f>'Estados Financieros - Real'!G29/'Estados Financieros - Real'!G$49</f>
        <v>0.4030888330972204</v>
      </c>
      <c r="H129" s="9">
        <f>'Estados Financieros - Real'!H29/'Estados Financieros - Real'!H$49</f>
        <v>0.4412881322819553</v>
      </c>
      <c r="I129" s="9">
        <f>'Estados Financieros - Real'!I29/'Estados Financieros - Real'!I$49</f>
        <v>0.45530954086683717</v>
      </c>
      <c r="J129" s="9">
        <f>'Estados Financieros - Real'!J29/'Estados Financieros - Real'!J$49</f>
        <v>0.474294428837708</v>
      </c>
      <c r="L129" s="15">
        <f t="shared" si="14"/>
        <v>0.3855566291172122</v>
      </c>
    </row>
    <row r="130" spans="1:12" ht="12.75">
      <c r="A130" t="s">
        <v>17</v>
      </c>
      <c r="B130" s="9">
        <f>'Estados Financieros - Real'!B30/'Estados Financieros - Real'!B$49</f>
        <v>0</v>
      </c>
      <c r="C130" s="9">
        <f>'Estados Financieros - Real'!C30/'Estados Financieros - Real'!C$49</f>
        <v>0</v>
      </c>
      <c r="D130" s="9">
        <f>'Estados Financieros - Real'!D30/'Estados Financieros - Real'!D$49</f>
        <v>0</v>
      </c>
      <c r="E130" s="9">
        <f>'Estados Financieros - Real'!E30/'Estados Financieros - Real'!E$49</f>
        <v>0</v>
      </c>
      <c r="F130" s="9">
        <f>'Estados Financieros - Real'!F30/'Estados Financieros - Real'!F$49</f>
        <v>0</v>
      </c>
      <c r="G130" s="9">
        <f>'Estados Financieros - Real'!G30/'Estados Financieros - Real'!G$49</f>
        <v>0</v>
      </c>
      <c r="H130" s="9">
        <f>'Estados Financieros - Real'!H30/'Estados Financieros - Real'!H$49</f>
        <v>0</v>
      </c>
      <c r="I130" s="9">
        <f>'Estados Financieros - Real'!I30/'Estados Financieros - Real'!I$49</f>
        <v>0</v>
      </c>
      <c r="J130" s="9">
        <f>'Estados Financieros - Real'!J30/'Estados Financieros - Real'!J$49</f>
        <v>0</v>
      </c>
      <c r="L130" s="15">
        <f t="shared" si="14"/>
        <v>0</v>
      </c>
    </row>
    <row r="131" spans="1:12" ht="12.75">
      <c r="A131" t="s">
        <v>18</v>
      </c>
      <c r="B131" s="9">
        <f>'Estados Financieros - Real'!B31/'Estados Financieros - Real'!B$49</f>
        <v>-0.09038489876750765</v>
      </c>
      <c r="C131" s="9">
        <f>'Estados Financieros - Real'!C31/'Estados Financieros - Real'!C$49</f>
        <v>-0.10970698973376487</v>
      </c>
      <c r="D131" s="9">
        <f>'Estados Financieros - Real'!D31/'Estados Financieros - Real'!D$49</f>
        <v>-0.35147411732028994</v>
      </c>
      <c r="E131" s="9">
        <f>'Estados Financieros - Real'!E31/'Estados Financieros - Real'!E$49</f>
        <v>-0.2642723670173731</v>
      </c>
      <c r="F131" s="9">
        <f>'Estados Financieros - Real'!F31/'Estados Financieros - Real'!F$49</f>
        <v>-0.29918344627894183</v>
      </c>
      <c r="G131" s="9">
        <f>'Estados Financieros - Real'!G31/'Estados Financieros - Real'!G$49</f>
        <v>-0.40902841167791837</v>
      </c>
      <c r="H131" s="9">
        <f>'Estados Financieros - Real'!H31/'Estados Financieros - Real'!H$49</f>
        <v>-0.41936437265215243</v>
      </c>
      <c r="I131" s="9">
        <f>'Estados Financieros - Real'!I31/'Estados Financieros - Real'!I$49</f>
        <v>-0.40320527432737485</v>
      </c>
      <c r="J131" s="9">
        <f>'Estados Financieros - Real'!J31/'Estados Financieros - Real'!J$49</f>
        <v>-0.3947836410621059</v>
      </c>
      <c r="L131" s="15">
        <f t="shared" si="14"/>
        <v>-0.3046003909819366</v>
      </c>
    </row>
    <row r="132" spans="2:10" ht="12.75">
      <c r="B132" s="3"/>
      <c r="C132" s="3"/>
      <c r="D132" s="3"/>
      <c r="E132" s="3"/>
      <c r="F132" s="3"/>
      <c r="G132" s="3"/>
      <c r="H132" s="3"/>
      <c r="I132" s="3"/>
      <c r="J132" s="3"/>
    </row>
    <row r="133" spans="1:12" ht="12.75">
      <c r="A133" s="1" t="s">
        <v>19</v>
      </c>
      <c r="B133" s="12">
        <f>SUM(B126:B131)</f>
        <v>0.22912521346390063</v>
      </c>
      <c r="C133" s="12">
        <f>SUM(C126:C131)</f>
        <v>0.24079426877567212</v>
      </c>
      <c r="D133" s="12">
        <f aca="true" t="shared" si="15" ref="D133:L133">SUM(D126:D131)</f>
        <v>0.3767763817707757</v>
      </c>
      <c r="E133" s="12">
        <f t="shared" si="15"/>
        <v>0.3280703109559805</v>
      </c>
      <c r="F133" s="12">
        <f t="shared" si="15"/>
        <v>0.3395063981929644</v>
      </c>
      <c r="G133" s="12">
        <f t="shared" si="15"/>
        <v>0.36851625103200825</v>
      </c>
      <c r="H133" s="12">
        <f t="shared" si="15"/>
        <v>0.3703071901544519</v>
      </c>
      <c r="I133" s="12">
        <f t="shared" si="15"/>
        <v>0.36899436183183465</v>
      </c>
      <c r="J133" s="12">
        <f t="shared" si="15"/>
        <v>0.3702679058304376</v>
      </c>
      <c r="L133" s="12">
        <f t="shared" si="15"/>
        <v>0.3324842535564473</v>
      </c>
    </row>
    <row r="134" spans="2:10" ht="12.75">
      <c r="B134" s="3"/>
      <c r="C134" s="3"/>
      <c r="D134" s="3"/>
      <c r="E134" s="3"/>
      <c r="F134" s="3"/>
      <c r="G134" s="3"/>
      <c r="H134" s="3"/>
      <c r="I134" s="3"/>
      <c r="J134" s="3"/>
    </row>
    <row r="135" spans="1:12" ht="12.75">
      <c r="A135" t="s">
        <v>20</v>
      </c>
      <c r="B135" s="9">
        <f>'Estados Financieros - Real'!B35/'Estados Financieros - Real'!B$49</f>
        <v>0.001089814950778726</v>
      </c>
      <c r="C135" s="9">
        <f>'Estados Financieros - Real'!C35/'Estados Financieros - Real'!C$49</f>
        <v>0</v>
      </c>
      <c r="D135" s="9">
        <f>'Estados Financieros - Real'!D35/'Estados Financieros - Real'!D$49</f>
        <v>0.010381178926441624</v>
      </c>
      <c r="E135" s="9">
        <f>'Estados Financieros - Real'!E35/'Estados Financieros - Real'!E$49</f>
        <v>0.008284368723459374</v>
      </c>
      <c r="F135" s="9">
        <f>'Estados Financieros - Real'!F35/'Estados Financieros - Real'!F$49</f>
        <v>0.00786794815350651</v>
      </c>
      <c r="G135" s="9">
        <f>'Estados Financieros - Real'!G35/'Estados Financieros - Real'!G$49</f>
        <v>0</v>
      </c>
      <c r="H135" s="9">
        <f>'Estados Financieros - Real'!H35/'Estados Financieros - Real'!H$49</f>
        <v>0.0006455978153125496</v>
      </c>
      <c r="I135" s="9">
        <f>'Estados Financieros - Real'!I35/'Estados Financieros - Real'!I$49</f>
        <v>0.00164356413184219</v>
      </c>
      <c r="J135" s="9">
        <f>'Estados Financieros - Real'!J35/'Estados Financieros - Real'!J$49</f>
        <v>0.0037968888282552873</v>
      </c>
      <c r="L135" s="15">
        <f aca="true" t="shared" si="16" ref="L135:L145">AVERAGE(B135:J135)</f>
        <v>0.003745484614399585</v>
      </c>
    </row>
    <row r="136" spans="1:12" ht="12.75">
      <c r="A136" t="s">
        <v>21</v>
      </c>
      <c r="B136" s="9">
        <f>'Estados Financieros - Real'!B36/'Estados Financieros - Real'!B$49</f>
        <v>0</v>
      </c>
      <c r="C136" s="9">
        <f>'Estados Financieros - Real'!C36/'Estados Financieros - Real'!C$49</f>
        <v>0</v>
      </c>
      <c r="D136" s="9">
        <f>'Estados Financieros - Real'!D36/'Estados Financieros - Real'!D$49</f>
        <v>0.002119597013633047</v>
      </c>
      <c r="E136" s="9">
        <f>'Estados Financieros - Real'!E36/'Estados Financieros - Real'!E$49</f>
        <v>0.002180383966120415</v>
      </c>
      <c r="F136" s="9">
        <f>'Estados Financieros - Real'!F36/'Estados Financieros - Real'!F$49</f>
        <v>0.002378891152698264</v>
      </c>
      <c r="G136" s="9">
        <f>'Estados Financieros - Real'!G36/'Estados Financieros - Real'!G$49</f>
        <v>0.002442528812695737</v>
      </c>
      <c r="H136" s="9">
        <f>'Estados Financieros - Real'!H36/'Estados Financieros - Real'!H$49</f>
        <v>0.0022301871880400542</v>
      </c>
      <c r="I136" s="9">
        <f>'Estados Financieros - Real'!I36/'Estados Financieros - Real'!I$49</f>
        <v>0.002297734824581135</v>
      </c>
      <c r="J136" s="9">
        <f>'Estados Financieros - Real'!J36/'Estados Financieros - Real'!J$49</f>
        <v>0.0017293867684969545</v>
      </c>
      <c r="L136" s="15">
        <f t="shared" si="16"/>
        <v>0.001708745525140623</v>
      </c>
    </row>
    <row r="137" spans="1:12" ht="12.75">
      <c r="A137" t="s">
        <v>22</v>
      </c>
      <c r="B137" s="9">
        <f>'Estados Financieros - Real'!B37/'Estados Financieros - Real'!B$49</f>
        <v>0.12676765085497552</v>
      </c>
      <c r="C137" s="9">
        <f>'Estados Financieros - Real'!C37/'Estados Financieros - Real'!C$49</f>
        <v>0.11243414289667968</v>
      </c>
      <c r="D137" s="9">
        <f>'Estados Financieros - Real'!D37/'Estados Financieros - Real'!D$49</f>
        <v>0.05188800374736282</v>
      </c>
      <c r="E137" s="9">
        <f>'Estados Financieros - Real'!E37/'Estados Financieros - Real'!E$49</f>
        <v>0.05108687777708029</v>
      </c>
      <c r="F137" s="9">
        <f>'Estados Financieros - Real'!F37/'Estados Financieros - Real'!F$49</f>
        <v>0.05468547918765144</v>
      </c>
      <c r="G137" s="9">
        <f>'Estados Financieros - Real'!G37/'Estados Financieros - Real'!G$49</f>
        <v>0.003853288580227026</v>
      </c>
      <c r="H137" s="9">
        <f>'Estados Financieros - Real'!H37/'Estados Financieros - Real'!H$49</f>
        <v>0.0027827080773588234</v>
      </c>
      <c r="I137" s="9">
        <f>'Estados Financieros - Real'!I37/'Estados Financieros - Real'!I$49</f>
        <v>0.006517138107990845</v>
      </c>
      <c r="J137" s="9">
        <f>'Estados Financieros - Real'!J37/'Estados Financieros - Real'!J$49</f>
        <v>0.05489197382157409</v>
      </c>
      <c r="L137" s="15">
        <f t="shared" si="16"/>
        <v>0.05165636256121117</v>
      </c>
    </row>
    <row r="138" spans="1:12" ht="12.75">
      <c r="A138" t="s">
        <v>33</v>
      </c>
      <c r="B138" s="9">
        <f>'Estados Financieros - Real'!B38/'Estados Financieros - Real'!B$49</f>
        <v>0</v>
      </c>
      <c r="C138" s="9">
        <f>'Estados Financieros - Real'!C38/'Estados Financieros - Real'!C$49</f>
        <v>-0.006518778669614311</v>
      </c>
      <c r="D138" s="9">
        <f>'Estados Financieros - Real'!D38/'Estados Financieros - Real'!D$49</f>
        <v>-0.029498804758948748</v>
      </c>
      <c r="E138" s="9">
        <f>'Estados Financieros - Real'!E38/'Estados Financieros - Real'!E$49</f>
        <v>-0.024641358765349473</v>
      </c>
      <c r="F138" s="9">
        <f>'Estados Financieros - Real'!F38/'Estados Financieros - Real'!F$49</f>
        <v>-0.02968225210891726</v>
      </c>
      <c r="G138" s="9">
        <f>'Estados Financieros - Real'!G38/'Estados Financieros - Real'!G$49</f>
        <v>-0.006871674834426036</v>
      </c>
      <c r="H138" s="9">
        <f>'Estados Financieros - Real'!H38/'Estados Financieros - Real'!H$49</f>
        <v>0</v>
      </c>
      <c r="I138" s="9">
        <f>'Estados Financieros - Real'!I38/'Estados Financieros - Real'!I$49</f>
        <v>0</v>
      </c>
      <c r="J138" s="9">
        <f>'Estados Financieros - Real'!J38/'Estados Financieros - Real'!J$49</f>
        <v>0</v>
      </c>
      <c r="L138" s="15">
        <f t="shared" si="16"/>
        <v>-0.010801429904139535</v>
      </c>
    </row>
    <row r="139" spans="1:12" ht="12.75">
      <c r="A139" t="s">
        <v>23</v>
      </c>
      <c r="B139" s="9">
        <f>'Estados Financieros - Real'!B39/'Estados Financieros - Real'!B$49</f>
        <v>0.04893936933584666</v>
      </c>
      <c r="C139" s="9">
        <f>'Estados Financieros - Real'!C39/'Estados Financieros - Real'!C$49</f>
        <v>0.0396994529480893</v>
      </c>
      <c r="D139" s="9">
        <f>'Estados Financieros - Real'!D39/'Estados Financieros - Real'!D$49</f>
        <v>0.02008060235905327</v>
      </c>
      <c r="E139" s="9">
        <f>'Estados Financieros - Real'!E39/'Estados Financieros - Real'!E$49</f>
        <v>0.027471792757980843</v>
      </c>
      <c r="F139" s="9">
        <f>'Estados Financieros - Real'!F39/'Estados Financieros - Real'!F$49</f>
        <v>0.03218921339892762</v>
      </c>
      <c r="G139" s="9">
        <f>'Estados Financieros - Real'!G39/'Estados Financieros - Real'!G$49</f>
        <v>0.03272307428854545</v>
      </c>
      <c r="H139" s="9">
        <f>'Estados Financieros - Real'!H39/'Estados Financieros - Real'!H$49</f>
        <v>0.02664781469190708</v>
      </c>
      <c r="I139" s="9">
        <f>'Estados Financieros - Real'!I39/'Estados Financieros - Real'!I$49</f>
        <v>0.024544141626572643</v>
      </c>
      <c r="J139" s="9">
        <f>'Estados Financieros - Real'!J39/'Estados Financieros - Real'!J$49</f>
        <v>0.023123085131933025</v>
      </c>
      <c r="L139" s="15">
        <f t="shared" si="16"/>
        <v>0.030602060726539537</v>
      </c>
    </row>
    <row r="140" spans="1:12" ht="12.75">
      <c r="A140" t="s">
        <v>24</v>
      </c>
      <c r="B140" s="9">
        <f>'Estados Financieros - Real'!B40/'Estados Financieros - Real'!B$49</f>
        <v>0</v>
      </c>
      <c r="C140" s="9">
        <f>'Estados Financieros - Real'!C40/'Estados Financieros - Real'!C$49</f>
        <v>0</v>
      </c>
      <c r="D140" s="9">
        <f>'Estados Financieros - Real'!D40/'Estados Financieros - Real'!D$49</f>
        <v>0</v>
      </c>
      <c r="E140" s="9">
        <f>'Estados Financieros - Real'!E40/'Estados Financieros - Real'!E$49</f>
        <v>0.00030603884865505114</v>
      </c>
      <c r="F140" s="9">
        <f>'Estados Financieros - Real'!F40/'Estados Financieros - Real'!F$49</f>
        <v>0.0006728517841343033</v>
      </c>
      <c r="G140" s="9">
        <f>'Estados Financieros - Real'!G40/'Estados Financieros - Real'!G$49</f>
        <v>0</v>
      </c>
      <c r="H140" s="9">
        <f>'Estados Financieros - Real'!H40/'Estados Financieros - Real'!H$49</f>
        <v>0</v>
      </c>
      <c r="I140" s="9">
        <f>'Estados Financieros - Real'!I40/'Estados Financieros - Real'!I$49</f>
        <v>0</v>
      </c>
      <c r="J140" s="9">
        <f>'Estados Financieros - Real'!J40/'Estados Financieros - Real'!J$49</f>
        <v>0</v>
      </c>
      <c r="L140" s="15">
        <f t="shared" si="16"/>
        <v>0.00010876562586548382</v>
      </c>
    </row>
    <row r="141" spans="1:12" ht="12.75">
      <c r="A141" t="s">
        <v>34</v>
      </c>
      <c r="B141" s="9">
        <f>'Estados Financieros - Real'!B41/'Estados Financieros - Real'!B$49</f>
        <v>0</v>
      </c>
      <c r="C141" s="9">
        <f>'Estados Financieros - Real'!C41/'Estados Financieros - Real'!C$49</f>
        <v>0</v>
      </c>
      <c r="D141" s="9">
        <f>'Estados Financieros - Real'!D41/'Estados Financieros - Real'!D$49</f>
        <v>0</v>
      </c>
      <c r="E141" s="9">
        <f>'Estados Financieros - Real'!E41/'Estados Financieros - Real'!E$49</f>
        <v>0.051710288787246865</v>
      </c>
      <c r="F141" s="9">
        <f>'Estados Financieros - Real'!F41/'Estados Financieros - Real'!F$49</f>
        <v>0.055107234579484875</v>
      </c>
      <c r="G141" s="9">
        <f>'Estados Financieros - Real'!G41/'Estados Financieros - Real'!G$49</f>
        <v>0.029951831473680576</v>
      </c>
      <c r="H141" s="9">
        <f>'Estados Financieros - Real'!H41/'Estados Financieros - Real'!H$49</f>
        <v>0.03266676979378757</v>
      </c>
      <c r="I141" s="9">
        <f>'Estados Financieros - Real'!I41/'Estados Financieros - Real'!I$49</f>
        <v>0.013415111983371385</v>
      </c>
      <c r="J141" s="9">
        <f>'Estados Financieros - Real'!J41/'Estados Financieros - Real'!J$49</f>
        <v>0.008833651317409456</v>
      </c>
      <c r="L141" s="15">
        <f t="shared" si="16"/>
        <v>0.021298320881664525</v>
      </c>
    </row>
    <row r="142" spans="1:12" ht="12.75">
      <c r="A142" t="s">
        <v>25</v>
      </c>
      <c r="B142" s="9">
        <f>'Estados Financieros - Real'!B42/'Estados Financieros - Real'!B$49</f>
        <v>0.011890608669429837</v>
      </c>
      <c r="C142" s="9">
        <f>'Estados Financieros - Real'!C42/'Estados Financieros - Real'!C$49</f>
        <v>0.013506556729215021</v>
      </c>
      <c r="D142" s="9">
        <f>'Estados Financieros - Real'!D42/'Estados Financieros - Real'!D$49</f>
        <v>0.01020412291238233</v>
      </c>
      <c r="E142" s="9">
        <f>'Estados Financieros - Real'!E42/'Estados Financieros - Real'!E$49</f>
        <v>0.011591779730402192</v>
      </c>
      <c r="F142" s="9">
        <f>'Estados Financieros - Real'!F42/'Estados Financieros - Real'!F$49</f>
        <v>0.012068669129363682</v>
      </c>
      <c r="G142" s="9">
        <f>'Estados Financieros - Real'!G42/'Estados Financieros - Real'!G$49</f>
        <v>0.018012757566445253</v>
      </c>
      <c r="H142" s="9">
        <f>'Estados Financieros - Real'!H42/'Estados Financieros - Real'!H$49</f>
        <v>0.019458859392652558</v>
      </c>
      <c r="I142" s="9">
        <f>'Estados Financieros - Real'!I42/'Estados Financieros - Real'!I$49</f>
        <v>0.02066964153122819</v>
      </c>
      <c r="J142" s="9">
        <f>'Estados Financieros - Real'!J42/'Estados Financieros - Real'!J$49</f>
        <v>0.018672341646273054</v>
      </c>
      <c r="L142" s="15">
        <f t="shared" si="16"/>
        <v>0.01511948192304357</v>
      </c>
    </row>
    <row r="143" spans="1:12" ht="12.75">
      <c r="A143" t="s">
        <v>26</v>
      </c>
      <c r="B143" s="9">
        <f>'Estados Financieros - Real'!B43/'Estados Financieros - Real'!B$49</f>
        <v>-0.0013008633053743623</v>
      </c>
      <c r="C143" s="9">
        <f>'Estados Financieros - Real'!C43/'Estados Financieros - Real'!C$49</f>
        <v>-0.001680534913284275</v>
      </c>
      <c r="D143" s="9">
        <f>'Estados Financieros - Real'!D43/'Estados Financieros - Real'!D$49</f>
        <v>-0.0024670752641680386</v>
      </c>
      <c r="E143" s="9">
        <f>'Estados Financieros - Real'!E43/'Estados Financieros - Real'!E$49</f>
        <v>-0.003685515254257626</v>
      </c>
      <c r="F143" s="9">
        <f>'Estados Financieros - Real'!F43/'Estados Financieros - Real'!F$49</f>
        <v>-0.00502001830064517</v>
      </c>
      <c r="G143" s="9">
        <f>'Estados Financieros - Real'!G43/'Estados Financieros - Real'!G$49</f>
        <v>-0.006149647786079684</v>
      </c>
      <c r="H143" s="9">
        <f>'Estados Financieros - Real'!H43/'Estados Financieros - Real'!H$49</f>
        <v>-0.007170689288777102</v>
      </c>
      <c r="I143" s="9">
        <f>'Estados Financieros - Real'!I43/'Estados Financieros - Real'!I$49</f>
        <v>-0.008345066442694912</v>
      </c>
      <c r="J143" s="9">
        <f>'Estados Financieros - Real'!J43/'Estados Financieros - Real'!J$49</f>
        <v>-0.00855598885485365</v>
      </c>
      <c r="L143" s="15">
        <f t="shared" si="16"/>
        <v>-0.004930599934459425</v>
      </c>
    </row>
    <row r="144" spans="1:12" ht="12.75">
      <c r="A144" t="s">
        <v>27</v>
      </c>
      <c r="B144" s="9">
        <f>'Estados Financieros - Real'!B44/'Estados Financieros - Real'!B$49</f>
        <v>0.010039130378544694</v>
      </c>
      <c r="C144" s="9">
        <f>'Estados Financieros - Real'!C44/'Estados Financieros - Real'!C$49</f>
        <v>0.02352703415000441</v>
      </c>
      <c r="D144" s="9">
        <f>'Estados Financieros - Real'!D44/'Estados Financieros - Real'!D$49</f>
        <v>0.018879335217870226</v>
      </c>
      <c r="E144" s="9">
        <f>'Estados Financieros - Real'!E44/'Estados Financieros - Real'!E$49</f>
        <v>0.015798584392570342</v>
      </c>
      <c r="F144" s="9">
        <f>'Estados Financieros - Real'!F44/'Estados Financieros - Real'!F$49</f>
        <v>0.02320746378528671</v>
      </c>
      <c r="G144" s="9">
        <f>'Estados Financieros - Real'!G44/'Estados Financieros - Real'!G$49</f>
        <v>0.049539269108331986</v>
      </c>
      <c r="H144" s="9">
        <f>'Estados Financieros - Real'!H44/'Estados Financieros - Real'!H$49</f>
        <v>0.04182696014532173</v>
      </c>
      <c r="I144" s="9">
        <f>'Estados Financieros - Real'!I44/'Estados Financieros - Real'!I$49</f>
        <v>0.03507930586101335</v>
      </c>
      <c r="J144" s="9">
        <f>'Estados Financieros - Real'!J44/'Estados Financieros - Real'!J$49</f>
        <v>0.051197012542681976</v>
      </c>
      <c r="L144" s="15">
        <f t="shared" si="16"/>
        <v>0.029899343953513933</v>
      </c>
    </row>
    <row r="145" spans="1:12" ht="12.75">
      <c r="A145" t="s">
        <v>35</v>
      </c>
      <c r="B145" s="9">
        <f>'Estados Financieros - Real'!B45/'Estados Financieros - Real'!B$49</f>
        <v>0</v>
      </c>
      <c r="C145" s="9">
        <f>'Estados Financieros - Real'!C45/'Estados Financieros - Real'!C$49</f>
        <v>0</v>
      </c>
      <c r="D145" s="9">
        <f>'Estados Financieros - Real'!D45/'Estados Financieros - Real'!D$49</f>
        <v>0</v>
      </c>
      <c r="E145" s="9">
        <f>'Estados Financieros - Real'!E45/'Estados Financieros - Real'!E$49</f>
        <v>0</v>
      </c>
      <c r="F145" s="9">
        <f>'Estados Financieros - Real'!F45/'Estados Financieros - Real'!F$49</f>
        <v>0</v>
      </c>
      <c r="G145" s="9">
        <f>'Estados Financieros - Real'!G45/'Estados Financieros - Real'!G$49</f>
        <v>0</v>
      </c>
      <c r="H145" s="9">
        <f>'Estados Financieros - Real'!H45/'Estados Financieros - Real'!H$49</f>
        <v>0</v>
      </c>
      <c r="I145" s="9">
        <f>'Estados Financieros - Real'!I45/'Estados Financieros - Real'!I$49</f>
        <v>0</v>
      </c>
      <c r="J145" s="9">
        <f>'Estados Financieros - Real'!J45/'Estados Financieros - Real'!J$49</f>
        <v>0</v>
      </c>
      <c r="L145" s="15">
        <f t="shared" si="16"/>
        <v>0</v>
      </c>
    </row>
    <row r="146" spans="2:10" ht="12.75">
      <c r="B146" s="3"/>
      <c r="C146" s="3"/>
      <c r="D146" s="3"/>
      <c r="E146" s="3"/>
      <c r="F146" s="3"/>
      <c r="G146" s="3"/>
      <c r="H146" s="3"/>
      <c r="I146" s="3"/>
      <c r="J146" s="3"/>
    </row>
    <row r="147" spans="1:12" ht="12.75">
      <c r="A147" s="1" t="s">
        <v>28</v>
      </c>
      <c r="B147" s="12">
        <f>SUM(B135:B145)</f>
        <v>0.1974257108842011</v>
      </c>
      <c r="C147" s="12">
        <f>SUM(C135:C145)</f>
        <v>0.18096787314108984</v>
      </c>
      <c r="D147" s="12">
        <f aca="true" t="shared" si="17" ref="D147:L147">SUM(D135:D145)</f>
        <v>0.08158696015362654</v>
      </c>
      <c r="E147" s="12">
        <f t="shared" si="17"/>
        <v>0.14010324096390825</v>
      </c>
      <c r="F147" s="12">
        <f t="shared" si="17"/>
        <v>0.15347548076149098</v>
      </c>
      <c r="G147" s="12">
        <f t="shared" si="17"/>
        <v>0.12350142720942031</v>
      </c>
      <c r="H147" s="12">
        <f t="shared" si="17"/>
        <v>0.11908820781560325</v>
      </c>
      <c r="I147" s="12">
        <f t="shared" si="17"/>
        <v>0.09582157162390481</v>
      </c>
      <c r="J147" s="12">
        <f t="shared" si="17"/>
        <v>0.1536883512017702</v>
      </c>
      <c r="L147" s="12">
        <f t="shared" si="17"/>
        <v>0.1384065359727795</v>
      </c>
    </row>
    <row r="148" spans="2:10" ht="12.75">
      <c r="B148" s="3"/>
      <c r="C148" s="3"/>
      <c r="D148" s="3"/>
      <c r="E148" s="3"/>
      <c r="F148" s="3"/>
      <c r="G148" s="3"/>
      <c r="H148" s="3"/>
      <c r="I148" s="3"/>
      <c r="J148" s="3"/>
    </row>
    <row r="149" spans="1:12" ht="12.75">
      <c r="A149" s="2" t="s">
        <v>29</v>
      </c>
      <c r="B149" s="13">
        <f aca="true" t="shared" si="18" ref="B149:L149">SUM(B123+B133+B147)</f>
        <v>0.9999999999999999</v>
      </c>
      <c r="C149" s="13">
        <f t="shared" si="18"/>
        <v>1</v>
      </c>
      <c r="D149" s="13">
        <f t="shared" si="18"/>
        <v>1</v>
      </c>
      <c r="E149" s="13">
        <f t="shared" si="18"/>
        <v>0.9999999999999999</v>
      </c>
      <c r="F149" s="13">
        <f t="shared" si="18"/>
        <v>1</v>
      </c>
      <c r="G149" s="13">
        <f t="shared" si="18"/>
        <v>1</v>
      </c>
      <c r="H149" s="13">
        <f t="shared" si="18"/>
        <v>1</v>
      </c>
      <c r="I149" s="13">
        <f t="shared" si="18"/>
        <v>0.9999999999999999</v>
      </c>
      <c r="J149" s="13">
        <f t="shared" si="18"/>
        <v>1</v>
      </c>
      <c r="L149" s="13">
        <f t="shared" si="18"/>
        <v>1</v>
      </c>
    </row>
    <row r="150" spans="2:10" ht="12.75"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1" t="s">
        <v>36</v>
      </c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2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2.75">
      <c r="B153" s="3"/>
      <c r="C153" s="3"/>
      <c r="D153" s="3"/>
      <c r="E153" s="3"/>
      <c r="F153" s="3"/>
      <c r="G153" s="3"/>
      <c r="H153" s="3"/>
      <c r="I153" s="3"/>
      <c r="J153" s="3"/>
    </row>
    <row r="154" spans="1:13" ht="12.75">
      <c r="A154" t="s">
        <v>37</v>
      </c>
      <c r="B154" s="9">
        <f>'Estados Financieros - Real'!B54/'Estados Financieros - Real'!B$101</f>
        <v>0</v>
      </c>
      <c r="C154" s="9">
        <f>'Estados Financieros - Real'!C54/'Estados Financieros - Real'!C$101</f>
        <v>0.04988592643977588</v>
      </c>
      <c r="D154" s="9">
        <f>'Estados Financieros - Real'!D54/'Estados Financieros - Real'!D$101</f>
        <v>0.010620993138358811</v>
      </c>
      <c r="E154" s="9">
        <f>'Estados Financieros - Real'!E54/'Estados Financieros - Real'!E$101</f>
        <v>0.007626205563693067</v>
      </c>
      <c r="F154" s="9">
        <f>'Estados Financieros - Real'!F54/'Estados Financieros - Real'!F$101</f>
        <v>0.010350371256034952</v>
      </c>
      <c r="G154" s="9">
        <f>'Estados Financieros - Real'!G54/'Estados Financieros - Real'!G$101</f>
        <v>0.0007971540150945985</v>
      </c>
      <c r="H154" s="9">
        <f>'Estados Financieros - Real'!H54/'Estados Financieros - Real'!H$101</f>
        <v>0.004876535413584317</v>
      </c>
      <c r="I154" s="9">
        <f>'Estados Financieros - Real'!I54/'Estados Financieros - Real'!I$101</f>
        <v>0.012813775147603039</v>
      </c>
      <c r="J154" s="9">
        <f>'Estados Financieros - Real'!J54/'Estados Financieros - Real'!J$101</f>
        <v>0.04465575050007501</v>
      </c>
      <c r="L154" s="15">
        <f>AVERAGE(B154:J154)</f>
        <v>0.015736301274913298</v>
      </c>
      <c r="M154" s="15"/>
    </row>
    <row r="155" spans="1:13" ht="12.75">
      <c r="A155" t="s">
        <v>38</v>
      </c>
      <c r="B155" s="9">
        <f>'Estados Financieros - Real'!B55/'Estados Financieros - Real'!B$101</f>
        <v>0.0015369435387022118</v>
      </c>
      <c r="C155" s="9">
        <f>'Estados Financieros - Real'!C55/'Estados Financieros - Real'!C$101</f>
        <v>0.0008915257364494051</v>
      </c>
      <c r="D155" s="9">
        <f>'Estados Financieros - Real'!D55/'Estados Financieros - Real'!D$101</f>
        <v>0.0002695261101440277</v>
      </c>
      <c r="E155" s="9">
        <f>'Estados Financieros - Real'!E55/'Estados Financieros - Real'!E$101</f>
        <v>0.00033270652065772976</v>
      </c>
      <c r="F155" s="9">
        <f>'Estados Financieros - Real'!F55/'Estados Financieros - Real'!F$101</f>
        <v>0.00033402925379036547</v>
      </c>
      <c r="G155" s="9">
        <f>'Estados Financieros - Real'!G55/'Estados Financieros - Real'!G$101</f>
        <v>0.00029479995707361816</v>
      </c>
      <c r="H155" s="9">
        <f>'Estados Financieros - Real'!H55/'Estados Financieros - Real'!H$101</f>
        <v>0.00013482039919270454</v>
      </c>
      <c r="I155" s="9">
        <f>'Estados Financieros - Real'!I55/'Estados Financieros - Real'!I$101</f>
        <v>0.008993263807169872</v>
      </c>
      <c r="J155" s="9">
        <f>'Estados Financieros - Real'!J55/'Estados Financieros - Real'!J$101</f>
        <v>0.014465957838237946</v>
      </c>
      <c r="L155" s="15">
        <f aca="true" t="shared" si="19" ref="L155:L169">SUM(B155:J155)/9</f>
        <v>0.003028174795713098</v>
      </c>
      <c r="M155" s="15"/>
    </row>
    <row r="156" spans="1:13" ht="12.75">
      <c r="A156" t="s">
        <v>62</v>
      </c>
      <c r="B156" s="9">
        <f>'Estados Financieros - Real'!B56/'Estados Financieros - Real'!B$101</f>
        <v>0</v>
      </c>
      <c r="C156" s="9">
        <f>'Estados Financieros - Real'!C56/'Estados Financieros - Real'!C$101</f>
        <v>0</v>
      </c>
      <c r="D156" s="9">
        <f>'Estados Financieros - Real'!D56/'Estados Financieros - Real'!D$101</f>
        <v>0</v>
      </c>
      <c r="E156" s="9">
        <f>'Estados Financieros - Real'!E56/'Estados Financieros - Real'!E$101</f>
        <v>0</v>
      </c>
      <c r="F156" s="9">
        <f>'Estados Financieros - Real'!F56/'Estados Financieros - Real'!F$101</f>
        <v>0</v>
      </c>
      <c r="G156" s="9">
        <f>'Estados Financieros - Real'!G56/'Estados Financieros - Real'!G$101</f>
        <v>0</v>
      </c>
      <c r="H156" s="9">
        <f>'Estados Financieros - Real'!H56/'Estados Financieros - Real'!H$101</f>
        <v>0</v>
      </c>
      <c r="I156" s="9">
        <f>'Estados Financieros - Real'!I56/'Estados Financieros - Real'!I$101</f>
        <v>0</v>
      </c>
      <c r="J156" s="9">
        <f>'Estados Financieros - Real'!J56/'Estados Financieros - Real'!J$101</f>
        <v>0</v>
      </c>
      <c r="L156" s="15">
        <f t="shared" si="19"/>
        <v>0</v>
      </c>
      <c r="M156" s="15"/>
    </row>
    <row r="157" spans="1:13" ht="12.75">
      <c r="A157" t="s">
        <v>63</v>
      </c>
      <c r="B157" s="9">
        <f>'Estados Financieros - Real'!B57/'Estados Financieros - Real'!B$101</f>
        <v>0</v>
      </c>
      <c r="C157" s="9">
        <f>'Estados Financieros - Real'!C57/'Estados Financieros - Real'!C$101</f>
        <v>0</v>
      </c>
      <c r="D157" s="9">
        <f>'Estados Financieros - Real'!D57/'Estados Financieros - Real'!D$101</f>
        <v>0.001285968642399554</v>
      </c>
      <c r="E157" s="9">
        <f>'Estados Financieros - Real'!E57/'Estados Financieros - Real'!E$101</f>
        <v>0.0018981830432112103</v>
      </c>
      <c r="F157" s="9">
        <f>'Estados Financieros - Real'!F57/'Estados Financieros - Real'!F$101</f>
        <v>0.006362615769232522</v>
      </c>
      <c r="G157" s="9">
        <f>'Estados Financieros - Real'!G57/'Estados Financieros - Real'!G$101</f>
        <v>0.011795810804363885</v>
      </c>
      <c r="H157" s="9">
        <f>'Estados Financieros - Real'!H57/'Estados Financieros - Real'!H$101</f>
        <v>0.0314629632168376</v>
      </c>
      <c r="I157" s="9">
        <f>'Estados Financieros - Real'!I57/'Estados Financieros - Real'!I$101</f>
        <v>0.011419919562012146</v>
      </c>
      <c r="J157" s="9">
        <f>'Estados Financieros - Real'!J57/'Estados Financieros - Real'!J$101</f>
        <v>0.0010413636255007072</v>
      </c>
      <c r="L157" s="15">
        <f t="shared" si="19"/>
        <v>0.007251869407061958</v>
      </c>
      <c r="M157" s="15"/>
    </row>
    <row r="158" spans="1:13" ht="12.75">
      <c r="A158" t="s">
        <v>39</v>
      </c>
      <c r="B158" s="9">
        <f>'Estados Financieros - Real'!B58/'Estados Financieros - Real'!B$101</f>
        <v>0.015061117589888233</v>
      </c>
      <c r="C158" s="9">
        <f>'Estados Financieros - Real'!C58/'Estados Financieros - Real'!C$101</f>
        <v>0.00397031285643653</v>
      </c>
      <c r="D158" s="9">
        <f>'Estados Financieros - Real'!D58/'Estados Financieros - Real'!D$101</f>
        <v>0.0024550405969150126</v>
      </c>
      <c r="E158" s="9">
        <f>'Estados Financieros - Real'!E58/'Estados Financieros - Real'!E$101</f>
        <v>0.0022140006352601247</v>
      </c>
      <c r="F158" s="9">
        <f>'Estados Financieros - Real'!F58/'Estados Financieros - Real'!F$101</f>
        <v>0.0011751575178153611</v>
      </c>
      <c r="G158" s="9">
        <f>'Estados Financieros - Real'!G58/'Estados Financieros - Real'!G$101</f>
        <v>0.00029045832146510877</v>
      </c>
      <c r="H158" s="9">
        <f>'Estados Financieros - Real'!H58/'Estados Financieros - Real'!H$101</f>
        <v>0.0014257275850107613</v>
      </c>
      <c r="I158" s="9">
        <f>'Estados Financieros - Real'!I58/'Estados Financieros - Real'!I$101</f>
        <v>0.0011669944070907595</v>
      </c>
      <c r="J158" s="9">
        <f>'Estados Financieros - Real'!J58/'Estados Financieros - Real'!J$101</f>
        <v>0.0011734003830950553</v>
      </c>
      <c r="L158" s="15">
        <f t="shared" si="19"/>
        <v>0.003214689988108549</v>
      </c>
      <c r="M158" s="15"/>
    </row>
    <row r="159" spans="1:13" ht="12.75">
      <c r="A159" t="s">
        <v>40</v>
      </c>
      <c r="B159" s="9">
        <f>'Estados Financieros - Real'!B59/'Estados Financieros - Real'!B$101</f>
        <v>0.0001633936672127168</v>
      </c>
      <c r="C159" s="9">
        <f>'Estados Financieros - Real'!C59/'Estados Financieros - Real'!C$101</f>
        <v>0.00011070771286695941</v>
      </c>
      <c r="D159" s="9">
        <f>'Estados Financieros - Real'!D59/'Estados Financieros - Real'!D$101</f>
        <v>8.925127792247262E-05</v>
      </c>
      <c r="E159" s="9">
        <f>'Estados Financieros - Real'!E59/'Estados Financieros - Real'!E$101</f>
        <v>0.00013223869912624422</v>
      </c>
      <c r="F159" s="9">
        <f>'Estados Financieros - Real'!F59/'Estados Financieros - Real'!F$101</f>
        <v>0.00012454047858339153</v>
      </c>
      <c r="G159" s="9">
        <f>'Estados Financieros - Real'!G59/'Estados Financieros - Real'!G$101</f>
        <v>0.00012722659405035882</v>
      </c>
      <c r="H159" s="9">
        <f>'Estados Financieros - Real'!H59/'Estados Financieros - Real'!H$101</f>
        <v>0.00010862701795095744</v>
      </c>
      <c r="I159" s="9">
        <f>'Estados Financieros - Real'!I59/'Estados Financieros - Real'!I$101</f>
        <v>0.0001523266802713644</v>
      </c>
      <c r="J159" s="9">
        <f>'Estados Financieros - Real'!J59/'Estados Financieros - Real'!J$101</f>
        <v>0.00012750401392091224</v>
      </c>
      <c r="L159" s="15">
        <f t="shared" si="19"/>
        <v>0.00012620179354504195</v>
      </c>
      <c r="M159" s="15"/>
    </row>
    <row r="160" spans="1:13" ht="12.75">
      <c r="A160" t="s">
        <v>41</v>
      </c>
      <c r="B160" s="9">
        <f>'Estados Financieros - Real'!B60/'Estados Financieros - Real'!B$101</f>
        <v>0.291848694649262</v>
      </c>
      <c r="C160" s="9">
        <f>'Estados Financieros - Real'!C60/'Estados Financieros - Real'!C$101</f>
        <v>0.3597407792041429</v>
      </c>
      <c r="D160" s="9">
        <f>'Estados Financieros - Real'!D60/'Estados Financieros - Real'!D$101</f>
        <v>0.3539174104567956</v>
      </c>
      <c r="E160" s="9">
        <f>'Estados Financieros - Real'!E60/'Estados Financieros - Real'!E$101</f>
        <v>0.3689267390335467</v>
      </c>
      <c r="F160" s="9">
        <f>'Estados Financieros - Real'!F60/'Estados Financieros - Real'!F$101</f>
        <v>0.35860322495246777</v>
      </c>
      <c r="G160" s="9">
        <f>'Estados Financieros - Real'!G60/'Estados Financieros - Real'!G$101</f>
        <v>0.3968538892045615</v>
      </c>
      <c r="H160" s="9">
        <f>'Estados Financieros - Real'!H60/'Estados Financieros - Real'!H$101</f>
        <v>0.41590855106946095</v>
      </c>
      <c r="I160" s="9">
        <f>'Estados Financieros - Real'!I60/'Estados Financieros - Real'!I$101</f>
        <v>0.46815974705207397</v>
      </c>
      <c r="J160" s="9">
        <f>'Estados Financieros - Real'!J60/'Estados Financieros - Real'!J$101</f>
        <v>0.4083013549582357</v>
      </c>
      <c r="L160" s="15">
        <f t="shared" si="19"/>
        <v>0.3802511545089497</v>
      </c>
      <c r="M160" s="15"/>
    </row>
    <row r="161" spans="1:13" ht="12.75">
      <c r="A161" t="s">
        <v>42</v>
      </c>
      <c r="B161" s="9">
        <f>'Estados Financieros - Real'!B61/'Estados Financieros - Real'!B$101</f>
        <v>0.08522541323366266</v>
      </c>
      <c r="C161" s="9">
        <f>'Estados Financieros - Real'!C61/'Estados Financieros - Real'!C$101</f>
        <v>0.011240974666789586</v>
      </c>
      <c r="D161" s="9">
        <f>'Estados Financieros - Real'!D61/'Estados Financieros - Real'!D$101</f>
        <v>0.03877169450605216</v>
      </c>
      <c r="E161" s="9">
        <f>'Estados Financieros - Real'!E61/'Estados Financieros - Real'!E$101</f>
        <v>0.022778164280918937</v>
      </c>
      <c r="F161" s="9">
        <f>'Estados Financieros - Real'!F61/'Estados Financieros - Real'!F$101</f>
        <v>0.020919549586320644</v>
      </c>
      <c r="G161" s="9">
        <f>'Estados Financieros - Real'!G61/'Estados Financieros - Real'!G$101</f>
        <v>0.02371672812195093</v>
      </c>
      <c r="H161" s="9">
        <f>'Estados Financieros - Real'!H61/'Estados Financieros - Real'!H$101</f>
        <v>0.021648768018199115</v>
      </c>
      <c r="I161" s="9">
        <f>'Estados Financieros - Real'!I61/'Estados Financieros - Real'!I$101</f>
        <v>0.014977669830411518</v>
      </c>
      <c r="J161" s="9">
        <f>'Estados Financieros - Real'!J61/'Estados Financieros - Real'!J$101</f>
        <v>0.012059996992049946</v>
      </c>
      <c r="L161" s="15">
        <f t="shared" si="19"/>
        <v>0.027926551026261723</v>
      </c>
      <c r="M161" s="15"/>
    </row>
    <row r="162" spans="1:13" ht="12.75">
      <c r="A162" t="s">
        <v>43</v>
      </c>
      <c r="B162" s="9">
        <f>'Estados Financieros - Real'!B62/'Estados Financieros - Real'!B$101</f>
        <v>0.001792313602001694</v>
      </c>
      <c r="C162" s="9">
        <f>'Estados Financieros - Real'!C62/'Estados Financieros - Real'!C$101</f>
        <v>0.00453594165544024</v>
      </c>
      <c r="D162" s="9">
        <f>'Estados Financieros - Real'!D62/'Estados Financieros - Real'!D$101</f>
        <v>0.010068732905785785</v>
      </c>
      <c r="E162" s="9">
        <f>'Estados Financieros - Real'!E62/'Estados Financieros - Real'!E$101</f>
        <v>0.010646948946989629</v>
      </c>
      <c r="F162" s="9">
        <f>'Estados Financieros - Real'!F62/'Estados Financieros - Real'!F$101</f>
        <v>0.013782321971805445</v>
      </c>
      <c r="G162" s="9">
        <f>'Estados Financieros - Real'!G62/'Estados Financieros - Real'!G$101</f>
        <v>0.021511840437599756</v>
      </c>
      <c r="H162" s="9">
        <f>'Estados Financieros - Real'!H62/'Estados Financieros - Real'!H$101</f>
        <v>0.028773921918898198</v>
      </c>
      <c r="I162" s="9">
        <f>'Estados Financieros - Real'!I62/'Estados Financieros - Real'!I$101</f>
        <v>0.032678529081016545</v>
      </c>
      <c r="J162" s="9">
        <f>'Estados Financieros - Real'!J62/'Estados Financieros - Real'!J$101</f>
        <v>0.04429817667171271</v>
      </c>
      <c r="L162" s="15">
        <f t="shared" si="19"/>
        <v>0.018676525243472224</v>
      </c>
      <c r="M162" s="15"/>
    </row>
    <row r="163" spans="1:13" ht="12.75">
      <c r="A163" t="s">
        <v>44</v>
      </c>
      <c r="B163" s="9">
        <f>'Estados Financieros - Real'!B63/'Estados Financieros - Real'!B$101</f>
        <v>0.001248114168715139</v>
      </c>
      <c r="C163" s="9">
        <f>'Estados Financieros - Real'!C63/'Estados Financieros - Real'!C$101</f>
        <v>0.0003952327765475893</v>
      </c>
      <c r="D163" s="9">
        <f>'Estados Financieros - Real'!D63/'Estados Financieros - Real'!D$101</f>
        <v>0.000823446538374195</v>
      </c>
      <c r="E163" s="9">
        <f>'Estados Financieros - Real'!E63/'Estados Financieros - Real'!E$101</f>
        <v>0.0004904415917537612</v>
      </c>
      <c r="F163" s="9">
        <f>'Estados Financieros - Real'!F63/'Estados Financieros - Real'!F$101</f>
        <v>0.0016877239694207452</v>
      </c>
      <c r="G163" s="9">
        <f>'Estados Financieros - Real'!G63/'Estados Financieros - Real'!G$101</f>
        <v>0.0026309913139889863</v>
      </c>
      <c r="H163" s="9">
        <f>'Estados Financieros - Real'!H63/'Estados Financieros - Real'!H$101</f>
        <v>0.0028087685795321568</v>
      </c>
      <c r="I163" s="9">
        <f>'Estados Financieros - Real'!I63/'Estados Financieros - Real'!I$101</f>
        <v>0.0037228897786542215</v>
      </c>
      <c r="J163" s="9">
        <f>'Estados Financieros - Real'!J63/'Estados Financieros - Real'!J$101</f>
        <v>0.003801748820703917</v>
      </c>
      <c r="L163" s="15">
        <f t="shared" si="19"/>
        <v>0.0019565952819656346</v>
      </c>
      <c r="M163" s="15"/>
    </row>
    <row r="164" spans="1:13" ht="12.75">
      <c r="A164" t="s">
        <v>45</v>
      </c>
      <c r="B164" s="9">
        <f>'Estados Financieros - Real'!B64/'Estados Financieros - Real'!B$101</f>
        <v>0.023250833361237677</v>
      </c>
      <c r="C164" s="9">
        <f>'Estados Financieros - Real'!C64/'Estados Financieros - Real'!C$101</f>
        <v>0.03259091124430044</v>
      </c>
      <c r="D164" s="9">
        <f>'Estados Financieros - Real'!D64/'Estados Financieros - Real'!D$101</f>
        <v>0.05186349309502385</v>
      </c>
      <c r="E164" s="9">
        <f>'Estados Financieros - Real'!E64/'Estados Financieros - Real'!E$101</f>
        <v>0.02226724463935466</v>
      </c>
      <c r="F164" s="9">
        <f>'Estados Financieros - Real'!F64/'Estados Financieros - Real'!F$101</f>
        <v>0.022082550959474367</v>
      </c>
      <c r="G164" s="9">
        <f>'Estados Financieros - Real'!G64/'Estados Financieros - Real'!G$101</f>
        <v>0.031413074533387604</v>
      </c>
      <c r="H164" s="9">
        <f>'Estados Financieros - Real'!H64/'Estados Financieros - Real'!H$101</f>
        <v>0.027862403919115795</v>
      </c>
      <c r="I164" s="9">
        <f>'Estados Financieros - Real'!I64/'Estados Financieros - Real'!I$101</f>
        <v>0.02893124480718118</v>
      </c>
      <c r="J164" s="9">
        <f>'Estados Financieros - Real'!J64/'Estados Financieros - Real'!J$101</f>
        <v>0.024579448943559377</v>
      </c>
      <c r="L164" s="15">
        <f t="shared" si="19"/>
        <v>0.029426800611403885</v>
      </c>
      <c r="M164" s="15"/>
    </row>
    <row r="165" spans="1:13" ht="12.75">
      <c r="A165" t="s">
        <v>46</v>
      </c>
      <c r="B165" s="9">
        <f>'Estados Financieros - Real'!B65/'Estados Financieros - Real'!B$101</f>
        <v>0.009297663507687896</v>
      </c>
      <c r="C165" s="9">
        <f>'Estados Financieros - Real'!C65/'Estados Financieros - Real'!C$101</f>
        <v>0.016057041434351535</v>
      </c>
      <c r="D165" s="9">
        <f>'Estados Financieros - Real'!D65/'Estados Financieros - Real'!D$101</f>
        <v>0.01173798608606832</v>
      </c>
      <c r="E165" s="9">
        <f>'Estados Financieros - Real'!E65/'Estados Financieros - Real'!E$101</f>
        <v>0.01503192374657688</v>
      </c>
      <c r="F165" s="9">
        <f>'Estados Financieros - Real'!F65/'Estados Financieros - Real'!F$101</f>
        <v>0.012301330114124561</v>
      </c>
      <c r="G165" s="9">
        <f>'Estados Financieros - Real'!G65/'Estados Financieros - Real'!G$101</f>
        <v>0.01179406762679486</v>
      </c>
      <c r="H165" s="9">
        <f>'Estados Financieros - Real'!H65/'Estados Financieros - Real'!H$101</f>
        <v>0.014330774179704289</v>
      </c>
      <c r="I165" s="9">
        <f>'Estados Financieros - Real'!I65/'Estados Financieros - Real'!I$101</f>
        <v>0.013550777081795603</v>
      </c>
      <c r="J165" s="9">
        <f>'Estados Financieros - Real'!J65/'Estados Financieros - Real'!J$101</f>
        <v>0.015951922578082933</v>
      </c>
      <c r="L165" s="15">
        <f t="shared" si="19"/>
        <v>0.01333927626168743</v>
      </c>
      <c r="M165" s="15"/>
    </row>
    <row r="166" spans="1:13" ht="12.75">
      <c r="A166" t="s">
        <v>64</v>
      </c>
      <c r="B166" s="9">
        <f>'Estados Financieros - Real'!B66/'Estados Financieros - Real'!B$101</f>
        <v>0</v>
      </c>
      <c r="C166" s="9">
        <f>'Estados Financieros - Real'!C66/'Estados Financieros - Real'!C$101</f>
        <v>0</v>
      </c>
      <c r="D166" s="9">
        <f>'Estados Financieros - Real'!D66/'Estados Financieros - Real'!D$101</f>
        <v>0.001431183224562089</v>
      </c>
      <c r="E166" s="9">
        <f>'Estados Financieros - Real'!E66/'Estados Financieros - Real'!E$101</f>
        <v>0.0009592660712796963</v>
      </c>
      <c r="F166" s="9">
        <f>'Estados Financieros - Real'!F66/'Estados Financieros - Real'!F$101</f>
        <v>0</v>
      </c>
      <c r="G166" s="9">
        <f>'Estados Financieros - Real'!G66/'Estados Financieros - Real'!G$101</f>
        <v>0.0015815984174354055</v>
      </c>
      <c r="H166" s="9">
        <f>'Estados Financieros - Real'!H66/'Estados Financieros - Real'!H$101</f>
        <v>0.001540979110665026</v>
      </c>
      <c r="I166" s="9">
        <f>'Estados Financieros - Real'!I66/'Estados Financieros - Real'!I$101</f>
        <v>0.0008302626667190511</v>
      </c>
      <c r="J166" s="9">
        <f>'Estados Financieros - Real'!J66/'Estados Financieros - Real'!J$101</f>
        <v>0.0003723951806913048</v>
      </c>
      <c r="L166" s="15">
        <f t="shared" si="19"/>
        <v>0.0007461871857058415</v>
      </c>
      <c r="M166" s="15"/>
    </row>
    <row r="167" spans="1:13" ht="12.75">
      <c r="A167" t="s">
        <v>47</v>
      </c>
      <c r="B167" s="9">
        <f>'Estados Financieros - Real'!B67/'Estados Financieros - Real'!B$101</f>
        <v>0</v>
      </c>
      <c r="C167" s="9">
        <f>'Estados Financieros - Real'!C67/'Estados Financieros - Real'!C$101</f>
        <v>0</v>
      </c>
      <c r="D167" s="9">
        <f>'Estados Financieros - Real'!D67/'Estados Financieros - Real'!D$101</f>
        <v>0</v>
      </c>
      <c r="E167" s="9">
        <f>'Estados Financieros - Real'!E67/'Estados Financieros - Real'!E$101</f>
        <v>2.1438014363469622E-05</v>
      </c>
      <c r="F167" s="9">
        <f>'Estados Financieros - Real'!F67/'Estados Financieros - Real'!F$101</f>
        <v>1.6236430152012272E-06</v>
      </c>
      <c r="G167" s="9">
        <f>'Estados Financieros - Real'!G67/'Estados Financieros - Real'!G$101</f>
        <v>1.0625772624498721E-05</v>
      </c>
      <c r="H167" s="9">
        <f>'Estados Financieros - Real'!H67/'Estados Financieros - Real'!H$101</f>
        <v>7.292143998259219E-05</v>
      </c>
      <c r="I167" s="9">
        <f>'Estados Financieros - Real'!I67/'Estados Financieros - Real'!I$101</f>
        <v>0.00019162044841374874</v>
      </c>
      <c r="J167" s="9">
        <f>'Estados Financieros - Real'!J67/'Estados Financieros - Real'!J$101</f>
        <v>0.00025670461546357644</v>
      </c>
      <c r="L167" s="15">
        <f t="shared" si="19"/>
        <v>6.165932598478744E-05</v>
      </c>
      <c r="M167" s="15"/>
    </row>
    <row r="168" spans="1:13" ht="12.75">
      <c r="A168" t="s">
        <v>10</v>
      </c>
      <c r="B168" s="9">
        <f>'Estados Financieros - Real'!B68/'Estados Financieros - Real'!B$101</f>
        <v>0</v>
      </c>
      <c r="C168" s="9">
        <f>'Estados Financieros - Real'!C68/'Estados Financieros - Real'!C$101</f>
        <v>0</v>
      </c>
      <c r="D168" s="9">
        <f>'Estados Financieros - Real'!D68/'Estados Financieros - Real'!D$101</f>
        <v>0</v>
      </c>
      <c r="E168" s="9">
        <f>'Estados Financieros - Real'!E68/'Estados Financieros - Real'!E$101</f>
        <v>0.041725246145388604</v>
      </c>
      <c r="F168" s="9">
        <f>'Estados Financieros - Real'!F68/'Estados Financieros - Real'!F$101</f>
        <v>0.03916838995488916</v>
      </c>
      <c r="G168" s="9">
        <f>'Estados Financieros - Real'!G68/'Estados Financieros - Real'!G$101</f>
        <v>0</v>
      </c>
      <c r="H168" s="9">
        <f>'Estados Financieros - Real'!H68/'Estados Financieros - Real'!H$101</f>
        <v>0</v>
      </c>
      <c r="I168" s="9">
        <f>'Estados Financieros - Real'!I68/'Estados Financieros - Real'!I$101</f>
        <v>0</v>
      </c>
      <c r="J168" s="9">
        <f>'Estados Financieros - Real'!J68/'Estados Financieros - Real'!J$101</f>
        <v>0</v>
      </c>
      <c r="L168" s="15">
        <f t="shared" si="19"/>
        <v>0.008988181788919752</v>
      </c>
      <c r="M168" s="15"/>
    </row>
    <row r="169" spans="1:13" ht="12.75">
      <c r="A169" t="s">
        <v>48</v>
      </c>
      <c r="B169" s="9">
        <f>'Estados Financieros - Real'!B69/'Estados Financieros - Real'!B$101</f>
        <v>0.00199087623854049</v>
      </c>
      <c r="C169" s="9">
        <f>'Estados Financieros - Real'!C69/'Estados Financieros - Real'!C$101</f>
        <v>0.00443977458809287</v>
      </c>
      <c r="D169" s="9">
        <f>'Estados Financieros - Real'!D69/'Estados Financieros - Real'!D$101</f>
        <v>0.00190583806647001</v>
      </c>
      <c r="E169" s="9">
        <f>'Estados Financieros - Real'!E69/'Estados Financieros - Real'!E$101</f>
        <v>0.002537773754443754</v>
      </c>
      <c r="F169" s="9">
        <f>'Estados Financieros - Real'!F69/'Estados Financieros - Real'!F$101</f>
        <v>0.0007598084565745151</v>
      </c>
      <c r="G169" s="9">
        <f>'Estados Financieros - Real'!G69/'Estados Financieros - Real'!G$101</f>
        <v>0.0006911717181536571</v>
      </c>
      <c r="H169" s="9">
        <f>'Estados Financieros - Real'!H69/'Estados Financieros - Real'!H$101</f>
        <v>0.00022190156234347207</v>
      </c>
      <c r="I169" s="9">
        <f>'Estados Financieros - Real'!I69/'Estados Financieros - Real'!I$101</f>
        <v>0.0007271934731444064</v>
      </c>
      <c r="J169" s="9">
        <f>'Estados Financieros - Real'!J69/'Estados Financieros - Real'!J$101</f>
        <v>0.00024925912559958156</v>
      </c>
      <c r="L169" s="15">
        <f t="shared" si="19"/>
        <v>0.0015026218870403062</v>
      </c>
      <c r="M169" s="15"/>
    </row>
    <row r="170" spans="2:10" ht="12.75">
      <c r="B170" s="3"/>
      <c r="C170" s="3"/>
      <c r="D170" s="3"/>
      <c r="E170" s="3"/>
      <c r="F170" s="3"/>
      <c r="G170" s="3"/>
      <c r="H170" s="3"/>
      <c r="I170" s="3"/>
      <c r="J170" s="3"/>
    </row>
    <row r="171" spans="1:12" ht="12.75">
      <c r="A171" s="1" t="s">
        <v>49</v>
      </c>
      <c r="B171" s="12">
        <f>SUM(B154:B169)</f>
        <v>0.43141536355691074</v>
      </c>
      <c r="C171" s="12">
        <f>SUM(C154:C169)</f>
        <v>0.4838591283151939</v>
      </c>
      <c r="D171" s="12">
        <f aca="true" t="shared" si="20" ref="D171:L171">SUM(D154:D169)</f>
        <v>0.48524056464487186</v>
      </c>
      <c r="E171" s="12">
        <f t="shared" si="20"/>
        <v>0.4975885206865645</v>
      </c>
      <c r="F171" s="12">
        <f t="shared" si="20"/>
        <v>0.487653237883549</v>
      </c>
      <c r="G171" s="12">
        <f t="shared" si="20"/>
        <v>0.5035094368385448</v>
      </c>
      <c r="H171" s="12">
        <f t="shared" si="20"/>
        <v>0.5511776634304779</v>
      </c>
      <c r="I171" s="12">
        <f t="shared" si="20"/>
        <v>0.5983162138235574</v>
      </c>
      <c r="J171" s="12">
        <f t="shared" si="20"/>
        <v>0.5713349842469287</v>
      </c>
      <c r="L171" s="12">
        <f t="shared" si="20"/>
        <v>0.5122327903807333</v>
      </c>
    </row>
    <row r="172" spans="2:10" ht="12.75">
      <c r="B172" s="3"/>
      <c r="C172" s="3"/>
      <c r="D172" s="3"/>
      <c r="E172" s="3"/>
      <c r="F172" s="3"/>
      <c r="G172" s="3"/>
      <c r="H172" s="3"/>
      <c r="I172" s="3"/>
      <c r="J172" s="3"/>
    </row>
    <row r="173" spans="1:12" ht="12.75">
      <c r="A173" t="s">
        <v>65</v>
      </c>
      <c r="B173" s="9">
        <f>'Estados Financieros - Real'!B73/'Estados Financieros - Real'!B$101</f>
        <v>0.0037905033973846063</v>
      </c>
      <c r="C173" s="9">
        <f>'Estados Financieros - Real'!C73/'Estados Financieros - Real'!C$101</f>
        <v>0.0025263504699656837</v>
      </c>
      <c r="D173" s="9">
        <f>'Estados Financieros - Real'!D73/'Estados Financieros - Real'!D$101</f>
        <v>0.0009195802729765852</v>
      </c>
      <c r="E173" s="9">
        <f>'Estados Financieros - Real'!E73/'Estados Financieros - Real'!E$101</f>
        <v>0.0008234203411653127</v>
      </c>
      <c r="F173" s="9">
        <f>'Estados Financieros - Real'!F73/'Estados Financieros - Real'!F$101</f>
        <v>0.0005025633987682528</v>
      </c>
      <c r="G173" s="9">
        <f>'Estados Financieros - Real'!G73/'Estados Financieros - Real'!G$101</f>
        <v>0.0001459195460275636</v>
      </c>
      <c r="H173" s="9">
        <f>'Estados Financieros - Real'!H73/'Estados Financieros - Real'!H$101</f>
        <v>0</v>
      </c>
      <c r="I173" s="9">
        <f>'Estados Financieros - Real'!I73/'Estados Financieros - Real'!I$101</f>
        <v>0.033435183346912103</v>
      </c>
      <c r="J173" s="9">
        <f>'Estados Financieros - Real'!J73/'Estados Financieros - Real'!J$101</f>
        <v>0.014361709375575522</v>
      </c>
      <c r="L173" s="15">
        <f aca="true" t="shared" si="21" ref="L173:L180">SUM(B173:J173)/9</f>
        <v>0.006278358905419514</v>
      </c>
    </row>
    <row r="174" spans="1:12" ht="12.75">
      <c r="A174" t="s">
        <v>66</v>
      </c>
      <c r="B174" s="9">
        <f>'Estados Financieros - Real'!B74/'Estados Financieros - Real'!B$101</f>
        <v>0</v>
      </c>
      <c r="C174" s="9">
        <f>'Estados Financieros - Real'!C74/'Estados Financieros - Real'!C$101</f>
        <v>0</v>
      </c>
      <c r="D174" s="9">
        <f>'Estados Financieros - Real'!D74/'Estados Financieros - Real'!D$101</f>
        <v>0.19152898685680889</v>
      </c>
      <c r="E174" s="9">
        <f>'Estados Financieros - Real'!E74/'Estados Financieros - Real'!E$101</f>
        <v>0.1781112643691336</v>
      </c>
      <c r="F174" s="9">
        <f>'Estados Financieros - Real'!F74/'Estados Financieros - Real'!F$101</f>
        <v>0.18590290376870097</v>
      </c>
      <c r="G174" s="9">
        <f>'Estados Financieros - Real'!G74/'Estados Financieros - Real'!G$101</f>
        <v>0.18586869655937627</v>
      </c>
      <c r="H174" s="9">
        <f>'Estados Financieros - Real'!H74/'Estados Financieros - Real'!H$101</f>
        <v>0.14240379142225423</v>
      </c>
      <c r="I174" s="9">
        <f>'Estados Financieros - Real'!I74/'Estados Financieros - Real'!I$101</f>
        <v>0.08551760760668953</v>
      </c>
      <c r="J174" s="9">
        <f>'Estados Financieros - Real'!J74/'Estados Financieros - Real'!J$101</f>
        <v>0.19915543496843063</v>
      </c>
      <c r="L174" s="15">
        <f t="shared" si="21"/>
        <v>0.12983207617237713</v>
      </c>
    </row>
    <row r="175" spans="1:12" ht="12.75">
      <c r="A175" t="s">
        <v>67</v>
      </c>
      <c r="B175" s="9">
        <f>'Estados Financieros - Real'!B75/'Estados Financieros - Real'!B$101</f>
        <v>0</v>
      </c>
      <c r="C175" s="9">
        <f>'Estados Financieros - Real'!C75/'Estados Financieros - Real'!C$101</f>
        <v>0</v>
      </c>
      <c r="D175" s="9">
        <f>'Estados Financieros - Real'!D75/'Estados Financieros - Real'!D$101</f>
        <v>0.0005553074271336011</v>
      </c>
      <c r="E175" s="9">
        <f>'Estados Financieros - Real'!E75/'Estados Financieros - Real'!E$101</f>
        <v>0.0004165314850911326</v>
      </c>
      <c r="F175" s="9">
        <f>'Estados Financieros - Real'!F75/'Estados Financieros - Real'!F$101</f>
        <v>0.0003708471239894177</v>
      </c>
      <c r="G175" s="9">
        <f>'Estados Financieros - Real'!G75/'Estados Financieros - Real'!G$101</f>
        <v>0</v>
      </c>
      <c r="H175" s="9">
        <f>'Estados Financieros - Real'!H75/'Estados Financieros - Real'!H$101</f>
        <v>0</v>
      </c>
      <c r="I175" s="9">
        <f>'Estados Financieros - Real'!I75/'Estados Financieros - Real'!I$101</f>
        <v>0</v>
      </c>
      <c r="J175" s="9">
        <f>'Estados Financieros - Real'!J75/'Estados Financieros - Real'!J$101</f>
        <v>0</v>
      </c>
      <c r="L175" s="15">
        <f t="shared" si="21"/>
        <v>0.00014918733735712794</v>
      </c>
    </row>
    <row r="176" spans="1:12" ht="12.75">
      <c r="A176" t="s">
        <v>43</v>
      </c>
      <c r="B176" s="9">
        <f>'Estados Financieros - Real'!B76/'Estados Financieros - Real'!B$101</f>
        <v>0.034425490579491194</v>
      </c>
      <c r="C176" s="9">
        <f>'Estados Financieros - Real'!C76/'Estados Financieros - Real'!C$101</f>
        <v>0.018354024201860344</v>
      </c>
      <c r="D176" s="9">
        <f>'Estados Financieros - Real'!D76/'Estados Financieros - Real'!D$101</f>
        <v>0.00976543197133415</v>
      </c>
      <c r="E176" s="9">
        <f>'Estados Financieros - Real'!E76/'Estados Financieros - Real'!E$101</f>
        <v>0.007601020822007259</v>
      </c>
      <c r="F176" s="9">
        <f>'Estados Financieros - Real'!F76/'Estados Financieros - Real'!F$101</f>
        <v>0.0064121933557358185</v>
      </c>
      <c r="G176" s="9">
        <f>'Estados Financieros - Real'!G76/'Estados Financieros - Real'!G$101</f>
        <v>0.012104447459896008</v>
      </c>
      <c r="H176" s="9">
        <f>'Estados Financieros - Real'!H76/'Estados Financieros - Real'!H$101</f>
        <v>0.00900714931520448</v>
      </c>
      <c r="I176" s="9">
        <f>'Estados Financieros - Real'!I76/'Estados Financieros - Real'!I$101</f>
        <v>0.006923610430611106</v>
      </c>
      <c r="J176" s="9">
        <f>'Estados Financieros - Real'!J76/'Estados Financieros - Real'!J$101</f>
        <v>0.005807449601129814</v>
      </c>
      <c r="L176" s="15">
        <f t="shared" si="21"/>
        <v>0.012266757526363352</v>
      </c>
    </row>
    <row r="177" spans="1:12" ht="12.75">
      <c r="A177" t="s">
        <v>44</v>
      </c>
      <c r="B177" s="9">
        <f>'Estados Financieros - Real'!B77/'Estados Financieros - Real'!B$101</f>
        <v>0</v>
      </c>
      <c r="C177" s="9">
        <f>'Estados Financieros - Real'!C77/'Estados Financieros - Real'!C$101</f>
        <v>0</v>
      </c>
      <c r="D177" s="9">
        <f>'Estados Financieros - Real'!D77/'Estados Financieros - Real'!D$101</f>
        <v>0</v>
      </c>
      <c r="E177" s="9">
        <f>'Estados Financieros - Real'!E77/'Estados Financieros - Real'!E$101</f>
        <v>0</v>
      </c>
      <c r="F177" s="9">
        <f>'Estados Financieros - Real'!F77/'Estados Financieros - Real'!F$101</f>
        <v>0</v>
      </c>
      <c r="G177" s="9">
        <f>'Estados Financieros - Real'!G77/'Estados Financieros - Real'!G$101</f>
        <v>0</v>
      </c>
      <c r="H177" s="9">
        <f>'Estados Financieros - Real'!H77/'Estados Financieros - Real'!H$101</f>
        <v>0</v>
      </c>
      <c r="I177" s="9">
        <f>'Estados Financieros - Real'!I77/'Estados Financieros - Real'!I$101</f>
        <v>0</v>
      </c>
      <c r="J177" s="9">
        <f>'Estados Financieros - Real'!J77/'Estados Financieros - Real'!J$101</f>
        <v>0</v>
      </c>
      <c r="L177" s="15">
        <f t="shared" si="21"/>
        <v>0</v>
      </c>
    </row>
    <row r="178" spans="1:12" ht="12.75">
      <c r="A178" t="s">
        <v>45</v>
      </c>
      <c r="B178" s="9">
        <f>'Estados Financieros - Real'!B78/'Estados Financieros - Real'!B$101</f>
        <v>0.011501893554988044</v>
      </c>
      <c r="C178" s="9">
        <f>'Estados Financieros - Real'!C78/'Estados Financieros - Real'!C$101</f>
        <v>0.01579105627163547</v>
      </c>
      <c r="D178" s="9">
        <f>'Estados Financieros - Real'!D78/'Estados Financieros - Real'!D$101</f>
        <v>0.004764831586442656</v>
      </c>
      <c r="E178" s="9">
        <f>'Estados Financieros - Real'!E78/'Estados Financieros - Real'!E$101</f>
        <v>0.004672706264547783</v>
      </c>
      <c r="F178" s="9">
        <f>'Estados Financieros - Real'!F78/'Estados Financieros - Real'!F$101</f>
        <v>0.006086779998902205</v>
      </c>
      <c r="G178" s="9">
        <f>'Estados Financieros - Real'!G78/'Estados Financieros - Real'!G$101</f>
        <v>0</v>
      </c>
      <c r="H178" s="9">
        <f>'Estados Financieros - Real'!H78/'Estados Financieros - Real'!H$101</f>
        <v>0.005625496939357525</v>
      </c>
      <c r="I178" s="9">
        <f>'Estados Financieros - Real'!I78/'Estados Financieros - Real'!I$101</f>
        <v>0.005077737596772003</v>
      </c>
      <c r="J178" s="9">
        <f>'Estados Financieros - Real'!J78/'Estados Financieros - Real'!J$101</f>
        <v>0.0037134241441876487</v>
      </c>
      <c r="L178" s="15">
        <f t="shared" si="21"/>
        <v>0.00635932515075926</v>
      </c>
    </row>
    <row r="179" spans="1:12" ht="12.75">
      <c r="A179" t="s">
        <v>10</v>
      </c>
      <c r="B179" s="9">
        <f>'Estados Financieros - Real'!B79/'Estados Financieros - Real'!B$101</f>
        <v>0.008650210812628383</v>
      </c>
      <c r="C179" s="9">
        <f>'Estados Financieros - Real'!C79/'Estados Financieros - Real'!C$101</f>
        <v>0.006349946903141485</v>
      </c>
      <c r="D179" s="9">
        <f>'Estados Financieros - Real'!D79/'Estados Financieros - Real'!D$101</f>
        <v>0.0062046064986565706</v>
      </c>
      <c r="E179" s="9">
        <f>'Estados Financieros - Real'!E79/'Estados Financieros - Real'!E$101</f>
        <v>0</v>
      </c>
      <c r="F179" s="9">
        <f>'Estados Financieros - Real'!F79/'Estados Financieros - Real'!F$101</f>
        <v>0</v>
      </c>
      <c r="G179" s="9">
        <f>'Estados Financieros - Real'!G79/'Estados Financieros - Real'!G$101</f>
        <v>0</v>
      </c>
      <c r="H179" s="9">
        <f>'Estados Financieros - Real'!H79/'Estados Financieros - Real'!H$101</f>
        <v>0</v>
      </c>
      <c r="I179" s="9">
        <f>'Estados Financieros - Real'!I79/'Estados Financieros - Real'!I$101</f>
        <v>0</v>
      </c>
      <c r="J179" s="9">
        <f>'Estados Financieros - Real'!J79/'Estados Financieros - Real'!J$101</f>
        <v>0</v>
      </c>
      <c r="L179" s="15">
        <f t="shared" si="21"/>
        <v>0.0023560849127140485</v>
      </c>
    </row>
    <row r="180" spans="1:12" ht="12.75">
      <c r="A180" t="s">
        <v>50</v>
      </c>
      <c r="B180" s="9">
        <f>'Estados Financieros - Real'!B80/'Estados Financieros - Real'!B$101</f>
        <v>2.3710775784290037E-05</v>
      </c>
      <c r="C180" s="9">
        <f>'Estados Financieros - Real'!C80/'Estados Financieros - Real'!C$101</f>
        <v>0.00984306921633919</v>
      </c>
      <c r="D180" s="9">
        <f>'Estados Financieros - Real'!D80/'Estados Financieros - Real'!D$101</f>
        <v>0.01746565760068026</v>
      </c>
      <c r="E180" s="9">
        <f>'Estados Financieros - Real'!E80/'Estados Financieros - Real'!E$101</f>
        <v>0.01350592755724214</v>
      </c>
      <c r="F180" s="9">
        <f>'Estados Financieros - Real'!F80/'Estados Financieros - Real'!F$101</f>
        <v>0.00952249333087749</v>
      </c>
      <c r="G180" s="9">
        <f>'Estados Financieros - Real'!G80/'Estados Financieros - Real'!G$101</f>
        <v>0.0039632174891693584</v>
      </c>
      <c r="H180" s="9">
        <f>'Estados Financieros - Real'!H80/'Estados Financieros - Real'!H$101</f>
        <v>0.0032843395244284064</v>
      </c>
      <c r="I180" s="9">
        <f>'Estados Financieros - Real'!I80/'Estados Financieros - Real'!I$101</f>
        <v>0.004905156621484226</v>
      </c>
      <c r="J180" s="9">
        <f>'Estados Financieros - Real'!J80/'Estados Financieros - Real'!J$101</f>
        <v>0.004573334126126371</v>
      </c>
      <c r="L180" s="15">
        <f t="shared" si="21"/>
        <v>0.0074541006935701926</v>
      </c>
    </row>
    <row r="181" spans="2:10" ht="12.75">
      <c r="B181" s="3"/>
      <c r="C181" s="3"/>
      <c r="D181" s="3"/>
      <c r="E181" s="3"/>
      <c r="F181" s="3"/>
      <c r="G181" s="3"/>
      <c r="H181" s="3"/>
      <c r="I181" s="3"/>
      <c r="J181" s="3"/>
    </row>
    <row r="182" spans="1:12" ht="12.75">
      <c r="A182" s="1" t="s">
        <v>51</v>
      </c>
      <c r="B182" s="12">
        <f>SUM(B173:B180)</f>
        <v>0.05839180912027652</v>
      </c>
      <c r="C182" s="12">
        <f>SUM(C173:C180)</f>
        <v>0.052864447062942174</v>
      </c>
      <c r="D182" s="12">
        <f aca="true" t="shared" si="22" ref="D182:L182">SUM(D173:D180)</f>
        <v>0.2312044022140327</v>
      </c>
      <c r="E182" s="12">
        <f t="shared" si="22"/>
        <v>0.2051308708391872</v>
      </c>
      <c r="F182" s="12">
        <f t="shared" si="22"/>
        <v>0.20879778097697413</v>
      </c>
      <c r="G182" s="12">
        <f t="shared" si="22"/>
        <v>0.20208228105446918</v>
      </c>
      <c r="H182" s="12">
        <f t="shared" si="22"/>
        <v>0.16032077720124463</v>
      </c>
      <c r="I182" s="12">
        <f t="shared" si="22"/>
        <v>0.13585929560246895</v>
      </c>
      <c r="J182" s="12">
        <f t="shared" si="22"/>
        <v>0.22761135221544998</v>
      </c>
      <c r="L182" s="12">
        <f t="shared" si="22"/>
        <v>0.16469589069856064</v>
      </c>
    </row>
    <row r="183" spans="2:10" ht="12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2.75">
      <c r="B184" s="3"/>
      <c r="C184" s="3"/>
      <c r="D184" s="3"/>
      <c r="E184" s="3"/>
      <c r="F184" s="3"/>
      <c r="G184" s="3"/>
      <c r="H184" s="3"/>
      <c r="I184" s="3"/>
      <c r="J184" s="3"/>
    </row>
    <row r="185" spans="1:12" ht="12.75">
      <c r="A185" s="1" t="s">
        <v>52</v>
      </c>
      <c r="B185" s="12">
        <f>'Estados Financieros - Real'!B85/'Estados Financieros - Real'!B101</f>
        <v>0.07964508301629597</v>
      </c>
      <c r="C185" s="12">
        <f>'Estados Financieros - Real'!C85/'Estados Financieros - Real'!C101</f>
        <v>0.03815727377953434</v>
      </c>
      <c r="D185" s="12">
        <f>'Estados Financieros - Real'!D85/'Estados Financieros - Real'!D101</f>
        <v>0.08450779421056641</v>
      </c>
      <c r="E185" s="12">
        <f>'Estados Financieros - Real'!E85/'Estados Financieros - Real'!E101</f>
        <v>0.09158423971031279</v>
      </c>
      <c r="F185" s="12">
        <f>'Estados Financieros - Real'!F85/'Estados Financieros - Real'!F101</f>
        <v>0.09052174070527642</v>
      </c>
      <c r="G185" s="12">
        <f>'Estados Financieros - Real'!G85/'Estados Financieros - Real'!G101</f>
        <v>0.08744569458262016</v>
      </c>
      <c r="H185" s="12">
        <f>'Estados Financieros - Real'!H85/'Estados Financieros - Real'!H101</f>
        <v>0.0840197882212299</v>
      </c>
      <c r="I185" s="12">
        <f>'Estados Financieros - Real'!I85/'Estados Financieros - Real'!I101</f>
        <v>0.07072244433669754</v>
      </c>
      <c r="J185" s="12">
        <f>'Estados Financieros - Real'!J85/'Estados Financieros - Real'!J101</f>
        <v>0.026202809429806677</v>
      </c>
      <c r="L185" s="16">
        <f aca="true" t="shared" si="23" ref="L185:L197">SUM(B185:J185)/9</f>
        <v>0.07253409644359336</v>
      </c>
    </row>
    <row r="186" spans="2:10" ht="12.75">
      <c r="B186" s="3"/>
      <c r="C186" s="3"/>
      <c r="D186" s="3"/>
      <c r="E186" s="3"/>
      <c r="F186" s="3"/>
      <c r="G186" s="3"/>
      <c r="H186" s="3"/>
      <c r="I186" s="3"/>
      <c r="J186" s="3"/>
    </row>
    <row r="187" spans="1:12" ht="12.75">
      <c r="A187" t="s">
        <v>53</v>
      </c>
      <c r="B187" s="9">
        <f>'Estados Financieros - Real'!B87/'Estados Financieros - Real'!B$101</f>
        <v>0.3879811597249557</v>
      </c>
      <c r="C187" s="9">
        <f>'Estados Financieros - Real'!C87/'Estados Financieros - Real'!C$101</f>
        <v>0.3462399632173296</v>
      </c>
      <c r="D187" s="9">
        <f>'Estados Financieros - Real'!D87/'Estados Financieros - Real'!D$101</f>
        <v>0.16210020452734866</v>
      </c>
      <c r="E187" s="9">
        <f>'Estados Financieros - Real'!E87/'Estados Financieros - Real'!E$101</f>
        <v>0.16743429145616323</v>
      </c>
      <c r="F187" s="9">
        <f>'Estados Financieros - Real'!F87/'Estados Financieros - Real'!F$101</f>
        <v>0.169114399694933</v>
      </c>
      <c r="G187" s="9">
        <f>'Estados Financieros - Real'!G87/'Estados Financieros - Real'!G$101</f>
        <v>0.17988882194668243</v>
      </c>
      <c r="H187" s="9">
        <f>'Estados Financieros - Real'!H87/'Estados Financieros - Real'!H$101</f>
        <v>0.16425026728948705</v>
      </c>
      <c r="I187" s="9">
        <f>'Estados Financieros - Real'!I87/'Estados Financieros - Real'!I$101</f>
        <v>0.14825706234799335</v>
      </c>
      <c r="J187" s="9">
        <f>'Estados Financieros - Real'!J87/'Estados Financieros - Real'!J$101</f>
        <v>0.13757022105958805</v>
      </c>
      <c r="L187" s="17">
        <f t="shared" si="23"/>
        <v>0.20698182125160894</v>
      </c>
    </row>
    <row r="188" spans="1:12" ht="12.75">
      <c r="A188" t="s">
        <v>68</v>
      </c>
      <c r="B188" s="9">
        <f>'Estados Financieros - Real'!B88/'Estados Financieros - Real'!B$101</f>
        <v>0</v>
      </c>
      <c r="C188" s="9">
        <f>'Estados Financieros - Real'!C88/'Estados Financieros - Real'!C$101</f>
        <v>0</v>
      </c>
      <c r="D188" s="9">
        <f>'Estados Financieros - Real'!D88/'Estados Financieros - Real'!D$101</f>
        <v>0</v>
      </c>
      <c r="E188" s="9">
        <f>'Estados Financieros - Real'!E88/'Estados Financieros - Real'!E$101</f>
        <v>0</v>
      </c>
      <c r="F188" s="9">
        <f>'Estados Financieros - Real'!F88/'Estados Financieros - Real'!F$101</f>
        <v>0</v>
      </c>
      <c r="G188" s="9">
        <f>'Estados Financieros - Real'!G88/'Estados Financieros - Real'!G$101</f>
        <v>0</v>
      </c>
      <c r="H188" s="9">
        <f>'Estados Financieros - Real'!H88/'Estados Financieros - Real'!H$101</f>
        <v>0</v>
      </c>
      <c r="I188" s="9">
        <f>'Estados Financieros - Real'!I88/'Estados Financieros - Real'!I$101</f>
        <v>0</v>
      </c>
      <c r="J188" s="9">
        <f>'Estados Financieros - Real'!J88/'Estados Financieros - Real'!J$101</f>
        <v>0</v>
      </c>
      <c r="L188" s="17">
        <f t="shared" si="23"/>
        <v>0</v>
      </c>
    </row>
    <row r="189" spans="1:12" ht="12.75">
      <c r="A189" t="s">
        <v>54</v>
      </c>
      <c r="B189" s="9">
        <f>'Estados Financieros - Real'!B89/'Estados Financieros - Real'!B$101</f>
        <v>0</v>
      </c>
      <c r="C189" s="9">
        <f>'Estados Financieros - Real'!C89/'Estados Financieros - Real'!C$101</f>
        <v>0</v>
      </c>
      <c r="D189" s="9">
        <f>'Estados Financieros - Real'!D89/'Estados Financieros - Real'!D$101</f>
        <v>0</v>
      </c>
      <c r="E189" s="9">
        <f>'Estados Financieros - Real'!E89/'Estados Financieros - Real'!E$101</f>
        <v>0</v>
      </c>
      <c r="F189" s="9">
        <f>'Estados Financieros - Real'!F89/'Estados Financieros - Real'!F$101</f>
        <v>0</v>
      </c>
      <c r="G189" s="9">
        <f>'Estados Financieros - Real'!G89/'Estados Financieros - Real'!G$101</f>
        <v>0</v>
      </c>
      <c r="H189" s="9">
        <f>'Estados Financieros - Real'!H89/'Estados Financieros - Real'!H$101</f>
        <v>0</v>
      </c>
      <c r="I189" s="9">
        <f>'Estados Financieros - Real'!I89/'Estados Financieros - Real'!I$101</f>
        <v>0</v>
      </c>
      <c r="J189" s="9">
        <f>'Estados Financieros - Real'!J89/'Estados Financieros - Real'!J$101</f>
        <v>0</v>
      </c>
      <c r="L189" s="17">
        <f t="shared" si="23"/>
        <v>0</v>
      </c>
    </row>
    <row r="190" spans="1:12" ht="12.75">
      <c r="A190" t="s">
        <v>55</v>
      </c>
      <c r="B190" s="9">
        <f>'Estados Financieros - Real'!B90/'Estados Financieros - Real'!B$101</f>
        <v>0.0035719687927507405</v>
      </c>
      <c r="C190" s="9">
        <f>'Estados Financieros - Real'!C90/'Estados Financieros - Real'!C$101</f>
        <v>0.012148505130713388</v>
      </c>
      <c r="D190" s="9">
        <f>'Estados Financieros - Real'!D90/'Estados Financieros - Real'!D$101</f>
        <v>0.00821158690688026</v>
      </c>
      <c r="E190" s="9">
        <f>'Estados Financieros - Real'!E90/'Estados Financieros - Real'!E$101</f>
        <v>0.007833769242610355</v>
      </c>
      <c r="F190" s="9">
        <f>'Estados Financieros - Real'!F90/'Estados Financieros - Real'!F$101</f>
        <v>0.007911857108091518</v>
      </c>
      <c r="G190" s="9">
        <f>'Estados Financieros - Real'!G90/'Estados Financieros - Real'!G$101</f>
        <v>0.0036341664485097457</v>
      </c>
      <c r="H190" s="9">
        <f>'Estados Financieros - Real'!H90/'Estados Financieros - Real'!H$101</f>
        <v>0.0033181426630514484</v>
      </c>
      <c r="I190" s="9">
        <f>'Estados Financieros - Real'!I90/'Estados Financieros - Real'!I$101</f>
        <v>0.003568552922250244</v>
      </c>
      <c r="J190" s="9">
        <f>'Estados Financieros - Real'!J90/'Estados Financieros - Real'!J$101</f>
        <v>0.003313579521906111</v>
      </c>
      <c r="L190" s="17">
        <f t="shared" si="23"/>
        <v>0.005945792081862645</v>
      </c>
    </row>
    <row r="191" spans="1:12" ht="12.75">
      <c r="A191" t="s">
        <v>69</v>
      </c>
      <c r="B191" s="9">
        <f>'Estados Financieros - Real'!B91/'Estados Financieros - Real'!B$101</f>
        <v>0.03899461578881045</v>
      </c>
      <c r="C191" s="9">
        <f>'Estados Financieros - Real'!C91/'Estados Financieros - Real'!C$101</f>
        <v>0.06673068249428644</v>
      </c>
      <c r="D191" s="9">
        <f>'Estados Financieros - Real'!D91/'Estados Financieros - Real'!D$101</f>
        <v>0.028735447496300085</v>
      </c>
      <c r="E191" s="9">
        <f>'Estados Financieros - Real'!E91/'Estados Financieros - Real'!E$101</f>
        <v>0.030428308065161894</v>
      </c>
      <c r="F191" s="9">
        <f>'Estados Financieros - Real'!F91/'Estados Financieros - Real'!F$101</f>
        <v>0.03600098363117587</v>
      </c>
      <c r="G191" s="9">
        <f>'Estados Financieros - Real'!G91/'Estados Financieros - Real'!G$101</f>
        <v>0.023439599129173715</v>
      </c>
      <c r="H191" s="9">
        <f>'Estados Financieros - Real'!H91/'Estados Financieros - Real'!H$101</f>
        <v>0.03691336119450892</v>
      </c>
      <c r="I191" s="9">
        <f>'Estados Financieros - Real'!I91/'Estados Financieros - Real'!I$101</f>
        <v>0.043276430967032445</v>
      </c>
      <c r="J191" s="9">
        <f>'Estados Financieros - Real'!J91/'Estados Financieros - Real'!J$101</f>
        <v>0.03396705352632059</v>
      </c>
      <c r="L191" s="17">
        <f t="shared" si="23"/>
        <v>0.03760960914364116</v>
      </c>
    </row>
    <row r="192" spans="1:12" ht="12.75">
      <c r="A192" t="s">
        <v>57</v>
      </c>
      <c r="B192" s="9">
        <f>'Estados Financieros - Real'!B92/'Estados Financieros - Real'!B$101</f>
        <v>0</v>
      </c>
      <c r="C192" s="9">
        <f>'Estados Financieros - Real'!C92/'Estados Financieros - Real'!C$101</f>
        <v>0</v>
      </c>
      <c r="D192" s="9">
        <f>'Estados Financieros - Real'!D92/'Estados Financieros - Real'!D$101</f>
        <v>0</v>
      </c>
      <c r="E192" s="9">
        <f>'Estados Financieros - Real'!E92/'Estados Financieros - Real'!E$101</f>
        <v>0</v>
      </c>
      <c r="F192" s="9">
        <f>'Estados Financieros - Real'!F92/'Estados Financieros - Real'!F$101</f>
        <v>0</v>
      </c>
      <c r="G192" s="9">
        <f>'Estados Financieros - Real'!G92/'Estados Financieros - Real'!G$101</f>
        <v>0</v>
      </c>
      <c r="H192" s="9">
        <f>'Estados Financieros - Real'!H92/'Estados Financieros - Real'!H$101</f>
        <v>0</v>
      </c>
      <c r="I192" s="9">
        <f>'Estados Financieros - Real'!I92/'Estados Financieros - Real'!I$101</f>
        <v>0</v>
      </c>
      <c r="J192" s="9">
        <f>'Estados Financieros - Real'!J92/'Estados Financieros - Real'!J$101</f>
        <v>0</v>
      </c>
      <c r="L192" s="17">
        <f t="shared" si="23"/>
        <v>0</v>
      </c>
    </row>
    <row r="193" spans="1:12" ht="12.75">
      <c r="A193" t="s">
        <v>70</v>
      </c>
      <c r="B193" s="9">
        <f>'Estados Financieros - Real'!B93/'Estados Financieros - Real'!B$101</f>
        <v>0.008354689581303794</v>
      </c>
      <c r="C193" s="9">
        <f>'Estados Financieros - Real'!C93/'Estados Financieros - Real'!C$101</f>
        <v>0.02879159545449095</v>
      </c>
      <c r="D193" s="9">
        <f>'Estados Financieros - Real'!D93/'Estados Financieros - Real'!D$101</f>
        <v>0.028472957953825245</v>
      </c>
      <c r="E193" s="9">
        <f>'Estados Financieros - Real'!E93/'Estados Financieros - Real'!E$101</f>
        <v>0.02922134606551991</v>
      </c>
      <c r="F193" s="9">
        <f>'Estados Financieros - Real'!F93/'Estados Financieros - Real'!F$101</f>
        <v>0.0303524884159336</v>
      </c>
      <c r="G193" s="9">
        <f>'Estados Financieros - Real'!G93/'Estados Financieros - Real'!G$101</f>
        <v>0.03813808688747911</v>
      </c>
      <c r="H193" s="9">
        <f>'Estados Financieros - Real'!H93/'Estados Financieros - Real'!H$101</f>
        <v>0.023739451630123136</v>
      </c>
      <c r="I193" s="9">
        <f>'Estados Financieros - Real'!I93/'Estados Financieros - Real'!I$101</f>
        <v>0.028977852021009293</v>
      </c>
      <c r="J193" s="9">
        <f>'Estados Financieros - Real'!J93/'Estados Financieros - Real'!J$101</f>
        <v>0.032268978199143816</v>
      </c>
      <c r="L193" s="17">
        <f t="shared" si="23"/>
        <v>0.02759082735653654</v>
      </c>
    </row>
    <row r="194" spans="1:12" ht="12.75">
      <c r="A194" t="s">
        <v>71</v>
      </c>
      <c r="B194" s="9">
        <f>'Estados Financieros - Real'!B94/'Estados Financieros - Real'!B$101</f>
        <v>0</v>
      </c>
      <c r="C194" s="9">
        <f>'Estados Financieros - Real'!C94/'Estados Financieros - Real'!C$101</f>
        <v>0</v>
      </c>
      <c r="D194" s="9">
        <f>'Estados Financieros - Real'!D94/'Estados Financieros - Real'!D$101</f>
        <v>0</v>
      </c>
      <c r="E194" s="9">
        <f>'Estados Financieros - Real'!E94/'Estados Financieros - Real'!E$101</f>
        <v>0</v>
      </c>
      <c r="F194" s="9">
        <f>'Estados Financieros - Real'!F94/'Estados Financieros - Real'!F$101</f>
        <v>0</v>
      </c>
      <c r="G194" s="9">
        <f>'Estados Financieros - Real'!G94/'Estados Financieros - Real'!G$101</f>
        <v>0</v>
      </c>
      <c r="H194" s="9">
        <f>'Estados Financieros - Real'!H94/'Estados Financieros - Real'!H$101</f>
        <v>0</v>
      </c>
      <c r="I194" s="9">
        <f>'Estados Financieros - Real'!I94/'Estados Financieros - Real'!I$101</f>
        <v>0</v>
      </c>
      <c r="J194" s="9">
        <f>'Estados Financieros - Real'!J94/'Estados Financieros - Real'!J$101</f>
        <v>0</v>
      </c>
      <c r="L194" s="17">
        <f t="shared" si="23"/>
        <v>0</v>
      </c>
    </row>
    <row r="195" spans="1:12" ht="12.75">
      <c r="A195" t="s">
        <v>58</v>
      </c>
      <c r="B195" s="9">
        <f>'Estados Financieros - Real'!B95/'Estados Financieros - Real'!B$101</f>
        <v>0.03707456966453017</v>
      </c>
      <c r="C195" s="9">
        <f>'Estados Financieros - Real'!C95/'Estados Financieros - Real'!C$101</f>
        <v>0.05070701442281003</v>
      </c>
      <c r="D195" s="9">
        <f>'Estados Financieros - Real'!D95/'Estados Financieros - Real'!D$101</f>
        <v>0.0060880425504084</v>
      </c>
      <c r="E195" s="9">
        <f>'Estados Financieros - Real'!E95/'Estados Financieros - Real'!E$101</f>
        <v>0.0072792321071607</v>
      </c>
      <c r="F195" s="9">
        <f>'Estados Financieros - Real'!F95/'Estados Financieros - Real'!F$101</f>
        <v>0.013162588021879324</v>
      </c>
      <c r="G195" s="9">
        <f>'Estados Financieros - Real'!G95/'Estados Financieros - Real'!G$101</f>
        <v>-0.012138361504991526</v>
      </c>
      <c r="H195" s="9">
        <f>'Estados Financieros - Real'!H95/'Estados Financieros - Real'!H$101</f>
        <v>0.02285272043802904</v>
      </c>
      <c r="I195" s="9">
        <f>'Estados Financieros - Real'!I95/'Estados Financieros - Real'!I$101</f>
        <v>0.020183786318080987</v>
      </c>
      <c r="J195" s="9">
        <f>'Estados Financieros - Real'!J95/'Estados Financieros - Real'!J$101</f>
        <v>0.0016980753271767688</v>
      </c>
      <c r="L195" s="17">
        <f t="shared" si="23"/>
        <v>0.016323074149453765</v>
      </c>
    </row>
    <row r="196" spans="1:12" ht="12.75">
      <c r="A196" t="s">
        <v>59</v>
      </c>
      <c r="B196" s="9">
        <f>'Estados Financieros - Real'!B96/'Estados Financieros - Real'!B$101</f>
        <v>-0.0053414005463080175</v>
      </c>
      <c r="C196" s="9">
        <f>'Estados Financieros - Real'!C96/'Estados Financieros - Real'!C$101</f>
        <v>-0.010612482812063135</v>
      </c>
      <c r="D196" s="9">
        <f>'Estados Financieros - Real'!D96/'Estados Financieros - Real'!D$101</f>
        <v>-0.00428708751970436</v>
      </c>
      <c r="E196" s="9">
        <f>'Estados Financieros - Real'!E96/'Estados Financieros - Real'!E$101</f>
        <v>-0.004285453698321647</v>
      </c>
      <c r="F196" s="9">
        <f>'Estados Financieros - Real'!F96/'Estados Financieros - Real'!F$101</f>
        <v>-0.005347432973977954</v>
      </c>
      <c r="G196" s="9">
        <f>'Estados Financieros - Real'!G96/'Estados Financieros - Real'!G$101</f>
        <v>0</v>
      </c>
      <c r="H196" s="9">
        <f>'Estados Financieros - Real'!H96/'Estados Financieros - Real'!H$101</f>
        <v>-0.007341244434514164</v>
      </c>
      <c r="I196" s="9">
        <f>'Estados Financieros - Real'!I96/'Estados Financieros - Real'!I$101</f>
        <v>-0.005885207372057845</v>
      </c>
      <c r="J196" s="9">
        <f>'Estados Financieros - Real'!J96/'Estados Financieros - Real'!J$101</f>
        <v>0</v>
      </c>
      <c r="L196" s="17">
        <f t="shared" si="23"/>
        <v>-0.004788923261883013</v>
      </c>
    </row>
    <row r="197" spans="1:12" ht="12.75">
      <c r="A197" t="s">
        <v>56</v>
      </c>
      <c r="B197" s="9">
        <f>'Estados Financieros - Real'!B97/'Estados Financieros - Real'!B$101</f>
        <v>-0.0010932429107154936</v>
      </c>
      <c r="C197" s="9">
        <f>'Estados Financieros - Real'!C97/'Estados Financieros - Real'!C$101</f>
        <v>-0.0021554445709513993</v>
      </c>
      <c r="D197" s="9">
        <f>'Estados Financieros - Real'!D97/'Estados Financieros - Real'!D$101</f>
        <v>-0.0015384654882292007</v>
      </c>
      <c r="E197" s="9">
        <f>'Estados Financieros - Real'!E97/'Estados Financieros - Real'!E$101</f>
        <v>-0.0017868164091970693</v>
      </c>
      <c r="F197" s="9">
        <f>'Estados Financieros - Real'!F97/'Estados Financieros - Real'!F$101</f>
        <v>-0.0021666598326590914</v>
      </c>
      <c r="G197" s="9">
        <f>'Estados Financieros - Real'!G97/'Estados Financieros - Real'!G$101</f>
        <v>-0.0025601262533138675</v>
      </c>
      <c r="H197" s="9">
        <f>'Estados Financieros - Real'!H97/'Estados Financieros - Real'!H$101</f>
        <v>-0.002337566439129087</v>
      </c>
      <c r="I197" s="9">
        <f>'Estados Financieros - Real'!I97/'Estados Financieros - Real'!I$101</f>
        <v>0</v>
      </c>
      <c r="J197" s="9">
        <f>'Estados Financieros - Real'!J97/'Estados Financieros - Real'!J$101</f>
        <v>0</v>
      </c>
      <c r="L197" s="17">
        <f t="shared" si="23"/>
        <v>-0.0015153691004661342</v>
      </c>
    </row>
    <row r="198" spans="2:10" ht="12.75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2" ht="12.75">
      <c r="A199" s="1" t="s">
        <v>60</v>
      </c>
      <c r="B199" s="12">
        <f>SUM(B187:B191)</f>
        <v>0.43054774430651693</v>
      </c>
      <c r="C199" s="12">
        <f>SUM(C187:C191)</f>
        <v>0.4251191508423294</v>
      </c>
      <c r="D199" s="12">
        <f aca="true" t="shared" si="24" ref="D199:L199">SUM(D187:D191)</f>
        <v>0.199047238930529</v>
      </c>
      <c r="E199" s="12">
        <f t="shared" si="24"/>
        <v>0.2056963687639355</v>
      </c>
      <c r="F199" s="12">
        <f t="shared" si="24"/>
        <v>0.2130272404342004</v>
      </c>
      <c r="G199" s="12">
        <f t="shared" si="24"/>
        <v>0.2069625875243659</v>
      </c>
      <c r="H199" s="12">
        <f t="shared" si="24"/>
        <v>0.2044817711470474</v>
      </c>
      <c r="I199" s="12">
        <f t="shared" si="24"/>
        <v>0.19510204623727606</v>
      </c>
      <c r="J199" s="12">
        <f t="shared" si="24"/>
        <v>0.17485085410781476</v>
      </c>
      <c r="L199" s="12">
        <f t="shared" si="24"/>
        <v>0.25053722247711274</v>
      </c>
    </row>
    <row r="200" spans="2:10" ht="12.75">
      <c r="B200" s="3"/>
      <c r="C200" s="3"/>
      <c r="D200" s="3"/>
      <c r="E200" s="3"/>
      <c r="F200" s="3"/>
      <c r="G200" s="3"/>
      <c r="H200" s="3"/>
      <c r="I200" s="3"/>
      <c r="J200" s="3"/>
    </row>
    <row r="201" spans="1:12" ht="12.75">
      <c r="A201" s="2" t="s">
        <v>61</v>
      </c>
      <c r="B201" s="13">
        <f aca="true" t="shared" si="25" ref="B201:L201">SUM(B171+B182+B185+B199)</f>
        <v>1.0000000000000002</v>
      </c>
      <c r="C201" s="13">
        <f t="shared" si="25"/>
        <v>0.9999999999999998</v>
      </c>
      <c r="D201" s="13">
        <f t="shared" si="25"/>
        <v>1</v>
      </c>
      <c r="E201" s="13">
        <f t="shared" si="25"/>
        <v>1</v>
      </c>
      <c r="F201" s="13">
        <f t="shared" si="25"/>
        <v>0.9999999999999999</v>
      </c>
      <c r="G201" s="13">
        <f t="shared" si="25"/>
        <v>1</v>
      </c>
      <c r="H201" s="13">
        <f t="shared" si="25"/>
        <v>0.9999999999999998</v>
      </c>
      <c r="I201" s="13">
        <f t="shared" si="25"/>
        <v>0.9999999999999998</v>
      </c>
      <c r="J201" s="13">
        <f t="shared" si="25"/>
        <v>1.0000000000000002</v>
      </c>
      <c r="L201" s="13">
        <f t="shared" si="25"/>
        <v>1</v>
      </c>
    </row>
    <row r="204" spans="2:10" ht="12.75">
      <c r="B204" s="7">
        <v>2000</v>
      </c>
      <c r="C204" s="7">
        <v>2001</v>
      </c>
      <c r="D204" s="7">
        <v>2002</v>
      </c>
      <c r="E204" s="7">
        <v>2003</v>
      </c>
      <c r="F204" s="7">
        <v>2004</v>
      </c>
      <c r="G204" s="7">
        <v>2005</v>
      </c>
      <c r="H204" s="7">
        <v>2006</v>
      </c>
      <c r="I204" s="7">
        <v>2007</v>
      </c>
      <c r="J204" s="7">
        <v>2008</v>
      </c>
    </row>
    <row r="205" ht="12.75">
      <c r="A205" s="1" t="s">
        <v>30</v>
      </c>
    </row>
    <row r="206" spans="1:12" ht="12.75">
      <c r="A206" t="s">
        <v>98</v>
      </c>
      <c r="B206" s="15">
        <f aca="true" t="shared" si="26" ref="B206:J206">B123</f>
        <v>0.5734490756518981</v>
      </c>
      <c r="C206" s="15">
        <f t="shared" si="26"/>
        <v>0.578237858083238</v>
      </c>
      <c r="D206" s="15">
        <f t="shared" si="26"/>
        <v>0.5416366580755978</v>
      </c>
      <c r="E206" s="15">
        <f t="shared" si="26"/>
        <v>0.5318264480801111</v>
      </c>
      <c r="F206" s="15">
        <f t="shared" si="26"/>
        <v>0.5070181210455447</v>
      </c>
      <c r="G206" s="15">
        <f t="shared" si="26"/>
        <v>0.5079823217585715</v>
      </c>
      <c r="H206" s="15">
        <f t="shared" si="26"/>
        <v>0.5106046020299448</v>
      </c>
      <c r="I206" s="15">
        <f t="shared" si="26"/>
        <v>0.5351840665442604</v>
      </c>
      <c r="J206" s="15">
        <f t="shared" si="26"/>
        <v>0.4760437429677923</v>
      </c>
      <c r="L206" s="15">
        <f>AVERAGE(B206:J206)</f>
        <v>0.5291092104707732</v>
      </c>
    </row>
    <row r="207" spans="1:12" ht="12.75">
      <c r="A207" t="s">
        <v>99</v>
      </c>
      <c r="B207" s="15">
        <f aca="true" t="shared" si="27" ref="B207:J207">B133</f>
        <v>0.22912521346390063</v>
      </c>
      <c r="C207" s="15">
        <f t="shared" si="27"/>
        <v>0.24079426877567212</v>
      </c>
      <c r="D207" s="15">
        <f t="shared" si="27"/>
        <v>0.3767763817707757</v>
      </c>
      <c r="E207" s="15">
        <f t="shared" si="27"/>
        <v>0.3280703109559805</v>
      </c>
      <c r="F207" s="15">
        <f t="shared" si="27"/>
        <v>0.3395063981929644</v>
      </c>
      <c r="G207" s="15">
        <f t="shared" si="27"/>
        <v>0.36851625103200825</v>
      </c>
      <c r="H207" s="15">
        <f t="shared" si="27"/>
        <v>0.3703071901544519</v>
      </c>
      <c r="I207" s="15">
        <f t="shared" si="27"/>
        <v>0.36899436183183465</v>
      </c>
      <c r="J207" s="15">
        <f t="shared" si="27"/>
        <v>0.3702679058304376</v>
      </c>
      <c r="L207" s="15">
        <f>AVERAGE(B207:J207)</f>
        <v>0.33248425355644723</v>
      </c>
    </row>
    <row r="208" spans="1:12" ht="12.75">
      <c r="A208" t="s">
        <v>100</v>
      </c>
      <c r="B208" s="15">
        <f aca="true" t="shared" si="28" ref="B208:J208">B147</f>
        <v>0.1974257108842011</v>
      </c>
      <c r="C208" s="15">
        <f t="shared" si="28"/>
        <v>0.18096787314108984</v>
      </c>
      <c r="D208" s="15">
        <f t="shared" si="28"/>
        <v>0.08158696015362654</v>
      </c>
      <c r="E208" s="15">
        <f t="shared" si="28"/>
        <v>0.14010324096390825</v>
      </c>
      <c r="F208" s="15">
        <f t="shared" si="28"/>
        <v>0.15347548076149098</v>
      </c>
      <c r="G208" s="15">
        <f t="shared" si="28"/>
        <v>0.12350142720942031</v>
      </c>
      <c r="H208" s="15">
        <f t="shared" si="28"/>
        <v>0.11908820781560325</v>
      </c>
      <c r="I208" s="15">
        <f t="shared" si="28"/>
        <v>0.09582157162390481</v>
      </c>
      <c r="J208" s="15">
        <f t="shared" si="28"/>
        <v>0.1536883512017702</v>
      </c>
      <c r="L208" s="15">
        <f>AVERAGE(B208:J208)</f>
        <v>0.13840653597277947</v>
      </c>
    </row>
    <row r="209" spans="1:12" ht="12.75">
      <c r="A209" t="s">
        <v>106</v>
      </c>
      <c r="B209" s="16">
        <f aca="true" t="shared" si="29" ref="B209:L209">SUM(B206:B208)</f>
        <v>0.9999999999999999</v>
      </c>
      <c r="C209" s="16">
        <f t="shared" si="29"/>
        <v>1</v>
      </c>
      <c r="D209" s="16">
        <f t="shared" si="29"/>
        <v>1</v>
      </c>
      <c r="E209" s="16">
        <f t="shared" si="29"/>
        <v>0.9999999999999999</v>
      </c>
      <c r="F209" s="16">
        <f t="shared" si="29"/>
        <v>1</v>
      </c>
      <c r="G209" s="16">
        <f t="shared" si="29"/>
        <v>1</v>
      </c>
      <c r="H209" s="16">
        <f t="shared" si="29"/>
        <v>1</v>
      </c>
      <c r="I209" s="16">
        <f t="shared" si="29"/>
        <v>0.9999999999999999</v>
      </c>
      <c r="J209" s="16">
        <f t="shared" si="29"/>
        <v>1</v>
      </c>
      <c r="L209" s="16">
        <f t="shared" si="29"/>
        <v>1</v>
      </c>
    </row>
    <row r="211" ht="12.75">
      <c r="A211" s="1" t="s">
        <v>36</v>
      </c>
    </row>
    <row r="212" spans="1:12" ht="12.75">
      <c r="A212" t="s">
        <v>102</v>
      </c>
      <c r="B212" s="15">
        <f aca="true" t="shared" si="30" ref="B212:J212">B171</f>
        <v>0.43141536355691074</v>
      </c>
      <c r="C212" s="15">
        <f t="shared" si="30"/>
        <v>0.4838591283151939</v>
      </c>
      <c r="D212" s="15">
        <f t="shared" si="30"/>
        <v>0.48524056464487186</v>
      </c>
      <c r="E212" s="15">
        <f t="shared" si="30"/>
        <v>0.4975885206865645</v>
      </c>
      <c r="F212" s="15">
        <f t="shared" si="30"/>
        <v>0.487653237883549</v>
      </c>
      <c r="G212" s="15">
        <f t="shared" si="30"/>
        <v>0.5035094368385448</v>
      </c>
      <c r="H212" s="15">
        <f t="shared" si="30"/>
        <v>0.5511776634304779</v>
      </c>
      <c r="I212" s="15">
        <f t="shared" si="30"/>
        <v>0.5983162138235574</v>
      </c>
      <c r="J212" s="15">
        <f t="shared" si="30"/>
        <v>0.5713349842469287</v>
      </c>
      <c r="L212" s="15">
        <f>AVERAGE(B212:J212)</f>
        <v>0.5122327903807332</v>
      </c>
    </row>
    <row r="213" spans="1:12" ht="12.75">
      <c r="A213" t="s">
        <v>103</v>
      </c>
      <c r="B213" s="15">
        <f aca="true" t="shared" si="31" ref="B213:J213">B182</f>
        <v>0.05839180912027652</v>
      </c>
      <c r="C213" s="15">
        <f t="shared" si="31"/>
        <v>0.052864447062942174</v>
      </c>
      <c r="D213" s="15">
        <f t="shared" si="31"/>
        <v>0.2312044022140327</v>
      </c>
      <c r="E213" s="15">
        <f t="shared" si="31"/>
        <v>0.2051308708391872</v>
      </c>
      <c r="F213" s="15">
        <f t="shared" si="31"/>
        <v>0.20879778097697413</v>
      </c>
      <c r="G213" s="15">
        <f t="shared" si="31"/>
        <v>0.20208228105446918</v>
      </c>
      <c r="H213" s="15">
        <f t="shared" si="31"/>
        <v>0.16032077720124463</v>
      </c>
      <c r="I213" s="15">
        <f t="shared" si="31"/>
        <v>0.13585929560246895</v>
      </c>
      <c r="J213" s="15">
        <f t="shared" si="31"/>
        <v>0.22761135221544998</v>
      </c>
      <c r="L213" s="15">
        <f>AVERAGE(B213:J213)</f>
        <v>0.1646958906985606</v>
      </c>
    </row>
    <row r="214" spans="1:12" ht="12.75">
      <c r="A214" t="s">
        <v>104</v>
      </c>
      <c r="B214" s="15">
        <f aca="true" t="shared" si="32" ref="B214:J214">B185</f>
        <v>0.07964508301629597</v>
      </c>
      <c r="C214" s="15">
        <f t="shared" si="32"/>
        <v>0.03815727377953434</v>
      </c>
      <c r="D214" s="15">
        <f t="shared" si="32"/>
        <v>0.08450779421056641</v>
      </c>
      <c r="E214" s="15">
        <f t="shared" si="32"/>
        <v>0.09158423971031279</v>
      </c>
      <c r="F214" s="15">
        <f t="shared" si="32"/>
        <v>0.09052174070527642</v>
      </c>
      <c r="G214" s="15">
        <f t="shared" si="32"/>
        <v>0.08744569458262016</v>
      </c>
      <c r="H214" s="15">
        <f t="shared" si="32"/>
        <v>0.0840197882212299</v>
      </c>
      <c r="I214" s="15">
        <f t="shared" si="32"/>
        <v>0.07072244433669754</v>
      </c>
      <c r="J214" s="15">
        <f t="shared" si="32"/>
        <v>0.026202809429806677</v>
      </c>
      <c r="L214" s="15">
        <f>AVERAGE(B214:J214)</f>
        <v>0.07253409644359336</v>
      </c>
    </row>
    <row r="215" spans="1:12" ht="12.75">
      <c r="A215" t="s">
        <v>105</v>
      </c>
      <c r="B215" s="17">
        <f aca="true" t="shared" si="33" ref="B215:J215">B199</f>
        <v>0.43054774430651693</v>
      </c>
      <c r="C215" s="17">
        <f t="shared" si="33"/>
        <v>0.4251191508423294</v>
      </c>
      <c r="D215" s="17">
        <f t="shared" si="33"/>
        <v>0.199047238930529</v>
      </c>
      <c r="E215" s="17">
        <f t="shared" si="33"/>
        <v>0.2056963687639355</v>
      </c>
      <c r="F215" s="17">
        <f t="shared" si="33"/>
        <v>0.2130272404342004</v>
      </c>
      <c r="G215" s="17">
        <f t="shared" si="33"/>
        <v>0.2069625875243659</v>
      </c>
      <c r="H215" s="17">
        <f t="shared" si="33"/>
        <v>0.2044817711470474</v>
      </c>
      <c r="I215" s="17">
        <f t="shared" si="33"/>
        <v>0.19510204623727606</v>
      </c>
      <c r="J215" s="17">
        <f t="shared" si="33"/>
        <v>0.17485085410781476</v>
      </c>
      <c r="L215" s="15">
        <f>AVERAGE(B215:J215)</f>
        <v>0.25053722247711285</v>
      </c>
    </row>
    <row r="216" spans="1:12" ht="12.75">
      <c r="A216" t="s">
        <v>106</v>
      </c>
      <c r="B216" s="16">
        <f aca="true" t="shared" si="34" ref="B216:L216">SUM(B212:B215)</f>
        <v>1.0000000000000002</v>
      </c>
      <c r="C216" s="16">
        <f t="shared" si="34"/>
        <v>0.9999999999999998</v>
      </c>
      <c r="D216" s="16">
        <f t="shared" si="34"/>
        <v>1</v>
      </c>
      <c r="E216" s="16">
        <f t="shared" si="34"/>
        <v>1</v>
      </c>
      <c r="F216" s="16">
        <f t="shared" si="34"/>
        <v>0.9999999999999999</v>
      </c>
      <c r="G216" s="16">
        <f t="shared" si="34"/>
        <v>1</v>
      </c>
      <c r="H216" s="16">
        <f t="shared" si="34"/>
        <v>0.9999999999999998</v>
      </c>
      <c r="I216" s="16">
        <f t="shared" si="34"/>
        <v>0.9999999999999998</v>
      </c>
      <c r="J216" s="16">
        <f t="shared" si="34"/>
        <v>1.0000000000000002</v>
      </c>
      <c r="L216" s="16">
        <f t="shared" si="34"/>
        <v>1</v>
      </c>
    </row>
    <row r="217" spans="2:12" ht="12.75">
      <c r="B217" s="16"/>
      <c r="C217" s="16"/>
      <c r="D217" s="16"/>
      <c r="E217" s="16"/>
      <c r="F217" s="16"/>
      <c r="G217" s="16"/>
      <c r="H217" s="16"/>
      <c r="I217" s="16"/>
      <c r="J217" s="16"/>
      <c r="L217" s="16"/>
    </row>
    <row r="218" spans="2:12" ht="12.75">
      <c r="B218" s="16"/>
      <c r="C218" s="16"/>
      <c r="D218" s="16"/>
      <c r="E218" s="16"/>
      <c r="F218" s="16"/>
      <c r="G218" s="16"/>
      <c r="H218" s="16"/>
      <c r="I218" s="16"/>
      <c r="J218" s="16"/>
      <c r="L218" s="16"/>
    </row>
    <row r="219" spans="2:10" ht="12.75"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2.75">
      <c r="A220" s="1" t="s">
        <v>108</v>
      </c>
      <c r="B220" s="15"/>
      <c r="C220" s="7" t="s">
        <v>109</v>
      </c>
      <c r="D220" s="18" t="s">
        <v>101</v>
      </c>
      <c r="E220" s="15"/>
      <c r="F220" s="7" t="s">
        <v>109</v>
      </c>
      <c r="G220" s="18" t="s">
        <v>101</v>
      </c>
      <c r="H220" s="15"/>
      <c r="I220" s="7" t="s">
        <v>109</v>
      </c>
      <c r="J220" s="18" t="s">
        <v>101</v>
      </c>
    </row>
    <row r="221" spans="2:8" ht="12.75">
      <c r="B221" s="15"/>
      <c r="E221" s="15"/>
      <c r="H221" s="15"/>
    </row>
    <row r="222" spans="2:10" ht="12.75">
      <c r="B222">
        <v>2000</v>
      </c>
      <c r="C222" s="9">
        <f>B206</f>
        <v>0.5734490756518981</v>
      </c>
      <c r="D222" s="9">
        <f>B212</f>
        <v>0.43141536355691074</v>
      </c>
      <c r="E222">
        <v>2001</v>
      </c>
      <c r="F222" s="9">
        <f>C206</f>
        <v>0.578237858083238</v>
      </c>
      <c r="G222" s="9">
        <f>C212</f>
        <v>0.4838591283151939</v>
      </c>
      <c r="H222">
        <v>2002</v>
      </c>
      <c r="I222" s="9">
        <f>D206</f>
        <v>0.5416366580755978</v>
      </c>
      <c r="J222" s="9">
        <f>D212</f>
        <v>0.48524056464487186</v>
      </c>
    </row>
    <row r="223" spans="2:10" ht="12.75">
      <c r="B223" s="15"/>
      <c r="C223" s="9">
        <f>B207</f>
        <v>0.22912521346390063</v>
      </c>
      <c r="D223" s="9">
        <f>B213</f>
        <v>0.05839180912027652</v>
      </c>
      <c r="E223" s="15"/>
      <c r="F223" s="9">
        <f>C207</f>
        <v>0.24079426877567212</v>
      </c>
      <c r="G223" s="9">
        <f>C213</f>
        <v>0.052864447062942174</v>
      </c>
      <c r="H223" s="15"/>
      <c r="I223" s="9">
        <f>D207</f>
        <v>0.3767763817707757</v>
      </c>
      <c r="J223" s="9">
        <f>D213</f>
        <v>0.2312044022140327</v>
      </c>
    </row>
    <row r="224" spans="2:10" ht="12.75">
      <c r="B224" s="15"/>
      <c r="C224" s="9">
        <f>B208</f>
        <v>0.1974257108842011</v>
      </c>
      <c r="D224" s="9">
        <f>B214</f>
        <v>0.07964508301629597</v>
      </c>
      <c r="E224" s="15"/>
      <c r="F224" s="9">
        <f>C208</f>
        <v>0.18096787314108984</v>
      </c>
      <c r="G224" s="9">
        <f>C214</f>
        <v>0.03815727377953434</v>
      </c>
      <c r="H224" s="15"/>
      <c r="I224" s="9">
        <f>D208</f>
        <v>0.08158696015362654</v>
      </c>
      <c r="J224" s="9">
        <f>D214</f>
        <v>0.08450779421056641</v>
      </c>
    </row>
    <row r="225" spans="2:10" ht="12.75">
      <c r="B225" s="15"/>
      <c r="C225" s="9">
        <v>0</v>
      </c>
      <c r="D225" s="9">
        <f>B215</f>
        <v>0.43054774430651693</v>
      </c>
      <c r="E225" s="15"/>
      <c r="F225" s="9">
        <v>0</v>
      </c>
      <c r="G225" s="9">
        <f>C215</f>
        <v>0.4251191508423294</v>
      </c>
      <c r="H225" s="15"/>
      <c r="I225" s="9">
        <v>0</v>
      </c>
      <c r="J225" s="9">
        <f>D215</f>
        <v>0.199047238930529</v>
      </c>
    </row>
    <row r="226" spans="3:10" ht="12.75">
      <c r="C226" s="15">
        <f>SUM(C222:C225)</f>
        <v>0.9999999999999999</v>
      </c>
      <c r="D226" s="15">
        <f>SUM(D222:D225)</f>
        <v>1.0000000000000002</v>
      </c>
      <c r="F226" s="15">
        <f>SUM(F222:F225)</f>
        <v>1</v>
      </c>
      <c r="G226" s="15">
        <f>SUM(G222:G225)</f>
        <v>0.9999999999999998</v>
      </c>
      <c r="I226" s="15">
        <f>SUM(I222:I225)</f>
        <v>1</v>
      </c>
      <c r="J226" s="15">
        <f>SUM(J222:J225)</f>
        <v>1</v>
      </c>
    </row>
    <row r="229" spans="3:13" ht="12.75">
      <c r="C229" s="7" t="s">
        <v>109</v>
      </c>
      <c r="D229" s="18" t="s">
        <v>101</v>
      </c>
      <c r="F229" s="7" t="s">
        <v>109</v>
      </c>
      <c r="G229" s="18" t="s">
        <v>101</v>
      </c>
      <c r="I229" s="7" t="s">
        <v>109</v>
      </c>
      <c r="J229" s="18" t="s">
        <v>101</v>
      </c>
      <c r="K229" s="15"/>
      <c r="L229" s="7" t="s">
        <v>109</v>
      </c>
      <c r="M229" s="18" t="s">
        <v>101</v>
      </c>
    </row>
    <row r="230" ht="12.75">
      <c r="K230" s="15"/>
    </row>
    <row r="231" spans="2:13" ht="12.75">
      <c r="B231">
        <v>2003</v>
      </c>
      <c r="C231" s="9">
        <f>E206</f>
        <v>0.5318264480801111</v>
      </c>
      <c r="D231" s="9">
        <f>E212</f>
        <v>0.4975885206865645</v>
      </c>
      <c r="E231">
        <v>2004</v>
      </c>
      <c r="F231" s="9">
        <f>F206</f>
        <v>0.5070181210455447</v>
      </c>
      <c r="G231" s="9">
        <f>F212</f>
        <v>0.487653237883549</v>
      </c>
      <c r="H231">
        <v>2005</v>
      </c>
      <c r="I231" s="9">
        <f>G206</f>
        <v>0.5079823217585715</v>
      </c>
      <c r="J231" s="9">
        <f>G212</f>
        <v>0.5035094368385448</v>
      </c>
      <c r="K231">
        <v>2006</v>
      </c>
      <c r="L231" s="9">
        <f>H206</f>
        <v>0.5106046020299448</v>
      </c>
      <c r="M231" s="9">
        <f>H212</f>
        <v>0.5511776634304779</v>
      </c>
    </row>
    <row r="232" spans="3:13" ht="12.75">
      <c r="C232" s="9">
        <f>E207</f>
        <v>0.3280703109559805</v>
      </c>
      <c r="D232" s="9">
        <f>E213</f>
        <v>0.2051308708391872</v>
      </c>
      <c r="F232" s="9">
        <f>F207</f>
        <v>0.3395063981929644</v>
      </c>
      <c r="G232" s="9">
        <f>F213</f>
        <v>0.20879778097697413</v>
      </c>
      <c r="I232" s="9">
        <f>G207</f>
        <v>0.36851625103200825</v>
      </c>
      <c r="J232" s="9">
        <f>G213</f>
        <v>0.20208228105446918</v>
      </c>
      <c r="K232" s="15"/>
      <c r="L232" s="9">
        <f>H207</f>
        <v>0.3703071901544519</v>
      </c>
      <c r="M232" s="9">
        <f>H213</f>
        <v>0.16032077720124463</v>
      </c>
    </row>
    <row r="233" spans="3:13" ht="12.75">
      <c r="C233" s="9">
        <f>E208</f>
        <v>0.14010324096390825</v>
      </c>
      <c r="D233" s="9">
        <f>E214</f>
        <v>0.09158423971031279</v>
      </c>
      <c r="F233" s="9">
        <f>F208</f>
        <v>0.15347548076149098</v>
      </c>
      <c r="G233" s="9">
        <f>F214</f>
        <v>0.09052174070527642</v>
      </c>
      <c r="I233" s="9">
        <f>G208</f>
        <v>0.12350142720942031</v>
      </c>
      <c r="J233" s="9">
        <f>G214</f>
        <v>0.08744569458262016</v>
      </c>
      <c r="K233" s="15"/>
      <c r="L233" s="9">
        <f>H208</f>
        <v>0.11908820781560325</v>
      </c>
      <c r="M233" s="9">
        <f>H214</f>
        <v>0.0840197882212299</v>
      </c>
    </row>
    <row r="234" spans="3:13" ht="12.75">
      <c r="C234" s="9">
        <v>0</v>
      </c>
      <c r="D234" s="9">
        <f>E215</f>
        <v>0.2056963687639355</v>
      </c>
      <c r="F234" s="9">
        <v>0</v>
      </c>
      <c r="G234" s="9">
        <f>F215</f>
        <v>0.2130272404342004</v>
      </c>
      <c r="I234" s="9">
        <v>0</v>
      </c>
      <c r="J234" s="9">
        <f>G215</f>
        <v>0.2069625875243659</v>
      </c>
      <c r="K234" s="15"/>
      <c r="L234" s="9">
        <v>0</v>
      </c>
      <c r="M234" s="9">
        <f>H215</f>
        <v>0.2044817711470474</v>
      </c>
    </row>
    <row r="235" spans="3:13" ht="12.75">
      <c r="C235" s="15">
        <f>SUM(C231:C234)</f>
        <v>0.9999999999999999</v>
      </c>
      <c r="D235" s="15">
        <f>SUM(D231:D234)</f>
        <v>1</v>
      </c>
      <c r="F235" s="15">
        <f>SUM(F231:F234)</f>
        <v>1</v>
      </c>
      <c r="G235" s="15">
        <f>SUM(G231:G234)</f>
        <v>0.9999999999999999</v>
      </c>
      <c r="I235" s="15">
        <f>SUM(I231:I234)</f>
        <v>1</v>
      </c>
      <c r="J235" s="15">
        <f>SUM(J231:J234)</f>
        <v>1</v>
      </c>
      <c r="L235" s="15">
        <f>SUM(L231:L234)</f>
        <v>1</v>
      </c>
      <c r="M235" s="15">
        <f>SUM(M231:M234)</f>
        <v>0.9999999999999998</v>
      </c>
    </row>
    <row r="237" spans="3:7" ht="12.75">
      <c r="C237" s="7" t="s">
        <v>109</v>
      </c>
      <c r="D237" s="18" t="s">
        <v>101</v>
      </c>
      <c r="F237" s="7" t="s">
        <v>109</v>
      </c>
      <c r="G237" s="18" t="s">
        <v>101</v>
      </c>
    </row>
    <row r="239" spans="2:7" ht="12.75">
      <c r="B239">
        <v>2007</v>
      </c>
      <c r="C239" s="9">
        <f>I206</f>
        <v>0.5351840665442604</v>
      </c>
      <c r="D239" s="9">
        <f>I212</f>
        <v>0.5983162138235574</v>
      </c>
      <c r="E239">
        <v>2008</v>
      </c>
      <c r="F239" s="9">
        <f>J206</f>
        <v>0.4760437429677923</v>
      </c>
      <c r="G239" s="9">
        <f>J212</f>
        <v>0.5713349842469287</v>
      </c>
    </row>
    <row r="240" spans="3:7" ht="12.75">
      <c r="C240" s="9">
        <f>I207</f>
        <v>0.36899436183183465</v>
      </c>
      <c r="D240" s="9">
        <f>I213</f>
        <v>0.13585929560246895</v>
      </c>
      <c r="F240" s="9">
        <f>J207</f>
        <v>0.3702679058304376</v>
      </c>
      <c r="G240" s="9">
        <f>J213</f>
        <v>0.22761135221544998</v>
      </c>
    </row>
    <row r="241" spans="3:7" ht="12.75">
      <c r="C241" s="9">
        <f>I208</f>
        <v>0.09582157162390481</v>
      </c>
      <c r="D241" s="9">
        <f>I214</f>
        <v>0.07072244433669754</v>
      </c>
      <c r="F241" s="9">
        <f>J208</f>
        <v>0.1536883512017702</v>
      </c>
      <c r="G241" s="9">
        <f>J214</f>
        <v>0.026202809429806677</v>
      </c>
    </row>
    <row r="242" spans="3:7" ht="12.75">
      <c r="C242" s="9">
        <v>0</v>
      </c>
      <c r="D242" s="9">
        <f>I215</f>
        <v>0.19510204623727606</v>
      </c>
      <c r="F242" s="9">
        <v>0</v>
      </c>
      <c r="G242" s="9">
        <f>J215</f>
        <v>0.17485085410781476</v>
      </c>
    </row>
    <row r="243" spans="3:7" ht="12.75">
      <c r="C243" s="15">
        <f>SUM(C239:C242)</f>
        <v>0.9999999999999999</v>
      </c>
      <c r="D243" s="15">
        <f>SUM(D239:D242)</f>
        <v>0.9999999999999998</v>
      </c>
      <c r="F243" s="15">
        <f>SUM(F239:F242)</f>
        <v>1</v>
      </c>
      <c r="G243" s="15">
        <f>SUM(G239:G242)</f>
        <v>1.0000000000000002</v>
      </c>
    </row>
    <row r="246" spans="1:10" ht="12.75">
      <c r="A246" s="1" t="s">
        <v>72</v>
      </c>
      <c r="B246" s="7">
        <v>2000</v>
      </c>
      <c r="C246" s="7">
        <v>2001</v>
      </c>
      <c r="D246" s="7">
        <v>2002</v>
      </c>
      <c r="E246" s="7">
        <v>2003</v>
      </c>
      <c r="F246" s="7">
        <v>2004</v>
      </c>
      <c r="G246" s="7">
        <v>2005</v>
      </c>
      <c r="H246" s="7">
        <v>2006</v>
      </c>
      <c r="I246" s="7">
        <v>2007</v>
      </c>
      <c r="J246" s="7">
        <v>2008</v>
      </c>
    </row>
    <row r="247" spans="2:10" ht="12.75">
      <c r="B247" s="3"/>
      <c r="C247" s="3"/>
      <c r="D247" s="3"/>
      <c r="E247" s="3"/>
      <c r="F247" s="3"/>
      <c r="G247" s="3"/>
      <c r="H247" s="3"/>
      <c r="I247" s="3"/>
      <c r="J247" s="3"/>
    </row>
    <row r="248" spans="1:12" ht="12.75">
      <c r="A248" t="s">
        <v>73</v>
      </c>
      <c r="B248" s="9">
        <f>'Estados Financieros - Real'!B106/'Estados Financieros - Real'!B106</f>
        <v>1</v>
      </c>
      <c r="C248" s="9">
        <f>'Estados Financieros - Real'!C106/'Estados Financieros - Real'!C106</f>
        <v>1</v>
      </c>
      <c r="D248" s="9">
        <f>'Estados Financieros - Real'!D106/'Estados Financieros - Real'!D106</f>
        <v>1</v>
      </c>
      <c r="E248" s="9">
        <f>'Estados Financieros - Real'!E106/'Estados Financieros - Real'!E106</f>
        <v>1</v>
      </c>
      <c r="F248" s="9">
        <f>'Estados Financieros - Real'!F106/'Estados Financieros - Real'!F106</f>
        <v>1</v>
      </c>
      <c r="G248" s="9">
        <f>'Estados Financieros - Real'!G106/'Estados Financieros - Real'!G106</f>
        <v>1</v>
      </c>
      <c r="H248" s="9">
        <f>'Estados Financieros - Real'!H106/'Estados Financieros - Real'!H106</f>
        <v>1</v>
      </c>
      <c r="I248" s="9">
        <f>'Estados Financieros - Real'!I106/'Estados Financieros - Real'!I106</f>
        <v>1</v>
      </c>
      <c r="J248" s="9">
        <f>'Estados Financieros - Real'!J106/'Estados Financieros - Real'!J106</f>
        <v>1</v>
      </c>
      <c r="L248" s="15">
        <f>AVERAGE(B248:J248)</f>
        <v>1</v>
      </c>
    </row>
    <row r="249" spans="1:12" ht="12.75">
      <c r="A249" t="s">
        <v>74</v>
      </c>
      <c r="B249" s="9">
        <f>'Estados Financieros - Real'!B107/'Estados Financieros - Real'!B106</f>
        <v>-0.7691156734215042</v>
      </c>
      <c r="C249" s="9">
        <f>'Estados Financieros - Real'!C107/'Estados Financieros - Real'!C106</f>
        <v>-0.7502590762764483</v>
      </c>
      <c r="D249" s="9">
        <f>'Estados Financieros - Real'!D107/'Estados Financieros - Real'!D106</f>
        <v>-0.7526747263182434</v>
      </c>
      <c r="E249" s="9">
        <f>'Estados Financieros - Real'!E107/'Estados Financieros - Real'!E106</f>
        <v>-0.7485419531318975</v>
      </c>
      <c r="F249" s="9">
        <f>'Estados Financieros - Real'!F107/'Estados Financieros - Real'!F106</f>
        <v>-0.7492461097925299</v>
      </c>
      <c r="G249" s="9">
        <f>'Estados Financieros - Real'!G107/'Estados Financieros - Real'!G106</f>
        <v>-0.7572361798198789</v>
      </c>
      <c r="H249" s="9">
        <f>'Estados Financieros - Real'!H107/'Estados Financieros - Real'!H106</f>
        <v>-0.7561495953581688</v>
      </c>
      <c r="I249" s="9">
        <f>'Estados Financieros - Real'!I107/'Estados Financieros - Real'!I106</f>
        <v>-0.7664048752002978</v>
      </c>
      <c r="J249" s="9">
        <f>'Estados Financieros - Real'!J107/'Estados Financieros - Real'!J106</f>
        <v>-0.7651198513730251</v>
      </c>
      <c r="L249" s="15">
        <f>AVERAGE(B249:J249)</f>
        <v>-0.7571942267435549</v>
      </c>
    </row>
    <row r="250" spans="2:10" ht="12.75">
      <c r="B250" s="3"/>
      <c r="C250" s="3"/>
      <c r="D250" s="3"/>
      <c r="E250" s="3"/>
      <c r="F250" s="3"/>
      <c r="G250" s="3"/>
      <c r="H250" s="3"/>
      <c r="I250" s="3"/>
      <c r="J250" s="3"/>
    </row>
    <row r="251" spans="1:12" ht="12.75">
      <c r="A251" s="1" t="s">
        <v>75</v>
      </c>
      <c r="B251" s="12">
        <f aca="true" t="shared" si="35" ref="B251:L251">SUM(B248:B249)</f>
        <v>0.23088432657849578</v>
      </c>
      <c r="C251" s="12">
        <f t="shared" si="35"/>
        <v>0.24974092372355172</v>
      </c>
      <c r="D251" s="12">
        <f t="shared" si="35"/>
        <v>0.2473252736817566</v>
      </c>
      <c r="E251" s="12">
        <f t="shared" si="35"/>
        <v>0.25145804686810247</v>
      </c>
      <c r="F251" s="12">
        <f t="shared" si="35"/>
        <v>0.2507538902074701</v>
      </c>
      <c r="G251" s="12">
        <f t="shared" si="35"/>
        <v>0.2427638201801211</v>
      </c>
      <c r="H251" s="12">
        <f t="shared" si="35"/>
        <v>0.24385040464183116</v>
      </c>
      <c r="I251" s="12">
        <f t="shared" si="35"/>
        <v>0.23359512479970224</v>
      </c>
      <c r="J251" s="12">
        <f t="shared" si="35"/>
        <v>0.23488014862697493</v>
      </c>
      <c r="L251" s="12">
        <f t="shared" si="35"/>
        <v>0.24280577325644515</v>
      </c>
    </row>
    <row r="252" spans="2:10" ht="12.75">
      <c r="B252" s="3"/>
      <c r="C252" s="3"/>
      <c r="D252" s="3"/>
      <c r="E252" s="3"/>
      <c r="F252" s="3"/>
      <c r="G252" s="3"/>
      <c r="H252" s="3"/>
      <c r="I252" s="3"/>
      <c r="J252" s="3"/>
    </row>
    <row r="253" spans="1:12" ht="12.75">
      <c r="A253" t="s">
        <v>76</v>
      </c>
      <c r="B253" s="9">
        <f>'Estados Financieros - Real'!B111/'Estados Financieros - Real'!B106</f>
        <v>-0.20865320500485868</v>
      </c>
      <c r="C253" s="9">
        <f>'Estados Financieros - Real'!C111/'Estados Financieros - Real'!C106</f>
        <v>-0.21915827600672977</v>
      </c>
      <c r="D253" s="9">
        <f>'Estados Financieros - Real'!D111/'Estados Financieros - Real'!D106</f>
        <v>-0.23704070675738048</v>
      </c>
      <c r="E253" s="9">
        <f>'Estados Financieros - Real'!E111/'Estados Financieros - Real'!E106</f>
        <v>-0.24725967524744866</v>
      </c>
      <c r="F253" s="9">
        <f>'Estados Financieros - Real'!F111/'Estados Financieros - Real'!F106</f>
        <v>-0.24072201723892478</v>
      </c>
      <c r="G253" s="9">
        <f>'Estados Financieros - Real'!G111/'Estados Financieros - Real'!G106</f>
        <v>-0.23906114822753122</v>
      </c>
      <c r="H253" s="9">
        <f>'Estados Financieros - Real'!H111/'Estados Financieros - Real'!H106</f>
        <v>-0.22563668449868216</v>
      </c>
      <c r="I253" s="9">
        <f>'Estados Financieros - Real'!I111/'Estados Financieros - Real'!I106</f>
        <v>-0.21334397528242388</v>
      </c>
      <c r="J253" s="9">
        <f>'Estados Financieros - Real'!J111/'Estados Financieros - Real'!J106</f>
        <v>-0.2218295542825592</v>
      </c>
      <c r="L253" s="15">
        <f>AVERAGE(B253:J253)</f>
        <v>-0.22807836028294876</v>
      </c>
    </row>
    <row r="254" spans="2:10" ht="12.75">
      <c r="B254" s="3"/>
      <c r="C254" s="3"/>
      <c r="D254" s="3"/>
      <c r="E254" s="3"/>
      <c r="F254" s="3"/>
      <c r="G254" s="3"/>
      <c r="H254" s="3"/>
      <c r="I254" s="3"/>
      <c r="J254" s="3"/>
    </row>
    <row r="255" spans="1:12" ht="12.75">
      <c r="A255" s="1" t="s">
        <v>88</v>
      </c>
      <c r="B255" s="12">
        <f>SUM(B251+B253)</f>
        <v>0.022231121573637103</v>
      </c>
      <c r="C255" s="12">
        <f>SUM(C251+C253)</f>
        <v>0.030582647716821953</v>
      </c>
      <c r="D255" s="12">
        <f aca="true" t="shared" si="36" ref="D255:L255">SUM(D251+D253)</f>
        <v>0.010284566924376126</v>
      </c>
      <c r="E255" s="12">
        <f t="shared" si="36"/>
        <v>0.004198371620653812</v>
      </c>
      <c r="F255" s="12">
        <f t="shared" si="36"/>
        <v>0.010031872968545297</v>
      </c>
      <c r="G255" s="12">
        <f t="shared" si="36"/>
        <v>0.0037026719525898866</v>
      </c>
      <c r="H255" s="12">
        <f t="shared" si="36"/>
        <v>0.01821372014314901</v>
      </c>
      <c r="I255" s="12">
        <f t="shared" si="36"/>
        <v>0.020251149517278355</v>
      </c>
      <c r="J255" s="12">
        <f t="shared" si="36"/>
        <v>0.013050594344415717</v>
      </c>
      <c r="L255" s="12">
        <f t="shared" si="36"/>
        <v>0.01472741297349639</v>
      </c>
    </row>
    <row r="256" spans="2:10" ht="12.75">
      <c r="B256" s="3"/>
      <c r="C256" s="3"/>
      <c r="D256" s="3"/>
      <c r="E256" s="3"/>
      <c r="F256" s="3"/>
      <c r="G256" s="3"/>
      <c r="H256" s="3"/>
      <c r="I256" s="3"/>
      <c r="J256" s="3"/>
    </row>
    <row r="257" spans="1:12" ht="12.75">
      <c r="A257" t="s">
        <v>77</v>
      </c>
      <c r="B257" s="9">
        <f>'Estados Financieros - Real'!B115/'Estados Financieros - Real'!B$106</f>
        <v>0.007643857598898982</v>
      </c>
      <c r="C257" s="9">
        <f>'Estados Financieros - Real'!C115/'Estados Financieros - Real'!C$106</f>
        <v>0.0033671875128333745</v>
      </c>
      <c r="D257" s="9">
        <f>'Estados Financieros - Real'!D115/'Estados Financieros - Real'!D$106</f>
        <v>0.0032410160078767966</v>
      </c>
      <c r="E257" s="9">
        <f>'Estados Financieros - Real'!E115/'Estados Financieros - Real'!E$106</f>
        <v>0.0017463616685498577</v>
      </c>
      <c r="F257" s="9">
        <f>'Estados Financieros - Real'!F115/'Estados Financieros - Real'!F$106</f>
        <v>0.0016609503382496007</v>
      </c>
      <c r="G257" s="9">
        <f>'Estados Financieros - Real'!G115/'Estados Financieros - Real'!G$106</f>
        <v>0.003341499593802473</v>
      </c>
      <c r="H257" s="9">
        <f>'Estados Financieros - Real'!H115/'Estados Financieros - Real'!H$106</f>
        <v>0.002481617479386201</v>
      </c>
      <c r="I257" s="9">
        <f>'Estados Financieros - Real'!I115/'Estados Financieros - Real'!I$106</f>
        <v>0.0012529774605106415</v>
      </c>
      <c r="J257" s="9">
        <f>'Estados Financieros - Real'!J115/'Estados Financieros - Real'!J$106</f>
        <v>0.0013277754392905694</v>
      </c>
      <c r="L257" s="15">
        <f aca="true" t="shared" si="37" ref="L257:L265">AVERAGE(B257:J257)</f>
        <v>0.0028959158999331664</v>
      </c>
    </row>
    <row r="258" spans="1:12" ht="12.75">
      <c r="A258" t="s">
        <v>78</v>
      </c>
      <c r="B258" s="9">
        <f>'Estados Financieros - Real'!B116/'Estados Financieros - Real'!B$106</f>
        <v>0</v>
      </c>
      <c r="C258" s="9">
        <f>'Estados Financieros - Real'!C116/'Estados Financieros - Real'!C$106</f>
        <v>0</v>
      </c>
      <c r="D258" s="9">
        <f>'Estados Financieros - Real'!D116/'Estados Financieros - Real'!D$106</f>
        <v>0</v>
      </c>
      <c r="E258" s="9">
        <f>'Estados Financieros - Real'!E116/'Estados Financieros - Real'!E$106</f>
        <v>0.00013214768664076589</v>
      </c>
      <c r="F258" s="9">
        <f>'Estados Financieros - Real'!F116/'Estados Financieros - Real'!F$106</f>
        <v>9.59988791853478E-05</v>
      </c>
      <c r="G258" s="9">
        <f>'Estados Financieros - Real'!G116/'Estados Financieros - Real'!G$106</f>
        <v>1.882368722282065E-05</v>
      </c>
      <c r="H258" s="9">
        <f>'Estados Financieros - Real'!H116/'Estados Financieros - Real'!H$106</f>
        <v>0</v>
      </c>
      <c r="I258" s="9">
        <f>'Estados Financieros - Real'!I116/'Estados Financieros - Real'!I$106</f>
        <v>1.5001430497317801E-05</v>
      </c>
      <c r="J258" s="9">
        <f>'Estados Financieros - Real'!J116/'Estados Financieros - Real'!J$106</f>
        <v>0.00029220648255827593</v>
      </c>
      <c r="L258" s="15">
        <f t="shared" si="37"/>
        <v>6.157535178939202E-05</v>
      </c>
    </row>
    <row r="259" spans="1:12" ht="12.75">
      <c r="A259" t="s">
        <v>79</v>
      </c>
      <c r="B259" s="9">
        <f>'Estados Financieros - Real'!B117/'Estados Financieros - Real'!B$106</f>
        <v>0.0018356660107159977</v>
      </c>
      <c r="C259" s="9">
        <f>'Estados Financieros - Real'!C117/'Estados Financieros - Real'!C$106</f>
        <v>0.0006489451264899466</v>
      </c>
      <c r="D259" s="9">
        <f>'Estados Financieros - Real'!D117/'Estados Financieros - Real'!D$106</f>
        <v>0.0021358521133232372</v>
      </c>
      <c r="E259" s="9">
        <f>'Estados Financieros - Real'!E117/'Estados Financieros - Real'!E$106</f>
        <v>0.002796901363057888</v>
      </c>
      <c r="F259" s="9">
        <f>'Estados Financieros - Real'!F117/'Estados Financieros - Real'!F$106</f>
        <v>0.007412031789299738</v>
      </c>
      <c r="G259" s="9">
        <f>'Estados Financieros - Real'!G117/'Estados Financieros - Real'!G$106</f>
        <v>0.002747038221966546</v>
      </c>
      <c r="H259" s="9">
        <f>'Estados Financieros - Real'!H117/'Estados Financieros - Real'!H$106</f>
        <v>0.0007071408056384203</v>
      </c>
      <c r="I259" s="9">
        <f>'Estados Financieros - Real'!I117/'Estados Financieros - Real'!I$106</f>
        <v>0.0002697198843036617</v>
      </c>
      <c r="J259" s="9">
        <f>'Estados Financieros - Real'!J117/'Estados Financieros - Real'!J$106</f>
        <v>0.0003444764214281173</v>
      </c>
      <c r="L259" s="15">
        <f t="shared" si="37"/>
        <v>0.0020997524151359502</v>
      </c>
    </row>
    <row r="260" spans="1:12" ht="12.75">
      <c r="A260" t="s">
        <v>80</v>
      </c>
      <c r="B260" s="9">
        <f>'Estados Financieros - Real'!B118/'Estados Financieros - Real'!B$106</f>
        <v>-3.797063564877378E-05</v>
      </c>
      <c r="C260" s="9">
        <f>'Estados Financieros - Real'!C118/'Estados Financieros - Real'!C$106</f>
        <v>0</v>
      </c>
      <c r="D260" s="9">
        <f>'Estados Financieros - Real'!D118/'Estados Financieros - Real'!D$106</f>
        <v>-4.05784270679205E-05</v>
      </c>
      <c r="E260" s="9">
        <f>'Estados Financieros - Real'!E118/'Estados Financieros - Real'!E$106</f>
        <v>0</v>
      </c>
      <c r="F260" s="9">
        <f>'Estados Financieros - Real'!F118/'Estados Financieros - Real'!F$106</f>
        <v>0</v>
      </c>
      <c r="G260" s="9">
        <f>'Estados Financieros - Real'!G118/'Estados Financieros - Real'!G$106</f>
        <v>-0.0006527729153973821</v>
      </c>
      <c r="H260" s="9">
        <f>'Estados Financieros - Real'!H118/'Estados Financieros - Real'!H$106</f>
        <v>0</v>
      </c>
      <c r="I260" s="9">
        <f>'Estados Financieros - Real'!I118/'Estados Financieros - Real'!I$106</f>
        <v>-3.515685609870588E-07</v>
      </c>
      <c r="J260" s="9">
        <f>'Estados Financieros - Real'!J118/'Estados Financieros - Real'!J$106</f>
        <v>0</v>
      </c>
      <c r="L260" s="15">
        <f t="shared" si="37"/>
        <v>-8.129706074167371E-05</v>
      </c>
    </row>
    <row r="261" spans="1:12" ht="12.75">
      <c r="A261" t="s">
        <v>81</v>
      </c>
      <c r="B261" s="9">
        <f>'Estados Financieros - Real'!B119/'Estados Financieros - Real'!B$106</f>
        <v>-0.003409689608998309</v>
      </c>
      <c r="C261" s="9">
        <f>'Estados Financieros - Real'!C119/'Estados Financieros - Real'!C$106</f>
        <v>-0.005909584633016952</v>
      </c>
      <c r="D261" s="9">
        <f>'Estados Financieros - Real'!D119/'Estados Financieros - Real'!D$106</f>
        <v>-0.006216734356351917</v>
      </c>
      <c r="E261" s="9">
        <f>'Estados Financieros - Real'!E119/'Estados Financieros - Real'!E$106</f>
        <v>-0.0016443288610779169</v>
      </c>
      <c r="F261" s="9">
        <f>'Estados Financieros - Real'!F119/'Estados Financieros - Real'!F$106</f>
        <v>-0.0017881954128907602</v>
      </c>
      <c r="G261" s="9">
        <f>'Estados Financieros - Real'!G119/'Estados Financieros - Real'!G$106</f>
        <v>-0.0015802567927918655</v>
      </c>
      <c r="H261" s="9">
        <f>'Estados Financieros - Real'!H119/'Estados Financieros - Real'!H$106</f>
        <v>-0.0003412657725582138</v>
      </c>
      <c r="I261" s="9">
        <f>'Estados Financieros - Real'!I119/'Estados Financieros - Real'!I$106</f>
        <v>-0.000546945757384397</v>
      </c>
      <c r="J261" s="9">
        <f>'Estados Financieros - Real'!J119/'Estados Financieros - Real'!J$106</f>
        <v>-0.0017922844964156101</v>
      </c>
      <c r="L261" s="15">
        <f t="shared" si="37"/>
        <v>-0.0025810317434984383</v>
      </c>
    </row>
    <row r="262" spans="1:12" ht="12.75">
      <c r="A262" t="s">
        <v>82</v>
      </c>
      <c r="B262" s="9">
        <f>'Estados Financieros - Real'!B120/'Estados Financieros - Real'!B$106</f>
        <v>-0.004342129497987872</v>
      </c>
      <c r="C262" s="9">
        <f>'Estados Financieros - Real'!C120/'Estados Financieros - Real'!C$106</f>
        <v>-0.00325975815093452</v>
      </c>
      <c r="D262" s="9">
        <f>'Estados Financieros - Real'!D120/'Estados Financieros - Real'!D$106</f>
        <v>-0.006898431511063634</v>
      </c>
      <c r="E262" s="9">
        <f>'Estados Financieros - Real'!E120/'Estados Financieros - Real'!E$106</f>
        <v>-0.008344358988644381</v>
      </c>
      <c r="F262" s="9">
        <f>'Estados Financieros - Real'!F120/'Estados Financieros - Real'!F$106</f>
        <v>-0.007483078290576304</v>
      </c>
      <c r="G262" s="9">
        <f>'Estados Financieros - Real'!G120/'Estados Financieros - Real'!G$106</f>
        <v>-0.006410630080154446</v>
      </c>
      <c r="H262" s="9">
        <f>'Estados Financieros - Real'!H120/'Estados Financieros - Real'!H$106</f>
        <v>-0.005058745462213556</v>
      </c>
      <c r="I262" s="9">
        <f>'Estados Financieros - Real'!I120/'Estados Financieros - Real'!I$106</f>
        <v>-0.005088326784458713</v>
      </c>
      <c r="J262" s="9">
        <f>'Estados Financieros - Real'!J120/'Estados Financieros - Real'!J$106</f>
        <v>-0.009519818388010857</v>
      </c>
      <c r="L262" s="15">
        <f t="shared" si="37"/>
        <v>-0.006267253017116031</v>
      </c>
    </row>
    <row r="263" spans="1:12" ht="12.75">
      <c r="A263" t="s">
        <v>83</v>
      </c>
      <c r="B263" s="9">
        <f>'Estados Financieros - Real'!B121/'Estados Financieros - Real'!B$106</f>
        <v>-0.0002855849720929711</v>
      </c>
      <c r="C263" s="9">
        <f>'Estados Financieros - Real'!C121/'Estados Financieros - Real'!C$106</f>
        <v>-0.0017603507068617347</v>
      </c>
      <c r="D263" s="9">
        <f>'Estados Financieros - Real'!D121/'Estados Financieros - Real'!D$106</f>
        <v>-0.002501957714477623</v>
      </c>
      <c r="E263" s="9">
        <f>'Estados Financieros - Real'!E121/'Estados Financieros - Real'!E$106</f>
        <v>-0.00364570197523253</v>
      </c>
      <c r="F263" s="9">
        <f>'Estados Financieros - Real'!F121/'Estados Financieros - Real'!F$106</f>
        <v>-0.0067994528103511725</v>
      </c>
      <c r="G263" s="9">
        <f>'Estados Financieros - Real'!G121/'Estados Financieros - Real'!G$106</f>
        <v>-0.013623872101130748</v>
      </c>
      <c r="H263" s="9">
        <f>'Estados Financieros - Real'!H121/'Estados Financieros - Real'!H$106</f>
        <v>-0.00469421089627896</v>
      </c>
      <c r="I263" s="9">
        <f>'Estados Financieros - Real'!I121/'Estados Financieros - Real'!I$106</f>
        <v>-0.002387491550606287</v>
      </c>
      <c r="J263" s="9">
        <f>'Estados Financieros - Real'!J121/'Estados Financieros - Real'!J$106</f>
        <v>-0.005498851656378491</v>
      </c>
      <c r="L263" s="15">
        <f t="shared" si="37"/>
        <v>-0.00457749715371228</v>
      </c>
    </row>
    <row r="264" spans="1:12" ht="12.75">
      <c r="A264" t="s">
        <v>84</v>
      </c>
      <c r="B264" s="9">
        <f>'Estados Financieros - Real'!B122/'Estados Financieros - Real'!B$106</f>
        <v>-0.004604933797348825</v>
      </c>
      <c r="C264" s="9">
        <f>'Estados Financieros - Real'!C122/'Estados Financieros - Real'!C$106</f>
        <v>-0.0016486317626679785</v>
      </c>
      <c r="D264" s="9">
        <f>'Estados Financieros - Real'!D122/'Estados Financieros - Real'!D$106</f>
        <v>-0.0010593049755216971</v>
      </c>
      <c r="E264" s="9">
        <f>'Estados Financieros - Real'!E122/'Estados Financieros - Real'!E$106</f>
        <v>-0.000764071688351711</v>
      </c>
      <c r="F264" s="9">
        <f>'Estados Financieros - Real'!F122/'Estados Financieros - Real'!F$106</f>
        <v>-0.000493069091927509</v>
      </c>
      <c r="G264" s="9">
        <f>'Estados Financieros - Real'!G122/'Estados Financieros - Real'!G$106</f>
        <v>0.00011144752511002765</v>
      </c>
      <c r="H264" s="9">
        <f>'Estados Financieros - Real'!H122/'Estados Financieros - Real'!H$106</f>
        <v>-0.002115452455621072</v>
      </c>
      <c r="I264" s="9">
        <f>'Estados Financieros - Real'!I122/'Estados Financieros - Real'!I$106</f>
        <v>0.0013758295784619594</v>
      </c>
      <c r="J264" s="9">
        <f>'Estados Financieros - Real'!J122/'Estados Financieros - Real'!J$106</f>
        <v>0.007386725668898662</v>
      </c>
      <c r="L264" s="15">
        <f t="shared" si="37"/>
        <v>-0.0002012734443297939</v>
      </c>
    </row>
    <row r="265" spans="1:12" ht="12.75">
      <c r="A265" t="s">
        <v>85</v>
      </c>
      <c r="B265" s="9">
        <f>'Estados Financieros - Real'!B123/'Estados Financieros - Real'!B$106</f>
        <v>0.004470646152744201</v>
      </c>
      <c r="C265" s="9">
        <f>'Estados Financieros - Real'!C123/'Estados Financieros - Real'!C$106</f>
        <v>0.001704586137028018</v>
      </c>
      <c r="D265" s="9">
        <f>'Estados Financieros - Real'!D123/'Estados Financieros - Real'!D$106</f>
        <v>0.00463536261490881</v>
      </c>
      <c r="E265" s="9">
        <f>'Estados Financieros - Real'!E123/'Estados Financieros - Real'!E$106</f>
        <v>0.00274889739878588</v>
      </c>
      <c r="F265" s="9">
        <f>'Estados Financieros - Real'!F123/'Estados Financieros - Real'!F$106</f>
        <v>-0.0024494920398876532</v>
      </c>
      <c r="G265" s="9">
        <f>'Estados Financieros - Real'!G123/'Estados Financieros - Real'!G$106</f>
        <v>0.00038509386352937196</v>
      </c>
      <c r="H265" s="9">
        <f>'Estados Financieros - Real'!H123/'Estados Financieros - Real'!H$106</f>
        <v>-9.347908910238842E-05</v>
      </c>
      <c r="I265" s="9">
        <f>'Estados Financieros - Real'!I123/'Estados Financieros - Real'!I$106</f>
        <v>0.000804693560291246</v>
      </c>
      <c r="J265" s="9">
        <f>'Estados Financieros - Real'!J123/'Estados Financieros - Real'!J$106</f>
        <v>-0.001881209378965182</v>
      </c>
      <c r="L265" s="15">
        <f t="shared" si="37"/>
        <v>0.001147233246592478</v>
      </c>
    </row>
    <row r="266" spans="2:10" ht="12.75">
      <c r="B266" s="3"/>
      <c r="C266" s="3"/>
      <c r="D266" s="3"/>
      <c r="E266" s="3"/>
      <c r="F266" s="3"/>
      <c r="G266" s="3"/>
      <c r="H266" s="3"/>
      <c r="I266" s="3"/>
      <c r="J266" s="3"/>
    </row>
    <row r="267" spans="1:12" ht="12.75">
      <c r="A267" s="1" t="s">
        <v>89</v>
      </c>
      <c r="B267" s="12">
        <f>SUM(B257:B265)</f>
        <v>0.0012698612502824304</v>
      </c>
      <c r="C267" s="12">
        <f>SUM(C257:C265)</f>
        <v>-0.006857606477129845</v>
      </c>
      <c r="D267" s="12">
        <f aca="true" t="shared" si="38" ref="D267:L267">SUM(D257:D265)</f>
        <v>-0.006704776248373947</v>
      </c>
      <c r="E267" s="12">
        <f t="shared" si="38"/>
        <v>-0.006974153396272147</v>
      </c>
      <c r="F267" s="12">
        <f t="shared" si="38"/>
        <v>-0.009844306638898712</v>
      </c>
      <c r="G267" s="12">
        <f t="shared" si="38"/>
        <v>-0.015663628997843203</v>
      </c>
      <c r="H267" s="12">
        <f t="shared" si="38"/>
        <v>-0.00911439539074957</v>
      </c>
      <c r="I267" s="12">
        <f t="shared" si="38"/>
        <v>-0.004304893746945558</v>
      </c>
      <c r="J267" s="12">
        <f t="shared" si="38"/>
        <v>-0.009340979907594514</v>
      </c>
      <c r="L267" s="12">
        <f t="shared" si="38"/>
        <v>-0.00750387550594723</v>
      </c>
    </row>
    <row r="268" spans="2:10" ht="12.75">
      <c r="B268" s="3"/>
      <c r="C268" s="3"/>
      <c r="D268" s="3"/>
      <c r="E268" s="3"/>
      <c r="F268" s="3"/>
      <c r="G268" s="3"/>
      <c r="H268" s="3"/>
      <c r="I268" s="3"/>
      <c r="J268" s="3"/>
    </row>
    <row r="269" spans="1:12" ht="12.75">
      <c r="A269" s="1" t="s">
        <v>86</v>
      </c>
      <c r="B269" s="12">
        <f>SUM(B255+B267)</f>
        <v>0.023500982823919533</v>
      </c>
      <c r="C269" s="12">
        <f>SUM(C255+C267)</f>
        <v>0.02372504123969211</v>
      </c>
      <c r="D269" s="12">
        <f aca="true" t="shared" si="39" ref="D269:L269">SUM(D255+D267)</f>
        <v>0.003579790676002179</v>
      </c>
      <c r="E269" s="12">
        <f t="shared" si="39"/>
        <v>-0.002775781775618335</v>
      </c>
      <c r="F269" s="12">
        <f t="shared" si="39"/>
        <v>0.00018756632964658446</v>
      </c>
      <c r="G269" s="12">
        <f t="shared" si="39"/>
        <v>-0.011960957045253316</v>
      </c>
      <c r="H269" s="12">
        <f t="shared" si="39"/>
        <v>0.009099324752399439</v>
      </c>
      <c r="I269" s="12">
        <f t="shared" si="39"/>
        <v>0.015946255770332797</v>
      </c>
      <c r="J269" s="12">
        <f t="shared" si="39"/>
        <v>0.0037096144368212024</v>
      </c>
      <c r="L269" s="12">
        <f t="shared" si="39"/>
        <v>0.0072235374675491595</v>
      </c>
    </row>
    <row r="270" spans="2:10" ht="12.75">
      <c r="B270" s="3"/>
      <c r="C270" s="3"/>
      <c r="D270" s="3"/>
      <c r="E270" s="3"/>
      <c r="F270" s="3"/>
      <c r="G270" s="3"/>
      <c r="H270" s="3"/>
      <c r="I270" s="3"/>
      <c r="J270" s="3"/>
    </row>
    <row r="271" spans="1:12" ht="12.75">
      <c r="A271" t="s">
        <v>64</v>
      </c>
      <c r="B271" s="9">
        <f>'Estados Financieros - Real'!B129/'Estados Financieros - Real'!B$106</f>
        <v>-0.005169004270677724</v>
      </c>
      <c r="C271" s="9">
        <f>'Estados Financieros - Real'!C129/'Estados Financieros - Real'!C$106</f>
        <v>-0.0037866727709642864</v>
      </c>
      <c r="D271" s="9">
        <f>'Estados Financieros - Real'!D129/'Estados Financieros - Real'!D$106</f>
        <v>0.00038209703663672645</v>
      </c>
      <c r="E271" s="9">
        <f>'Estados Financieros - Real'!E129/'Estados Financieros - Real'!E$106</f>
        <v>0.004170813231306553</v>
      </c>
      <c r="F271" s="9">
        <f>'Estados Financieros - Real'!F129/'Estados Financieros - Real'!F$106</f>
        <v>0.0032876016823433743</v>
      </c>
      <c r="G271" s="9">
        <f>'Estados Financieros - Real'!G129/'Estados Financieros - Real'!G$106</f>
        <v>0.004754093246009618</v>
      </c>
      <c r="H271" s="9">
        <f>'Estados Financieros - Real'!H129/'Estados Financieros - Real'!H$106</f>
        <v>0.0026306815687020656</v>
      </c>
      <c r="I271" s="9">
        <f>'Estados Financieros - Real'!I129/'Estados Financieros - Real'!I$106</f>
        <v>-0.0043934843367334836</v>
      </c>
      <c r="J271" s="9">
        <f>'Estados Financieros - Real'!J129/'Estados Financieros - Real'!J$106</f>
        <v>-0.002543327363097407</v>
      </c>
      <c r="L271" s="15">
        <f>AVERAGE(B271:J271)</f>
        <v>-7.413355294161818E-05</v>
      </c>
    </row>
    <row r="272" spans="1:12" ht="12.75">
      <c r="A272" t="s">
        <v>90</v>
      </c>
      <c r="B272" s="9">
        <f>'Estados Financieros - Real'!B130/'Estados Financieros - Real'!B$106</f>
        <v>0</v>
      </c>
      <c r="C272" s="9">
        <f>'Estados Financieros - Real'!C130/'Estados Financieros - Real'!C$106</f>
        <v>0</v>
      </c>
      <c r="D272" s="9">
        <f>'Estados Financieros - Real'!D130/'Estados Financieros - Real'!D$106</f>
        <v>0</v>
      </c>
      <c r="E272" s="9">
        <f>'Estados Financieros - Real'!E130/'Estados Financieros - Real'!E$106</f>
        <v>0</v>
      </c>
      <c r="F272" s="9">
        <f>'Estados Financieros - Real'!F130/'Estados Financieros - Real'!F$106</f>
        <v>0</v>
      </c>
      <c r="G272" s="9">
        <f>'Estados Financieros - Real'!G130/'Estados Financieros - Real'!G$106</f>
        <v>0</v>
      </c>
      <c r="H272" s="9">
        <f>'Estados Financieros - Real'!H130/'Estados Financieros - Real'!H$106</f>
        <v>0</v>
      </c>
      <c r="I272" s="9">
        <f>'Estados Financieros - Real'!I130/'Estados Financieros - Real'!I$106</f>
        <v>0</v>
      </c>
      <c r="J272" s="9">
        <f>'Estados Financieros - Real'!J130/'Estados Financieros - Real'!J$106</f>
        <v>0</v>
      </c>
      <c r="L272" s="15">
        <f>AVERAGE(B272:J272)</f>
        <v>0</v>
      </c>
    </row>
    <row r="273" spans="2:10" ht="12.75">
      <c r="B273" s="3"/>
      <c r="C273" s="3"/>
      <c r="D273" s="3"/>
      <c r="E273" s="3"/>
      <c r="F273" s="3"/>
      <c r="G273" s="3"/>
      <c r="H273" s="3"/>
      <c r="I273" s="3"/>
      <c r="J273" s="3"/>
    </row>
    <row r="274" spans="1:12" ht="12.75">
      <c r="A274" s="1" t="s">
        <v>91</v>
      </c>
      <c r="B274" s="12">
        <f>SUM(B269+B271)</f>
        <v>0.01833197855324181</v>
      </c>
      <c r="C274" s="12">
        <f>SUM(C269+C271+C272)</f>
        <v>0.019938368468727822</v>
      </c>
      <c r="D274" s="12">
        <f aca="true" t="shared" si="40" ref="D274:L274">SUM(D269+D271+D272)</f>
        <v>0.003961887712638905</v>
      </c>
      <c r="E274" s="12">
        <f t="shared" si="40"/>
        <v>0.0013950314556882178</v>
      </c>
      <c r="F274" s="12">
        <f t="shared" si="40"/>
        <v>0.0034751680119899588</v>
      </c>
      <c r="G274" s="12">
        <f t="shared" si="40"/>
        <v>-0.007206863799243698</v>
      </c>
      <c r="H274" s="12">
        <f t="shared" si="40"/>
        <v>0.011730006321101504</v>
      </c>
      <c r="I274" s="12">
        <f t="shared" si="40"/>
        <v>0.011552771433599313</v>
      </c>
      <c r="J274" s="12">
        <f t="shared" si="40"/>
        <v>0.0011662870737237955</v>
      </c>
      <c r="L274" s="12">
        <f t="shared" si="40"/>
        <v>0.007149403914607541</v>
      </c>
    </row>
    <row r="275" spans="2:10" ht="12.75">
      <c r="B275" s="3"/>
      <c r="C275" s="3"/>
      <c r="D275" s="3"/>
      <c r="E275" s="3"/>
      <c r="F275" s="3"/>
      <c r="G275" s="3"/>
      <c r="H275" s="3"/>
      <c r="I275" s="3"/>
      <c r="J275" s="3"/>
    </row>
    <row r="276" spans="1:12" ht="12.75">
      <c r="A276" t="s">
        <v>87</v>
      </c>
      <c r="B276" s="9">
        <f>'Estados Financieros - Real'!B134/'Estados Financieros - Real'!B106</f>
        <v>9.141316265988963E-06</v>
      </c>
      <c r="C276" s="9">
        <f>'Estados Financieros - Real'!C134/'Estados Financieros - Real'!C106</f>
        <v>0.0027707423183243878</v>
      </c>
      <c r="D276" s="9">
        <f>'Estados Financieros - Real'!D134/'Estados Financieros - Real'!D106</f>
        <v>0.0011791514040108645</v>
      </c>
      <c r="E276" s="9">
        <f>'Estados Financieros - Real'!E134/'Estados Financieros - Real'!E106</f>
        <v>-0.0006820641891774555</v>
      </c>
      <c r="F276" s="9">
        <f>'Estados Financieros - Real'!F134/'Estados Financieros - Real'!F106</f>
        <v>-4.775013045059583E-05</v>
      </c>
      <c r="G276" s="9">
        <f>'Estados Financieros - Real'!G134/'Estados Financieros - Real'!G106</f>
        <v>-0.003256102820589908</v>
      </c>
      <c r="H276" s="9">
        <f>'Estados Financieros - Real'!H134/'Estados Financieros - Real'!H106</f>
        <v>-0.004161700705647502</v>
      </c>
      <c r="I276" s="9">
        <f>'Estados Financieros - Real'!I134/'Estados Financieros - Real'!I106</f>
        <v>-0.0028688943811658665</v>
      </c>
      <c r="J276" s="9">
        <f>'Estados Financieros - Real'!J134/'Estados Financieros - Real'!J106</f>
        <v>-0.00037483777023316353</v>
      </c>
      <c r="L276" s="15">
        <f>AVERAGE(B276:J276)</f>
        <v>-0.0008258127731848056</v>
      </c>
    </row>
    <row r="277" spans="2:10" ht="12.75">
      <c r="B277" s="3"/>
      <c r="C277" s="3"/>
      <c r="D277" s="3"/>
      <c r="E277" s="3"/>
      <c r="F277" s="3"/>
      <c r="G277" s="3"/>
      <c r="H277" s="3"/>
      <c r="I277" s="3"/>
      <c r="J277" s="3"/>
    </row>
    <row r="278" spans="1:12" ht="12.75">
      <c r="A278" t="s">
        <v>92</v>
      </c>
      <c r="B278" s="9">
        <f>SUM(B274+B276)</f>
        <v>0.0183411198695078</v>
      </c>
      <c r="C278" s="9">
        <f>SUM(C274+C276)</f>
        <v>0.02270911078705221</v>
      </c>
      <c r="D278" s="9">
        <f aca="true" t="shared" si="41" ref="D278:L278">SUM(D274+D276)</f>
        <v>0.00514103911664977</v>
      </c>
      <c r="E278" s="9">
        <f t="shared" si="41"/>
        <v>0.0007129672665107622</v>
      </c>
      <c r="F278" s="9">
        <f t="shared" si="41"/>
        <v>0.003427417881539363</v>
      </c>
      <c r="G278" s="9">
        <f t="shared" si="41"/>
        <v>-0.010462966619833605</v>
      </c>
      <c r="H278" s="9">
        <f t="shared" si="41"/>
        <v>0.007568305615454002</v>
      </c>
      <c r="I278" s="9">
        <f t="shared" si="41"/>
        <v>0.008683877052433446</v>
      </c>
      <c r="J278" s="9">
        <f t="shared" si="41"/>
        <v>0.000791449303490632</v>
      </c>
      <c r="L278" s="9">
        <f t="shared" si="41"/>
        <v>0.0063235911414227354</v>
      </c>
    </row>
    <row r="279" spans="2:10" ht="12.75">
      <c r="B279" s="3"/>
      <c r="C279" s="3"/>
      <c r="D279" s="3"/>
      <c r="E279" s="3"/>
      <c r="F279" s="3"/>
      <c r="G279" s="3"/>
      <c r="H279" s="3"/>
      <c r="I279" s="3"/>
      <c r="J279" s="3"/>
    </row>
    <row r="280" spans="1:12" ht="12.75">
      <c r="A280" t="s">
        <v>93</v>
      </c>
      <c r="B280" s="9">
        <f>'Estados Financieros - Real'!B138/'Estados Financieros - Real'!B106</f>
        <v>0</v>
      </c>
      <c r="C280" s="9">
        <f>'Estados Financieros - Real'!C138/'Estados Financieros - Real'!C106</f>
        <v>0</v>
      </c>
      <c r="D280" s="9">
        <f>'Estados Financieros - Real'!D138/'Estados Financieros - Real'!D106</f>
        <v>0.00040487494124734797</v>
      </c>
      <c r="E280" s="9">
        <f>'Estados Financieros - Real'!E138/'Estados Financieros - Real'!E106</f>
        <v>0.002509913177831193</v>
      </c>
      <c r="F280" s="9">
        <f>'Estados Financieros - Real'!F138/'Estados Financieros - Real'!F106</f>
        <v>0.0027295916865393293</v>
      </c>
      <c r="G280" s="9">
        <f>'Estados Financieros - Real'!G138/'Estados Financieros - Real'!G106</f>
        <v>0.005148776654850413</v>
      </c>
      <c r="H280" s="9">
        <f>'Estados Financieros - Real'!H138/'Estados Financieros - Real'!H106</f>
        <v>0.0028643090131032726</v>
      </c>
      <c r="I280" s="9">
        <f>'Estados Financieros - Real'!I138/'Estados Financieros - Real'!I106</f>
        <v>0</v>
      </c>
      <c r="J280" s="9">
        <f>'Estados Financieros - Real'!J138/'Estados Financieros - Real'!J106</f>
        <v>0</v>
      </c>
      <c r="L280" s="15">
        <f>AVERAGE(B280:J280)</f>
        <v>0.0015174961637301728</v>
      </c>
    </row>
    <row r="281" spans="2:10" ht="12.75">
      <c r="B281" s="3"/>
      <c r="C281" s="3"/>
      <c r="D281" s="3"/>
      <c r="E281" s="3"/>
      <c r="F281" s="3"/>
      <c r="G281" s="3"/>
      <c r="H281" s="3"/>
      <c r="I281" s="3"/>
      <c r="J281" s="3"/>
    </row>
    <row r="282" spans="1:12" ht="12.75">
      <c r="A282" s="6" t="s">
        <v>94</v>
      </c>
      <c r="B282" s="13">
        <f>SUM(B278+B280)</f>
        <v>0.0183411198695078</v>
      </c>
      <c r="C282" s="13">
        <f>SUM(C278+C280)</f>
        <v>0.02270911078705221</v>
      </c>
      <c r="D282" s="13">
        <f aca="true" t="shared" si="42" ref="D282:L282">SUM(D278+D280)</f>
        <v>0.0055459140578971175</v>
      </c>
      <c r="E282" s="13">
        <f t="shared" si="42"/>
        <v>0.003222880444341955</v>
      </c>
      <c r="F282" s="13">
        <f t="shared" si="42"/>
        <v>0.006157009568078692</v>
      </c>
      <c r="G282" s="13">
        <f t="shared" si="42"/>
        <v>-0.005314189964983192</v>
      </c>
      <c r="H282" s="13">
        <f t="shared" si="42"/>
        <v>0.010432614628557275</v>
      </c>
      <c r="I282" s="13">
        <f t="shared" si="42"/>
        <v>0.008683877052433446</v>
      </c>
      <c r="J282" s="13">
        <f t="shared" si="42"/>
        <v>0.000791449303490632</v>
      </c>
      <c r="L282" s="13">
        <f t="shared" si="42"/>
        <v>0.007841087305152908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L9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421875" style="0" bestFit="1" customWidth="1"/>
    <col min="2" max="3" width="12.28125" style="0" bestFit="1" customWidth="1"/>
    <col min="4" max="10" width="13.8515625" style="0" bestFit="1" customWidth="1"/>
    <col min="11" max="11" width="9.140625" style="0" customWidth="1"/>
    <col min="12" max="12" width="13.8515625" style="0" bestFit="1" customWidth="1"/>
  </cols>
  <sheetData>
    <row r="3" ht="12.75">
      <c r="A3" s="19" t="s">
        <v>260</v>
      </c>
    </row>
    <row r="4" spans="2:12" ht="12.75"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L4" s="7" t="s">
        <v>107</v>
      </c>
    </row>
    <row r="6" spans="1:12" ht="12.75">
      <c r="A6" t="s">
        <v>182</v>
      </c>
      <c r="B6" s="3">
        <f>SUM('Estados Financieros - Real'!B23-'Estados Financieros - Real'!B71)</f>
        <v>23613987.619954675</v>
      </c>
      <c r="C6" s="3">
        <f>SUM('Estados Financieros - Real'!C23-'Estados Financieros - Real'!C71)</f>
        <v>17131144.60621585</v>
      </c>
      <c r="D6" s="3">
        <f>SUM('Estados Financieros - Real'!D23-'Estados Financieros - Real'!D71)</f>
        <v>21902630.90308228</v>
      </c>
      <c r="E6" s="3">
        <f>SUM('Estados Financieros - Real'!E23-'Estados Financieros - Real'!E71)</f>
        <v>12864150.15053004</v>
      </c>
      <c r="F6" s="3">
        <f>SUM('Estados Financieros - Real'!F23-'Estados Financieros - Real'!F71)</f>
        <v>7208684.563044816</v>
      </c>
      <c r="G6" s="3">
        <f>SUM('Estados Financieros - Real'!G23-'Estados Financieros - Real'!G71)</f>
        <v>1564367.3913352191</v>
      </c>
      <c r="H6" s="3">
        <f>SUM('Estados Financieros - Real'!H23-'Estados Financieros - Real'!H71)</f>
        <v>-15470419.31317988</v>
      </c>
      <c r="I6" s="3">
        <f>SUM('Estados Financieros - Real'!I23-'Estados Financieros - Real'!I71)</f>
        <v>-26564267.22469133</v>
      </c>
      <c r="J6" s="3">
        <f>SUM('Estados Financieros - Real'!J23-'Estados Financieros - Real'!J71)</f>
        <v>-43939894.88959998</v>
      </c>
      <c r="L6" s="27">
        <f>AVERAGE(B6:J6)</f>
        <v>-187735.13258981207</v>
      </c>
    </row>
    <row r="9" ht="12.75">
      <c r="A9" s="1" t="s">
        <v>110</v>
      </c>
    </row>
    <row r="11" spans="1:12" ht="12.75">
      <c r="A11" t="s">
        <v>111</v>
      </c>
      <c r="B11" s="23">
        <f>SUM('Estados Financieros - Real'!B23/'Estados Financieros - Real'!B71)</f>
        <v>1.3292272925191067</v>
      </c>
      <c r="C11" s="23">
        <f>SUM('Estados Financieros - Real'!C23/'Estados Financieros - Real'!C71)</f>
        <v>1.195054147467823</v>
      </c>
      <c r="D11" s="23">
        <f>SUM('Estados Financieros - Real'!D23/'Estados Financieros - Real'!D71)</f>
        <v>1.1162229573119056</v>
      </c>
      <c r="E11" s="23">
        <f>SUM('Estados Financieros - Real'!E23/'Estados Financieros - Real'!E71)</f>
        <v>1.0688077115330268</v>
      </c>
      <c r="F11" s="23">
        <f>SUM('Estados Financieros - Real'!F23/'Estados Financieros - Real'!F71)</f>
        <v>1.0397103549358981</v>
      </c>
      <c r="G11" s="23">
        <f>SUM('Estados Financieros - Real'!G23/'Estados Financieros - Real'!G71)</f>
        <v>1.008883418249539</v>
      </c>
      <c r="H11" s="23">
        <f>SUM('Estados Financieros - Real'!H23/'Estados Financieros - Real'!H71)</f>
        <v>0.9263884150384283</v>
      </c>
      <c r="I11" s="23">
        <f>SUM('Estados Financieros - Real'!I23/'Estados Financieros - Real'!I71)</f>
        <v>0.8944836428953695</v>
      </c>
      <c r="J11" s="23">
        <f>SUM('Estados Financieros - Real'!J23/'Estados Financieros - Real'!J71)</f>
        <v>0.8332130117942299</v>
      </c>
      <c r="L11" s="29">
        <f aca="true" t="shared" si="0" ref="L11:L35">AVERAGE(B11:J11)</f>
        <v>1.0457767724161475</v>
      </c>
    </row>
    <row r="12" spans="1:12" ht="12.75">
      <c r="A12" t="s">
        <v>112</v>
      </c>
      <c r="B12" s="23">
        <f>SUM('Estados Financieros - Real'!B23-'Estados Financieros - Real'!B15)/'Estados Financieros - Real'!B71</f>
        <v>0.6681778184210125</v>
      </c>
      <c r="C12" s="23">
        <f>SUM('Estados Financieros - Real'!C23-'Estados Financieros - Real'!C15)/'Estados Financieros - Real'!C71</f>
        <v>0.5336043798924105</v>
      </c>
      <c r="D12" s="23">
        <f>SUM('Estados Financieros - Real'!D23-'Estados Financieros - Real'!D15)/'Estados Financieros - Real'!D71</f>
        <v>0.49746584232514446</v>
      </c>
      <c r="E12" s="23">
        <f>SUM('Estados Financieros - Real'!E23-'Estados Financieros - Real'!E15)/'Estados Financieros - Real'!E71</f>
        <v>0.5001565198835104</v>
      </c>
      <c r="F12" s="23">
        <f>SUM('Estados Financieros - Real'!F23-'Estados Financieros - Real'!F15)/'Estados Financieros - Real'!F71</f>
        <v>0.4431888172120839</v>
      </c>
      <c r="G12" s="23">
        <f>SUM('Estados Financieros - Real'!G23-'Estados Financieros - Real'!G15)/'Estados Financieros - Real'!G71</f>
        <v>0.3929894040159424</v>
      </c>
      <c r="H12" s="23">
        <f>SUM('Estados Financieros - Real'!H23-'Estados Financieros - Real'!H15)/'Estados Financieros - Real'!H71</f>
        <v>0.329680406398093</v>
      </c>
      <c r="I12" s="23">
        <f>SUM('Estados Financieros - Real'!I23-'Estados Financieros - Real'!I15)/'Estados Financieros - Real'!I71</f>
        <v>0.32702335966889495</v>
      </c>
      <c r="J12" s="23">
        <f>SUM('Estados Financieros - Real'!J23-'Estados Financieros - Real'!J15)/'Estados Financieros - Real'!J71</f>
        <v>0.294877089147008</v>
      </c>
      <c r="L12" s="29">
        <f t="shared" si="0"/>
        <v>0.44301818188490005</v>
      </c>
    </row>
    <row r="13" spans="1:12" ht="12.75">
      <c r="A13" t="s">
        <v>113</v>
      </c>
      <c r="B13" s="23">
        <f>SUM('Estados Financieros - Real'!B8/'Estados Financieros - Real'!B71)</f>
        <v>0.12406957798852618</v>
      </c>
      <c r="C13" s="23">
        <f>SUM('Estados Financieros - Real'!C8/'Estados Financieros - Real'!C71)</f>
        <v>0.1126826156218562</v>
      </c>
      <c r="D13" s="23">
        <f>SUM('Estados Financieros - Real'!D8/'Estados Financieros - Real'!D71)</f>
        <v>0.07544454533284801</v>
      </c>
      <c r="E13" s="23">
        <f>SUM('Estados Financieros - Real'!E8/'Estados Financieros - Real'!E71)</f>
        <v>0.10593487865818166</v>
      </c>
      <c r="F13" s="23">
        <f>SUM('Estados Financieros - Real'!F8/'Estados Financieros - Real'!F71)</f>
        <v>0.05838624046613045</v>
      </c>
      <c r="G13" s="23">
        <f>SUM('Estados Financieros - Real'!G8/'Estados Financieros - Real'!G71)</f>
        <v>0.05901652132427837</v>
      </c>
      <c r="H13" s="23">
        <f>SUM('Estados Financieros - Real'!H8/'Estados Financieros - Real'!H71)</f>
        <v>0.07983790062979229</v>
      </c>
      <c r="I13" s="23">
        <f>SUM('Estados Financieros - Real'!I8/'Estados Financieros - Real'!I71)</f>
        <v>0.05274000509685302</v>
      </c>
      <c r="J13" s="23">
        <f>SUM('Estados Financieros - Real'!J8/'Estados Financieros - Real'!J71)</f>
        <v>0.0684826022106546</v>
      </c>
      <c r="L13" s="29">
        <f t="shared" si="0"/>
        <v>0.0818438763699023</v>
      </c>
    </row>
    <row r="14" spans="1:12" ht="12.75">
      <c r="A14" t="s">
        <v>114</v>
      </c>
      <c r="B14" s="23">
        <f>SUM('Estados Financieros - Real'!B8+'Estados Financieros - Real'!B9+'Estados Financieros - Real'!B10)/'Estados Financieros - Real'!B71</f>
        <v>0.37695980933172535</v>
      </c>
      <c r="C14" s="23">
        <f>SUM('Estados Financieros - Real'!C8+'Estados Financieros - Real'!C9+'Estados Financieros - Real'!C10)/'Estados Financieros - Real'!C71</f>
        <v>0.2680566488847936</v>
      </c>
      <c r="D14" s="23">
        <f>SUM('Estados Financieros - Real'!D8+'Estados Financieros - Real'!D9+'Estados Financieros - Real'!D10)/'Estados Financieros - Real'!D71</f>
        <v>0.2526408811228766</v>
      </c>
      <c r="E14" s="23">
        <f>SUM('Estados Financieros - Real'!E8+'Estados Financieros - Real'!E9+'Estados Financieros - Real'!E10)/'Estados Financieros - Real'!E71</f>
        <v>0.16320040956192156</v>
      </c>
      <c r="F14" s="23">
        <f>SUM('Estados Financieros - Real'!F8+'Estados Financieros - Real'!F9+'Estados Financieros - Real'!F10)/'Estados Financieros - Real'!F71</f>
        <v>0.16958777493282187</v>
      </c>
      <c r="G14" s="23">
        <f>SUM('Estados Financieros - Real'!G8+'Estados Financieros - Real'!G9+'Estados Financieros - Real'!G10)/'Estados Financieros - Real'!G71</f>
        <v>0.1814051535696163</v>
      </c>
      <c r="H14" s="23">
        <f>SUM('Estados Financieros - Real'!H8+'Estados Financieros - Real'!H9+'Estados Financieros - Real'!H10)/'Estados Financieros - Real'!H71</f>
        <v>0.1357586635527954</v>
      </c>
      <c r="I14" s="23">
        <f>SUM('Estados Financieros - Real'!I8+'Estados Financieros - Real'!I9+'Estados Financieros - Real'!I10)/'Estados Financieros - Real'!I71</f>
        <v>0.1363775977508036</v>
      </c>
      <c r="J14" s="23">
        <f>SUM('Estados Financieros - Real'!J8+'Estados Financieros - Real'!J9+'Estados Financieros - Real'!J10)/'Estados Financieros - Real'!J71</f>
        <v>0.13350360338216266</v>
      </c>
      <c r="L14" s="29">
        <f t="shared" si="0"/>
        <v>0.2019433935655019</v>
      </c>
    </row>
    <row r="15" spans="1:12" ht="12.75">
      <c r="A15" t="s">
        <v>115</v>
      </c>
      <c r="B15" s="23">
        <f>SUM(-'Estados Financieros - Real'!B107/'Estados Financieros - Real'!B60)</f>
        <v>5.327018144405234</v>
      </c>
      <c r="C15" s="23">
        <f>SUM(-'Estados Financieros - Real'!C107/'Estados Financieros - Real'!C60)</f>
        <v>4.656820503760347</v>
      </c>
      <c r="D15" s="23">
        <f>SUM(-'Estados Financieros - Real'!D107/'Estados Financieros - Real'!D60)</f>
        <v>2.3345863909003812</v>
      </c>
      <c r="E15" s="23">
        <f>SUM(-'Estados Financieros - Real'!E107/'Estados Financieros - Real'!E60)</f>
        <v>4.582657344129329</v>
      </c>
      <c r="F15" s="23">
        <f>SUM(-'Estados Financieros - Real'!F107/'Estados Financieros - Real'!F60)</f>
        <v>4.4666483813746805</v>
      </c>
      <c r="G15" s="23">
        <f>SUM(-'Estados Financieros - Real'!G107/'Estados Financieros - Real'!G60)</f>
        <v>4.358366097047501</v>
      </c>
      <c r="H15" s="23">
        <f>SUM(-'Estados Financieros - Real'!H107/'Estados Financieros - Real'!H60)</f>
        <v>3.9824892866266994</v>
      </c>
      <c r="I15" s="23">
        <f>SUM(-'Estados Financieros - Real'!I107/'Estados Financieros - Real'!I60)</f>
        <v>3.8049868711490795</v>
      </c>
      <c r="J15" s="23">
        <f>SUM(-'Estados Financieros - Real'!J107/'Estados Financieros - Real'!J60)</f>
        <v>4.02052252389997</v>
      </c>
      <c r="L15" s="29">
        <f t="shared" si="0"/>
        <v>4.170455060365914</v>
      </c>
    </row>
    <row r="16" spans="1:12" ht="12.75">
      <c r="A16" t="s">
        <v>116</v>
      </c>
      <c r="B16" s="23">
        <f>SUM('Estados Financieros - Real'!B106*'Indices Financieros'!B98)/'Estados Financieros - Real'!B11</f>
        <v>37.09958675747564</v>
      </c>
      <c r="C16" s="23">
        <f>SUM('Estados Financieros - Real'!C106*'Indices Financieros'!C98)/'Estados Financieros - Real'!C11</f>
        <v>29.838231188887068</v>
      </c>
      <c r="D16" s="23">
        <f>SUM('Estados Financieros - Real'!D106*'Indices Financieros'!D98)/'Estados Financieros - Real'!D11</f>
        <v>15.381669887440435</v>
      </c>
      <c r="E16" s="23">
        <f>SUM('Estados Financieros - Real'!E106*'Indices Financieros'!E98)/'Estados Financieros - Real'!E11</f>
        <v>38.278277266512085</v>
      </c>
      <c r="F16" s="23">
        <f>SUM('Estados Financieros - Real'!F106*'Indices Financieros'!F98)/'Estados Financieros - Real'!F11</f>
        <v>39.72380220689489</v>
      </c>
      <c r="G16" s="23">
        <f>SUM('Estados Financieros - Real'!G106*'Indices Financieros'!G98)/'Estados Financieros - Real'!G11</f>
        <v>40.20028498096725</v>
      </c>
      <c r="H16" s="23">
        <f>SUM('Estados Financieros - Real'!H106*'Indices Financieros'!H98)/'Estados Financieros - Real'!H11</f>
        <v>39.35839094564079</v>
      </c>
      <c r="I16" s="23">
        <f>SUM('Estados Financieros - Real'!I106*'Indices Financieros'!I98)/'Estados Financieros - Real'!I11</f>
        <v>39.974994366707875</v>
      </c>
      <c r="J16" s="23">
        <f>SUM('Estados Financieros - Real'!J106*'Indices Financieros'!J98)/'Estados Financieros - Real'!J11</f>
        <v>47.1822478482009</v>
      </c>
      <c r="L16" s="29">
        <f t="shared" si="0"/>
        <v>36.337498383191885</v>
      </c>
    </row>
    <row r="17" spans="1:12" ht="12.75">
      <c r="A17" t="s">
        <v>117</v>
      </c>
      <c r="B17" s="23">
        <f>SUM(-'Estados Financieros - Real'!B107)/'Estados Financieros - Real'!B15</f>
        <v>5.451454103236824</v>
      </c>
      <c r="C17" s="23">
        <f>SUM(-'Estados Financieros - Real'!C107)/'Estados Financieros - Real'!C15</f>
        <v>5.2343572769554605</v>
      </c>
      <c r="D17" s="23">
        <f>SUM(-'Estados Financieros - Real'!D107)/'Estados Financieros - Real'!D15</f>
        <v>2.751912189527629</v>
      </c>
      <c r="E17" s="23">
        <f>SUM(-'Estados Financieros - Real'!E107)/'Estados Financieros - Real'!E15</f>
        <v>5.975045435857692</v>
      </c>
      <c r="F17" s="23">
        <f>SUM(-'Estados Financieros - Real'!F107)/'Estados Financieros - Real'!F15</f>
        <v>5.506285373708346</v>
      </c>
      <c r="G17" s="23">
        <f>SUM(-'Estados Financieros - Real'!G107)/'Estados Financieros - Real'!G15</f>
        <v>5.577515046433342</v>
      </c>
      <c r="H17" s="23">
        <f>SUM(-'Estados Financieros - Real'!H107)/'Estados Financieros - Real'!H15</f>
        <v>5.036153857599822</v>
      </c>
      <c r="I17" s="23">
        <f>SUM(-'Estados Financieros - Real'!I107)/'Estados Financieros - Real'!I15</f>
        <v>5.246636665388625</v>
      </c>
      <c r="J17" s="23">
        <f>SUM(-'Estados Financieros - Real'!J107)/'Estados Financieros - Real'!J15</f>
        <v>5.337269615111306</v>
      </c>
      <c r="L17" s="29">
        <f t="shared" si="0"/>
        <v>5.124069951535449</v>
      </c>
    </row>
    <row r="18" spans="1:12" ht="12.75">
      <c r="A18" t="s">
        <v>176</v>
      </c>
      <c r="B18" s="23">
        <f aca="true" t="shared" si="1" ref="B18:J18">SUM(365/B16)</f>
        <v>9.838384518567494</v>
      </c>
      <c r="C18" s="23">
        <f t="shared" si="1"/>
        <v>12.232628592808155</v>
      </c>
      <c r="D18" s="23">
        <f t="shared" si="1"/>
        <v>23.729543194658778</v>
      </c>
      <c r="E18" s="23">
        <f t="shared" si="1"/>
        <v>9.5354343524577</v>
      </c>
      <c r="F18" s="23">
        <f t="shared" si="1"/>
        <v>9.188445710683926</v>
      </c>
      <c r="G18" s="23">
        <f t="shared" si="1"/>
        <v>9.079537624492179</v>
      </c>
      <c r="H18" s="23">
        <f t="shared" si="1"/>
        <v>9.27375309890371</v>
      </c>
      <c r="I18" s="23">
        <f t="shared" si="1"/>
        <v>9.130707978385125</v>
      </c>
      <c r="J18" s="23">
        <f t="shared" si="1"/>
        <v>7.735960380147885</v>
      </c>
      <c r="L18" s="29">
        <f t="shared" si="0"/>
        <v>11.082710605678328</v>
      </c>
    </row>
    <row r="19" spans="1:12" ht="12.75">
      <c r="A19" t="s">
        <v>118</v>
      </c>
      <c r="B19" s="23">
        <f aca="true" t="shared" si="2" ref="B19:J19">SUM(365/B17)</f>
        <v>66.95461304228532</v>
      </c>
      <c r="C19" s="23">
        <f t="shared" si="2"/>
        <v>69.7315793873934</v>
      </c>
      <c r="D19" s="23">
        <f t="shared" si="2"/>
        <v>132.63504605597643</v>
      </c>
      <c r="E19" s="23">
        <f t="shared" si="2"/>
        <v>61.08740158016988</v>
      </c>
      <c r="F19" s="23">
        <f t="shared" si="2"/>
        <v>66.28788288794803</v>
      </c>
      <c r="G19" s="23">
        <f t="shared" si="2"/>
        <v>65.44132950988754</v>
      </c>
      <c r="H19" s="23">
        <f t="shared" si="2"/>
        <v>72.47594301536196</v>
      </c>
      <c r="I19" s="23">
        <f t="shared" si="2"/>
        <v>69.56837747272596</v>
      </c>
      <c r="J19" s="23">
        <f t="shared" si="2"/>
        <v>68.3870267611332</v>
      </c>
      <c r="L19" s="29">
        <f t="shared" si="0"/>
        <v>74.72991107920909</v>
      </c>
    </row>
    <row r="20" spans="1:12" ht="12.75">
      <c r="A20" t="s">
        <v>119</v>
      </c>
      <c r="B20" s="23">
        <f aca="true" t="shared" si="3" ref="B20:J20">SUM(365/B15)</f>
        <v>68.51863277082052</v>
      </c>
      <c r="C20" s="23">
        <f t="shared" si="3"/>
        <v>78.37965833238908</v>
      </c>
      <c r="D20" s="23">
        <f t="shared" si="3"/>
        <v>156.3446105154542</v>
      </c>
      <c r="E20" s="23">
        <f t="shared" si="3"/>
        <v>79.64811082102568</v>
      </c>
      <c r="F20" s="23">
        <f t="shared" si="3"/>
        <v>81.71675243612205</v>
      </c>
      <c r="G20" s="23">
        <f t="shared" si="3"/>
        <v>83.74698037580251</v>
      </c>
      <c r="H20" s="23">
        <f t="shared" si="3"/>
        <v>91.65121955900278</v>
      </c>
      <c r="I20" s="23">
        <f t="shared" si="3"/>
        <v>95.92674360260605</v>
      </c>
      <c r="J20" s="23">
        <f t="shared" si="3"/>
        <v>90.78421967051791</v>
      </c>
      <c r="L20" s="29">
        <f t="shared" si="0"/>
        <v>91.85743645374899</v>
      </c>
    </row>
    <row r="21" spans="1:12" ht="12.75">
      <c r="A21" t="s">
        <v>120</v>
      </c>
      <c r="B21" s="23">
        <f aca="true" t="shared" si="4" ref="B21:J21">B19</f>
        <v>66.95461304228532</v>
      </c>
      <c r="C21" s="23">
        <f t="shared" si="4"/>
        <v>69.7315793873934</v>
      </c>
      <c r="D21" s="23">
        <f t="shared" si="4"/>
        <v>132.63504605597643</v>
      </c>
      <c r="E21" s="23">
        <f t="shared" si="4"/>
        <v>61.08740158016988</v>
      </c>
      <c r="F21" s="23">
        <f t="shared" si="4"/>
        <v>66.28788288794803</v>
      </c>
      <c r="G21" s="23">
        <f t="shared" si="4"/>
        <v>65.44132950988754</v>
      </c>
      <c r="H21" s="23">
        <f t="shared" si="4"/>
        <v>72.47594301536196</v>
      </c>
      <c r="I21" s="23">
        <f t="shared" si="4"/>
        <v>69.56837747272596</v>
      </c>
      <c r="J21" s="23">
        <f t="shared" si="4"/>
        <v>68.3870267611332</v>
      </c>
      <c r="L21" s="29">
        <f t="shared" si="0"/>
        <v>74.72991107920909</v>
      </c>
    </row>
    <row r="22" spans="1:12" ht="12.75">
      <c r="A22" t="s">
        <v>121</v>
      </c>
      <c r="B22" s="23">
        <f aca="true" t="shared" si="5" ref="B22:J22">SUM(B19+B18)</f>
        <v>76.79299756085281</v>
      </c>
      <c r="C22" s="23">
        <f t="shared" si="5"/>
        <v>81.96420798020155</v>
      </c>
      <c r="D22" s="23">
        <f t="shared" si="5"/>
        <v>156.36458925063522</v>
      </c>
      <c r="E22" s="23">
        <f t="shared" si="5"/>
        <v>70.62283593262758</v>
      </c>
      <c r="F22" s="23">
        <f t="shared" si="5"/>
        <v>75.47632859863195</v>
      </c>
      <c r="G22" s="23">
        <f t="shared" si="5"/>
        <v>74.52086713437971</v>
      </c>
      <c r="H22" s="23">
        <f t="shared" si="5"/>
        <v>81.74969611426567</v>
      </c>
      <c r="I22" s="23">
        <f t="shared" si="5"/>
        <v>78.69908545111107</v>
      </c>
      <c r="J22" s="23">
        <f t="shared" si="5"/>
        <v>76.12298714128109</v>
      </c>
      <c r="L22" s="29">
        <f t="shared" si="0"/>
        <v>85.8126216848874</v>
      </c>
    </row>
    <row r="23" spans="1:12" ht="12.75">
      <c r="A23" t="s">
        <v>122</v>
      </c>
      <c r="B23" s="23">
        <f aca="true" t="shared" si="6" ref="B23:J23">SUM(B22-B20)</f>
        <v>8.274364790032294</v>
      </c>
      <c r="C23" s="23">
        <f t="shared" si="6"/>
        <v>3.584549647812466</v>
      </c>
      <c r="D23" s="23">
        <f t="shared" si="6"/>
        <v>0.019978735181013008</v>
      </c>
      <c r="E23" s="23">
        <f t="shared" si="6"/>
        <v>-9.025274888398101</v>
      </c>
      <c r="F23" s="23">
        <f t="shared" si="6"/>
        <v>-6.240423837490098</v>
      </c>
      <c r="G23" s="23">
        <f t="shared" si="6"/>
        <v>-9.226113241422794</v>
      </c>
      <c r="H23" s="23">
        <f t="shared" si="6"/>
        <v>-9.901523444737109</v>
      </c>
      <c r="I23" s="23">
        <f t="shared" si="6"/>
        <v>-17.22765815149498</v>
      </c>
      <c r="J23" s="23">
        <f t="shared" si="6"/>
        <v>-14.661232529236827</v>
      </c>
      <c r="L23" s="29">
        <f t="shared" si="0"/>
        <v>-6.0448147688615705</v>
      </c>
    </row>
    <row r="24" spans="2:12" ht="12.75">
      <c r="B24" s="23"/>
      <c r="C24" s="23"/>
      <c r="D24" s="23"/>
      <c r="E24" s="23"/>
      <c r="F24" s="23"/>
      <c r="G24" s="23"/>
      <c r="H24" s="23"/>
      <c r="I24" s="23"/>
      <c r="J24" s="23"/>
      <c r="L24" s="27"/>
    </row>
    <row r="25" spans="1:12" ht="12.75">
      <c r="A25" s="21" t="s">
        <v>143</v>
      </c>
      <c r="B25" s="23">
        <f>SUM('Estados Financieros - Real'!B8:B11)*365/('Estados Financieros - Real'!B107+'Estados Financieros - Real'!B111)*-1</f>
        <v>40.094959927606055</v>
      </c>
      <c r="C25" s="23">
        <f>SUM('Estados Financieros - Real'!C8:C11)*365/('Estados Financieros - Real'!C107+'Estados Financieros - Real'!C111)*-1</f>
        <v>34.4890859367089</v>
      </c>
      <c r="D25" s="23">
        <f>SUM('Estados Financieros - Real'!D8:D11)*365/('Estados Financieros - Real'!D107+'Estados Financieros - Real'!D111)*-1</f>
        <v>65.1610926239768</v>
      </c>
      <c r="E25" s="23">
        <f>SUM('Estados Financieros - Real'!E8:E11)*365/('Estados Financieros - Real'!E107+'Estados Financieros - Real'!E111)*-1</f>
        <v>22.75426618893267</v>
      </c>
      <c r="F25" s="23">
        <f>SUM('Estados Financieros - Real'!F8:F11)*365/('Estados Financieros - Real'!F107+'Estados Financieros - Real'!F111)*-1</f>
        <v>23.544391729950878</v>
      </c>
      <c r="G25" s="23">
        <f>SUM('Estados Financieros - Real'!G8:G11)*365/('Estados Financieros - Real'!G107+'Estados Financieros - Real'!G111)*-1</f>
        <v>23.763298555979986</v>
      </c>
      <c r="H25" s="23">
        <f>SUM('Estados Financieros - Real'!H8:H11)*365/('Estados Financieros - Real'!H107+'Estados Financieros - Real'!H111)*-1</f>
        <v>22.145404532409685</v>
      </c>
      <c r="I25" s="23">
        <f>SUM('Estados Financieros - Real'!I8:I11)*365/('Estados Financieros - Real'!I107+'Estados Financieros - Real'!I111)*-1</f>
        <v>22.398087857589438</v>
      </c>
      <c r="J25" s="23">
        <f>SUM('Estados Financieros - Real'!J8:J11)*365/('Estados Financieros - Real'!J107+'Estados Financieros - Real'!J111)*-1</f>
        <v>20.985898062451334</v>
      </c>
      <c r="L25" s="29">
        <f t="shared" si="0"/>
        <v>30.592942823956193</v>
      </c>
    </row>
    <row r="26" spans="1:12" ht="12.75">
      <c r="A26" s="21" t="s">
        <v>144</v>
      </c>
      <c r="B26" s="23">
        <f>SUM(B6/'Estados Financieros - Real'!B15)</f>
        <v>0.49803729587454765</v>
      </c>
      <c r="C26" s="23">
        <f>SUM(C6/'Estados Financieros - Real'!C15)</f>
        <v>0.29488882909855224</v>
      </c>
      <c r="D26" s="23">
        <f>SUM(D6/'Estados Financieros - Real'!D15)</f>
        <v>0.1878329226394305</v>
      </c>
      <c r="E26" s="23">
        <f>SUM(E6/'Estados Financieros - Real'!E15)</f>
        <v>0.12100161319179267</v>
      </c>
      <c r="F26" s="23">
        <f>SUM(F6/'Estados Financieros - Real'!F15)</f>
        <v>0.06656985946798068</v>
      </c>
      <c r="G26" s="23">
        <f>SUM(G6/'Estados Financieros - Real'!G15)</f>
        <v>0.014423615174427891</v>
      </c>
      <c r="H26" s="23">
        <f>SUM(H6/'Estados Financieros - Real'!H15)</f>
        <v>-0.1233628238529993</v>
      </c>
      <c r="I26" s="23">
        <f>SUM(I6/'Estados Financieros - Real'!I15)</f>
        <v>-0.1859449202412615</v>
      </c>
      <c r="J26" s="23">
        <f>SUM(J6/'Estados Financieros - Real'!J15)</f>
        <v>-0.3098195405307694</v>
      </c>
      <c r="L26" s="29">
        <f t="shared" si="0"/>
        <v>0.06262520564685572</v>
      </c>
    </row>
    <row r="27" spans="1:12" ht="12.75">
      <c r="A27" s="21" t="s">
        <v>145</v>
      </c>
      <c r="B27" s="3">
        <f>SUM('Estados Financieros - Real'!B23-'Indices Financieros'!B28)-('Estados Financieros - Real'!B71-'Indices Financieros'!B29)</f>
        <v>-636941.9139089584</v>
      </c>
      <c r="C27" s="3">
        <f>SUM('Estados Financieros - Real'!C23-'Indices Financieros'!C28)-('Estados Financieros - Real'!C71-'Indices Financieros'!C29)</f>
        <v>3545992.4612489194</v>
      </c>
      <c r="D27" s="3">
        <f>SUM('Estados Financieros - Real'!D23-'Indices Financieros'!D28)-('Estados Financieros - Real'!D71-'Indices Financieros'!D29)</f>
        <v>-19991314.235525936</v>
      </c>
      <c r="E27" s="3">
        <f>SUM('Estados Financieros - Real'!E23-'Indices Financieros'!E28)-('Estados Financieros - Real'!E71-'Indices Financieros'!E29)</f>
        <v>-13062332.095725566</v>
      </c>
      <c r="F27" s="3">
        <f>SUM('Estados Financieros - Real'!F23-'Indices Financieros'!F28)-('Estados Financieros - Real'!F71-'Indices Financieros'!F29)</f>
        <v>-16747191.241252303</v>
      </c>
      <c r="G27" s="3">
        <f>SUM('Estados Financieros - Real'!G23-'Indices Financieros'!G28)-('Estados Financieros - Real'!G71-'Indices Financieros'!G29)</f>
        <v>-25727518.514579445</v>
      </c>
      <c r="H27" s="3">
        <f>SUM('Estados Financieros - Real'!H23-'Indices Financieros'!H28)-('Estados Financieros - Real'!H71-'Indices Financieros'!H29)</f>
        <v>-29509220.907600343</v>
      </c>
      <c r="I27" s="3">
        <f>SUM('Estados Financieros - Real'!I23-'Indices Financieros'!I28)-('Estados Financieros - Real'!I71-'Indices Financieros'!I29)</f>
        <v>-46361883.007807076</v>
      </c>
      <c r="J27" s="3">
        <f>SUM('Estados Financieros - Real'!J23-'Indices Financieros'!J28)-('Estados Financieros - Real'!J71-'Indices Financieros'!J29)</f>
        <v>-50769558.12359998</v>
      </c>
      <c r="L27" s="27">
        <f t="shared" si="0"/>
        <v>-22139996.397638965</v>
      </c>
    </row>
    <row r="28" spans="1:12" ht="12.75">
      <c r="A28" s="22" t="s">
        <v>146</v>
      </c>
      <c r="B28" s="3">
        <f>SUM('Estados Financieros - Real'!B8:B10)</f>
        <v>27037625.594977796</v>
      </c>
      <c r="C28" s="3">
        <f>SUM('Estados Financieros - Real'!C8:C10)</f>
        <v>23542781.706093002</v>
      </c>
      <c r="D28" s="3">
        <f>SUM('Estados Financieros - Real'!D8:D10)</f>
        <v>47611075.283635214</v>
      </c>
      <c r="E28" s="3">
        <f>SUM('Estados Financieros - Real'!E8:E10)</f>
        <v>30511617.46928407</v>
      </c>
      <c r="F28" s="3">
        <f>SUM('Estados Financieros - Real'!F8:F10)</f>
        <v>30785541.383670963</v>
      </c>
      <c r="G28" s="3">
        <f>SUM('Estados Financieros - Real'!G8:G10)</f>
        <v>31945395.217566386</v>
      </c>
      <c r="H28" s="3">
        <f>SUM('Estados Financieros - Real'!H8:H10)</f>
        <v>28531425.476778828</v>
      </c>
      <c r="I28" s="3">
        <f>SUM('Estados Financieros - Real'!I8:I10)</f>
        <v>34333737.91062039</v>
      </c>
      <c r="J28" s="3">
        <f>SUM('Estados Financieros - Real'!J8:J10)</f>
        <v>35171414.5276</v>
      </c>
      <c r="L28" s="27">
        <f t="shared" si="0"/>
        <v>32163401.618914075</v>
      </c>
    </row>
    <row r="29" spans="1:12" ht="12.75">
      <c r="A29" s="22" t="s">
        <v>147</v>
      </c>
      <c r="B29" s="3">
        <f>SUM('Estados Financieros - Real'!B54+'Estados Financieros - Real'!B55+'Estados Financieros - Real'!B56+'Estados Financieros - Real'!B57+'Estados Financieros - Real'!B58+'Estados Financieros - Real'!B59)</f>
        <v>2786696.061114166</v>
      </c>
      <c r="C29" s="3">
        <f>SUM('Estados Financieros - Real'!C54+'Estados Financieros - Real'!C55+'Estados Financieros - Real'!C56+'Estados Financieros - Real'!C57+'Estados Financieros - Real'!C58+'Estados Financieros - Real'!C59)</f>
        <v>9957629.561126068</v>
      </c>
      <c r="D29" s="3">
        <f>SUM('Estados Financieros - Real'!D54+'Estados Financieros - Real'!D55+'Estados Financieros - Real'!D56+'Estados Financieros - Real'!D57+'Estados Financieros - Real'!D58+'Estados Financieros - Real'!D59)</f>
        <v>5717130.14502701</v>
      </c>
      <c r="E29" s="3">
        <f>SUM('Estados Financieros - Real'!E54+'Estados Financieros - Real'!E55+'Estados Financieros - Real'!E56+'Estados Financieros - Real'!E57+'Estados Financieros - Real'!E58+'Estados Financieros - Real'!E59)</f>
        <v>4585135.223028459</v>
      </c>
      <c r="F29" s="3">
        <f>SUM('Estados Financieros - Real'!F54+'Estados Financieros - Real'!F55+'Estados Financieros - Real'!F56+'Estados Financieros - Real'!F57+'Estados Financieros - Real'!F58+'Estados Financieros - Real'!F59)</f>
        <v>6829665.579373849</v>
      </c>
      <c r="G29" s="3">
        <f>SUM('Estados Financieros - Real'!G54+'Estados Financieros - Real'!G55+'Estados Financieros - Real'!G56+'Estados Financieros - Real'!G57+'Estados Financieros - Real'!G58+'Estados Financieros - Real'!G59)</f>
        <v>4653509.311651704</v>
      </c>
      <c r="H29" s="3">
        <f>SUM('Estados Financieros - Real'!H54+'Estados Financieros - Real'!H55+'Estados Financieros - Real'!H56+'Estados Financieros - Real'!H57+'Estados Financieros - Real'!H58+'Estados Financieros - Real'!H59)</f>
        <v>14492623.882358372</v>
      </c>
      <c r="I29" s="3">
        <f>SUM('Estados Financieros - Real'!I54+'Estados Financieros - Real'!I55+'Estados Financieros - Real'!I56+'Estados Financieros - Real'!I57+'Estados Financieros - Real'!I58+'Estados Financieros - Real'!I59)</f>
        <v>14536122.127504634</v>
      </c>
      <c r="J29" s="3">
        <f>SUM('Estados Financieros - Real'!J54+'Estados Financieros - Real'!J55+'Estados Financieros - Real'!J56+'Estados Financieros - Real'!J57+'Estados Financieros - Real'!J58+'Estados Financieros - Real'!J59)</f>
        <v>28341751.293599997</v>
      </c>
      <c r="L29" s="27">
        <f t="shared" si="0"/>
        <v>10211140.353864916</v>
      </c>
    </row>
    <row r="30" spans="1:12" ht="12.75">
      <c r="A30" s="21" t="s">
        <v>148</v>
      </c>
      <c r="B30" s="23">
        <f>SUM(B27/'Estados Financieros - Real'!B49)</f>
        <v>-0.003831086298399147</v>
      </c>
      <c r="C30" s="23">
        <f>SUM(C27/'Estados Financieros - Real'!C49)</f>
        <v>0.019535546045084652</v>
      </c>
      <c r="D30" s="23">
        <f>SUM(D27/'Estados Financieros - Real'!D49)</f>
        <v>-0.0514747306119769</v>
      </c>
      <c r="E30" s="23">
        <f>SUM(E27/'Estados Financieros - Real'!E49)</f>
        <v>-0.03476538851386298</v>
      </c>
      <c r="F30" s="23">
        <f>SUM(F27/'Estados Financieros - Real'!F49)</f>
        <v>-0.04498843011400491</v>
      </c>
      <c r="G30" s="23">
        <f>SUM(G27/'Estados Financieros - Real'!G49)</f>
        <v>-0.07356087210137298</v>
      </c>
      <c r="H30" s="23">
        <f>SUM(H27/'Estados Financieros - Real'!H49)</f>
        <v>-0.07739153073543104</v>
      </c>
      <c r="I30" s="23">
        <f>SUM(I27/'Estados Financieros - Real'!I49)</f>
        <v>-0.11018279561176264</v>
      </c>
      <c r="J30" s="23">
        <f>SUM(J27/'Estados Financieros - Real'!J49)</f>
        <v>-0.1101025440535628</v>
      </c>
      <c r="L30" s="29">
        <f t="shared" si="0"/>
        <v>-0.05408464799947652</v>
      </c>
    </row>
    <row r="31" spans="1:12" ht="12.75">
      <c r="A31" s="21" t="s">
        <v>149</v>
      </c>
      <c r="B31" s="9">
        <f>SUM('Estados Financieros - Real'!B15/'Estados Financieros - Real'!B23)</f>
        <v>0.4973186134669981</v>
      </c>
      <c r="C31" s="9">
        <f>SUM('Estados Financieros - Real'!C15/'Estados Financieros - Real'!C23)</f>
        <v>0.5534893703159355</v>
      </c>
      <c r="D31" s="9">
        <f>SUM('Estados Financieros - Real'!D15/'Estados Financieros - Real'!D23)</f>
        <v>0.5543311136306097</v>
      </c>
      <c r="E31" s="9">
        <f>SUM('Estados Financieros - Real'!E15/'Estados Financieros - Real'!E23)</f>
        <v>0.532042560615399</v>
      </c>
      <c r="F31" s="9">
        <f>SUM('Estados Financieros - Real'!F15/'Estados Financieros - Real'!F23)</f>
        <v>0.5737381905372981</v>
      </c>
      <c r="G31" s="9">
        <f>SUM('Estados Financieros - Real'!G15/'Estados Financieros - Real'!G23)</f>
        <v>0.6104709454955679</v>
      </c>
      <c r="H31" s="9">
        <f>SUM('Estados Financieros - Real'!H15/'Estados Financieros - Real'!H23)</f>
        <v>0.6441229175081845</v>
      </c>
      <c r="I31" s="9">
        <f>SUM('Estados Financieros - Real'!I15/'Estados Financieros - Real'!I23)</f>
        <v>0.6343998436792567</v>
      </c>
      <c r="J31" s="9">
        <f>SUM('Estados Financieros - Real'!J15/'Estados Financieros - Real'!J23)</f>
        <v>0.6460963943517594</v>
      </c>
      <c r="L31" s="9">
        <f t="shared" si="0"/>
        <v>0.582889994400112</v>
      </c>
    </row>
    <row r="32" spans="1:12" ht="12.75">
      <c r="A32" s="21" t="s">
        <v>150</v>
      </c>
      <c r="B32" s="9">
        <f>SUM('Estados Financieros - Real'!B11/'Estados Financieros - Real'!B23)</f>
        <v>0.09501372400414747</v>
      </c>
      <c r="C32" s="9">
        <f>SUM('Estados Financieros - Real'!C11/'Estados Financieros - Real'!C23)</f>
        <v>0.12941610198142786</v>
      </c>
      <c r="D32" s="9">
        <f>SUM('Estados Financieros - Real'!D11/'Estados Financieros - Real'!D23)</f>
        <v>0.1317628583651651</v>
      </c>
      <c r="E32" s="9">
        <f>SUM('Estados Financieros - Real'!E11/'Estados Financieros - Real'!E23)</f>
        <v>0.11094789252876364</v>
      </c>
      <c r="F32" s="9">
        <f>SUM('Estados Financieros - Real'!F11/'Estados Financieros - Real'!F23)</f>
        <v>0.10614441985459398</v>
      </c>
      <c r="G32" s="9">
        <f>SUM('Estados Financieros - Real'!G11/'Estados Financieros - Real'!G23)</f>
        <v>0.11185238838398696</v>
      </c>
      <c r="H32" s="9">
        <f>SUM('Estados Financieros - Real'!H11/'Estados Financieros - Real'!H23)</f>
        <v>0.10899904218201173</v>
      </c>
      <c r="I32" s="9">
        <f>SUM('Estados Financieros - Real'!I11/'Estados Financieros - Real'!I23)</f>
        <v>0.1086419087807919</v>
      </c>
      <c r="J32" s="9">
        <f>SUM('Estados Financieros - Real'!J11/'Estados Financieros - Real'!J23)</f>
        <v>0.0955230897854856</v>
      </c>
      <c r="L32" s="9">
        <f t="shared" si="0"/>
        <v>0.11092238065181936</v>
      </c>
    </row>
    <row r="33" spans="1:12" ht="12.75">
      <c r="A33" s="21" t="s">
        <v>151</v>
      </c>
      <c r="B33" s="23">
        <f>SUM('Estados Financieros - Real'!B33+'Estados Financieros - Real'!B47+'Indices Financieros'!B27)/('Estados Financieros - Real'!B33+'Estados Financieros - Real'!B47)</f>
        <v>0.991018455054917</v>
      </c>
      <c r="C33" s="23">
        <f>SUM('Estados Financieros - Real'!C33+'Estados Financieros - Real'!C47+'Indices Financieros'!C27)/('Estados Financieros - Real'!C33+'Estados Financieros - Real'!C47)</f>
        <v>1.0463188705280715</v>
      </c>
      <c r="D33" s="23">
        <f>SUM('Estados Financieros - Real'!D33+'Estados Financieros - Real'!D47+'Indices Financieros'!D27)/('Estados Financieros - Real'!D33+'Estados Financieros - Real'!D47)</f>
        <v>0.8876988495723408</v>
      </c>
      <c r="E33" s="23">
        <f>SUM('Estados Financieros - Real'!E33+'Estados Financieros - Real'!E47+'Indices Financieros'!E27)/('Estados Financieros - Real'!E33+'Estados Financieros - Real'!E47)</f>
        <v>0.9257425192617206</v>
      </c>
      <c r="F33" s="23">
        <f>SUM('Estados Financieros - Real'!F33+'Estados Financieros - Real'!F47+'Indices Financieros'!F27)/('Estados Financieros - Real'!F33+'Estados Financieros - Real'!F47)</f>
        <v>0.9087422235287451</v>
      </c>
      <c r="G33" s="23">
        <f>SUM('Estados Financieros - Real'!G33+'Estados Financieros - Real'!G47+'Indices Financieros'!G27)/('Estados Financieros - Real'!G33+'Estados Financieros - Real'!G47)</f>
        <v>0.8504914043651958</v>
      </c>
      <c r="H33" s="23">
        <f>SUM('Estados Financieros - Real'!H33+'Estados Financieros - Real'!H47+'Indices Financieros'!H27)/('Estados Financieros - Real'!H33+'Estados Financieros - Real'!H47)</f>
        <v>0.8418629781635862</v>
      </c>
      <c r="I33" s="23">
        <f>SUM('Estados Financieros - Real'!I33+'Estados Financieros - Real'!I47+'Indices Financieros'!I27)/('Estados Financieros - Real'!I33+'Estados Financieros - Real'!I47)</f>
        <v>0.7629539185703185</v>
      </c>
      <c r="J33" s="23">
        <f>SUM('Estados Financieros - Real'!J33+'Estados Financieros - Real'!J47+'Indices Financieros'!J27)/('Estados Financieros - Real'!J33+'Estados Financieros - Real'!J47)</f>
        <v>0.7898630991121177</v>
      </c>
      <c r="L33" s="29">
        <f t="shared" si="0"/>
        <v>0.8894102575730015</v>
      </c>
    </row>
    <row r="34" spans="1:12" ht="12.75">
      <c r="A34" s="21" t="s">
        <v>152</v>
      </c>
      <c r="B34" s="23">
        <f aca="true" t="shared" si="7" ref="B34:J34">SUM(B6/B27)</f>
        <v>-37.074004872805325</v>
      </c>
      <c r="C34" s="23">
        <f t="shared" si="7"/>
        <v>4.831128321175889</v>
      </c>
      <c r="D34" s="23">
        <f t="shared" si="7"/>
        <v>-1.0956073545259872</v>
      </c>
      <c r="E34" s="23">
        <f t="shared" si="7"/>
        <v>-0.9848279814245132</v>
      </c>
      <c r="F34" s="23">
        <f t="shared" si="7"/>
        <v>-0.4304414071111887</v>
      </c>
      <c r="G34" s="23">
        <f t="shared" si="7"/>
        <v>-0.060805218756278916</v>
      </c>
      <c r="H34" s="23">
        <f t="shared" si="7"/>
        <v>0.5242571249719218</v>
      </c>
      <c r="I34" s="23">
        <f t="shared" si="7"/>
        <v>0.5729764518024011</v>
      </c>
      <c r="J34" s="23">
        <f t="shared" si="7"/>
        <v>0.8654771976275039</v>
      </c>
      <c r="L34" s="29">
        <f t="shared" si="0"/>
        <v>-3.6502053043383973</v>
      </c>
    </row>
    <row r="35" spans="1:12" ht="12.75">
      <c r="A35" s="21" t="s">
        <v>153</v>
      </c>
      <c r="B35" s="23">
        <f>SUM('Estados Financieros - Real'!B60/'Estados Financieros - Real'!B71)</f>
        <v>0.6764911945718466</v>
      </c>
      <c r="C35" s="23">
        <f>SUM('Estados Financieros - Real'!C60/'Estados Financieros - Real'!C71)</f>
        <v>0.7434824686614194</v>
      </c>
      <c r="D35" s="23">
        <f>SUM('Estados Financieros - Real'!D60/'Estados Financieros - Real'!D71)</f>
        <v>0.7293648475489957</v>
      </c>
      <c r="E35" s="23">
        <f>SUM('Estados Financieros - Real'!E60/'Estados Financieros - Real'!E71)</f>
        <v>0.7414293612009129</v>
      </c>
      <c r="F35" s="23">
        <f>SUM('Estados Financieros - Real'!F60/'Estados Financieros - Real'!F71)</f>
        <v>0.7353652085010903</v>
      </c>
      <c r="G35" s="23">
        <f>SUM('Estados Financieros - Real'!G60/'Estados Financieros - Real'!G71)</f>
        <v>0.7881756729255038</v>
      </c>
      <c r="H35" s="23">
        <f>SUM('Estados Financieros - Real'!H60/'Estados Financieros - Real'!H71)</f>
        <v>0.7545816506439779</v>
      </c>
      <c r="I35" s="23">
        <f>SUM('Estados Financieros - Real'!I60/'Estados Financieros - Real'!I71)</f>
        <v>0.7824620764666985</v>
      </c>
      <c r="J35" s="23">
        <f>SUM('Estados Financieros - Real'!J60/'Estados Financieros - Real'!J71)</f>
        <v>0.7146444139009166</v>
      </c>
      <c r="L35" s="29">
        <f t="shared" si="0"/>
        <v>0.7406663216023736</v>
      </c>
    </row>
    <row r="36" ht="12.75">
      <c r="A36" s="21"/>
    </row>
    <row r="37" ht="12.75">
      <c r="A37" s="21"/>
    </row>
    <row r="38" ht="12.75">
      <c r="A38" s="21"/>
    </row>
    <row r="39" ht="12.75">
      <c r="A39" s="1" t="s">
        <v>123</v>
      </c>
    </row>
    <row r="41" spans="1:12" ht="12.75">
      <c r="A41" t="s">
        <v>124</v>
      </c>
      <c r="B41" s="23">
        <f>SUM('Estados Financieros - Real'!B71+'Estados Financieros - Real'!B82)/'Estados Financieros - Real'!B101</f>
        <v>0.4898071726771871</v>
      </c>
      <c r="C41" s="23">
        <f>SUM('Estados Financieros - Real'!C71+'Estados Financieros - Real'!C82)/'Estados Financieros - Real'!C101</f>
        <v>0.5367235753781361</v>
      </c>
      <c r="D41" s="23">
        <f>SUM('Estados Financieros - Real'!D71+'Estados Financieros - Real'!D82)/'Estados Financieros - Real'!D101</f>
        <v>0.7164449668589047</v>
      </c>
      <c r="E41" s="23">
        <f>SUM('Estados Financieros - Real'!E71+'Estados Financieros - Real'!E82)/'Estados Financieros - Real'!E101</f>
        <v>0.7027193915257517</v>
      </c>
      <c r="F41" s="23">
        <f>SUM('Estados Financieros - Real'!F71+'Estados Financieros - Real'!F82)/'Estados Financieros - Real'!F101</f>
        <v>0.6964510188605231</v>
      </c>
      <c r="G41" s="23">
        <f>SUM('Estados Financieros - Real'!G71+'Estados Financieros - Real'!G82)/'Estados Financieros - Real'!G101</f>
        <v>0.705591717893014</v>
      </c>
      <c r="H41" s="23">
        <f>SUM('Estados Financieros - Real'!H71+'Estados Financieros - Real'!H82)/'Estados Financieros - Real'!H101</f>
        <v>0.7114984406317226</v>
      </c>
      <c r="I41" s="23">
        <f>SUM('Estados Financieros - Real'!I71+'Estados Financieros - Real'!I82)/'Estados Financieros - Real'!I101</f>
        <v>0.7341755094260264</v>
      </c>
      <c r="J41" s="23">
        <f>SUM('Estados Financieros - Real'!J71+'Estados Financieros - Real'!J82)/'Estados Financieros - Real'!J101</f>
        <v>0.7989463364623786</v>
      </c>
      <c r="L41" s="29">
        <f>AVERAGE(B41:J41)</f>
        <v>0.6769286810792938</v>
      </c>
    </row>
    <row r="42" spans="1:12" ht="12.75">
      <c r="A42" t="s">
        <v>125</v>
      </c>
      <c r="B42" s="23">
        <f>SUM('Estados Financieros - Real'!B82)/'Estados Financieros - Real'!B99</f>
        <v>0.13562214619037938</v>
      </c>
      <c r="C42" s="23">
        <f>SUM('Estados Financieros - Real'!C82)/'Estados Financieros - Real'!C99</f>
        <v>0.12435207155028599</v>
      </c>
      <c r="D42" s="23">
        <f>SUM('Estados Financieros - Real'!D82)/'Estados Financieros - Real'!D99</f>
        <v>1.1615554350629658</v>
      </c>
      <c r="E42" s="23">
        <f>SUM('Estados Financieros - Real'!E82)/'Estados Financieros - Real'!E99</f>
        <v>0.9972508123106575</v>
      </c>
      <c r="F42" s="23">
        <f>SUM('Estados Financieros - Real'!F82)/'Estados Financieros - Real'!F99</f>
        <v>0.9801459219553067</v>
      </c>
      <c r="G42" s="23">
        <f>SUM('Estados Financieros - Real'!G82)/'Estados Financieros - Real'!G99</f>
        <v>0.9764193783607282</v>
      </c>
      <c r="H42" s="23">
        <f>SUM('Estados Financieros - Real'!H82)/'Estados Financieros - Real'!H99</f>
        <v>0.7840345684699415</v>
      </c>
      <c r="I42" s="23">
        <f>SUM('Estados Financieros - Real'!I82)/'Estados Financieros - Real'!I99</f>
        <v>0.6963499267313773</v>
      </c>
      <c r="J42" s="23">
        <f>SUM('Estados Financieros - Real'!J82)/'Estados Financieros - Real'!J99</f>
        <v>1.3017457271046706</v>
      </c>
      <c r="L42" s="29">
        <f>AVERAGE(B42:J42)</f>
        <v>0.7952751097484794</v>
      </c>
    </row>
    <row r="43" spans="1:12" ht="12.75">
      <c r="A43" t="s">
        <v>126</v>
      </c>
      <c r="B43" s="23">
        <f>SUM('Estados Financieros - Real'!B71/'Estados Financieros - Real'!B99)</f>
        <v>1.0020151522377412</v>
      </c>
      <c r="C43" s="23">
        <f>SUM('Estados Financieros - Real'!C71/'Estados Financieros - Real'!C99)</f>
        <v>1.1381729742272897</v>
      </c>
      <c r="D43" s="23">
        <f>SUM('Estados Financieros - Real'!D71/'Estados Financieros - Real'!D99)</f>
        <v>2.437816104619414</v>
      </c>
      <c r="E43" s="23">
        <f>SUM('Estados Financieros - Real'!E71/'Estados Financieros - Real'!E99)</f>
        <v>2.419043776400423</v>
      </c>
      <c r="F43" s="23">
        <f>SUM('Estados Financieros - Real'!F71/'Estados Financieros - Real'!F99)</f>
        <v>2.289159061956561</v>
      </c>
      <c r="G43" s="23">
        <f>SUM('Estados Financieros - Real'!G71/'Estados Financieros - Real'!G99)</f>
        <v>2.4328524438228047</v>
      </c>
      <c r="H43" s="23">
        <f>SUM('Estados Financieros - Real'!H71/'Estados Financieros - Real'!H99)</f>
        <v>2.695485569880524</v>
      </c>
      <c r="I43" s="23">
        <f>SUM('Estados Financieros - Real'!I71/'Estados Financieros - Real'!I99)</f>
        <v>3.0666834375273897</v>
      </c>
      <c r="J43" s="23">
        <f>SUM('Estados Financieros - Real'!J71/'Estados Financieros - Real'!J99)</f>
        <v>3.2675561532838597</v>
      </c>
      <c r="L43" s="29">
        <f>AVERAGE(B43:J43)</f>
        <v>2.305420519328445</v>
      </c>
    </row>
    <row r="44" spans="1:12" ht="12.75">
      <c r="A44" t="s">
        <v>127</v>
      </c>
      <c r="B44" s="23">
        <f>SUM('Estados Financieros - Real'!B71+'Estados Financieros - Real'!B82)/'Estados Financieros - Real'!B99</f>
        <v>1.1376372984281204</v>
      </c>
      <c r="C44" s="23">
        <f>SUM('Estados Financieros - Real'!C71+'Estados Financieros - Real'!C82)/'Estados Financieros - Real'!C99</f>
        <v>1.2625250457775756</v>
      </c>
      <c r="D44" s="23">
        <f>SUM('Estados Financieros - Real'!D71+'Estados Financieros - Real'!D82)/'Estados Financieros - Real'!D99</f>
        <v>3.5993715396823793</v>
      </c>
      <c r="E44" s="23">
        <f>SUM('Estados Financieros - Real'!E71+'Estados Financieros - Real'!E82)/'Estados Financieros - Real'!E99</f>
        <v>3.41629458871108</v>
      </c>
      <c r="F44" s="23">
        <f>SUM('Estados Financieros - Real'!F71+'Estados Financieros - Real'!F82)/'Estados Financieros - Real'!F99</f>
        <v>3.2693049839118675</v>
      </c>
      <c r="G44" s="23">
        <f>SUM('Estados Financieros - Real'!G71+'Estados Financieros - Real'!G82)/'Estados Financieros - Real'!G99</f>
        <v>3.409271822183533</v>
      </c>
      <c r="H44" s="23">
        <f>SUM('Estados Financieros - Real'!H71+'Estados Financieros - Real'!H82)/'Estados Financieros - Real'!H99</f>
        <v>3.4795201383504657</v>
      </c>
      <c r="I44" s="23">
        <f>SUM('Estados Financieros - Real'!I71+'Estados Financieros - Real'!I82)/'Estados Financieros - Real'!I99</f>
        <v>3.763033364258767</v>
      </c>
      <c r="J44" s="23">
        <f>SUM('Estados Financieros - Real'!J71+'Estados Financieros - Real'!J82)/'Estados Financieros - Real'!J99</f>
        <v>4.56930188038853</v>
      </c>
      <c r="L44" s="29">
        <f>AVERAGE(B44:J44)</f>
        <v>3.1006956290769243</v>
      </c>
    </row>
    <row r="45" spans="1:12" ht="12.75">
      <c r="A45" t="s">
        <v>128</v>
      </c>
      <c r="B45" s="23">
        <f>SUM('Estados Financieros - Real'!B143/'Estados Financieros - Real'!B101)</f>
        <v>0.268369578152487</v>
      </c>
      <c r="C45" s="23">
        <f>SUM('Estados Financieros - Real'!C143/'Estados Financieros - Real'!C101)</f>
        <v>0.2552258302185369</v>
      </c>
      <c r="D45" s="23">
        <f>SUM('Estados Financieros - Real'!D143/'Estados Financieros - Real'!D101)</f>
        <v>0.11510871670423761</v>
      </c>
      <c r="E45" s="23">
        <f>SUM('Estados Financieros - Real'!E143/'Estados Financieros - Real'!E101)</f>
        <v>0.10233811008232299</v>
      </c>
      <c r="F45" s="23">
        <f>SUM('Estados Financieros - Real'!F143/'Estados Financieros - Real'!F101)</f>
        <v>0.13714786893554007</v>
      </c>
      <c r="G45" s="23">
        <f>SUM('Estados Financieros - Real'!G143/'Estados Financieros - Real'!G101)</f>
        <v>0.22373780498703597</v>
      </c>
      <c r="H45" s="23">
        <f>SUM('Estados Financieros - Real'!H143/'Estados Financieros - Real'!H101)</f>
        <v>0.2963478317684878</v>
      </c>
      <c r="I45" s="23">
        <f>SUM('Estados Financieros - Real'!I143/'Estados Financieros - Real'!I101)</f>
        <v>0.2953623645912125</v>
      </c>
      <c r="J45" s="23">
        <f>SUM('Estados Financieros - Real'!J143/'Estados Financieros - Real'!J101)</f>
        <v>0.3867660878462852</v>
      </c>
      <c r="L45" s="29">
        <f>AVERAGE(B45:J45)</f>
        <v>0.23115602147623843</v>
      </c>
    </row>
    <row r="47" ht="12.75">
      <c r="A47" s="1" t="s">
        <v>129</v>
      </c>
    </row>
    <row r="49" spans="1:12" ht="12.75">
      <c r="A49" t="s">
        <v>130</v>
      </c>
      <c r="B49" s="9">
        <f>SUM('Estados Financieros - Real'!B109/'Estados Financieros - Real'!B106)</f>
        <v>0.23088432657849575</v>
      </c>
      <c r="C49" s="9">
        <f>SUM('Estados Financieros - Real'!C109/'Estados Financieros - Real'!C106)</f>
        <v>0.24974092372355178</v>
      </c>
      <c r="D49" s="9">
        <f>SUM('Estados Financieros - Real'!D109/'Estados Financieros - Real'!D106)</f>
        <v>0.24732527368175658</v>
      </c>
      <c r="E49" s="9">
        <f>SUM('Estados Financieros - Real'!E109/'Estados Financieros - Real'!E106)</f>
        <v>0.25145804686810247</v>
      </c>
      <c r="F49" s="9">
        <f>SUM('Estados Financieros - Real'!F109/'Estados Financieros - Real'!F106)</f>
        <v>0.25075389020747</v>
      </c>
      <c r="G49" s="9">
        <f>SUM('Estados Financieros - Real'!G109/'Estados Financieros - Real'!G106)</f>
        <v>0.24276382018012108</v>
      </c>
      <c r="H49" s="9">
        <f>SUM('Estados Financieros - Real'!H109/'Estados Financieros - Real'!H106)</f>
        <v>0.2438504046418312</v>
      </c>
      <c r="I49" s="9">
        <f>SUM('Estados Financieros - Real'!I109/'Estados Financieros - Real'!I106)</f>
        <v>0.23359512479970224</v>
      </c>
      <c r="J49" s="9">
        <f>SUM('Estados Financieros - Real'!J109/'Estados Financieros - Real'!J106)</f>
        <v>0.23488014862697498</v>
      </c>
      <c r="L49" s="15">
        <f>AVERAGE(B49:J49)</f>
        <v>0.24280577325644515</v>
      </c>
    </row>
    <row r="50" spans="1:12" ht="12.75">
      <c r="A50" t="s">
        <v>131</v>
      </c>
      <c r="B50" s="9">
        <f>SUM('Estados Financieros - Real'!B140/'Estados Financieros - Real'!B106)</f>
        <v>0.018341119869507764</v>
      </c>
      <c r="C50" s="9">
        <f>SUM('Estados Financieros - Real'!C140/'Estados Financieros - Real'!C106)</f>
        <v>0.022709110787052275</v>
      </c>
      <c r="D50" s="9">
        <f>SUM('Estados Financieros - Real'!D140/'Estados Financieros - Real'!D106)</f>
        <v>0.005545914057897082</v>
      </c>
      <c r="E50" s="9">
        <f>SUM('Estados Financieros - Real'!E140/'Estados Financieros - Real'!E106)</f>
        <v>0.0032228804443419426</v>
      </c>
      <c r="F50" s="9">
        <f>SUM('Estados Financieros - Real'!F140/'Estados Financieros - Real'!F106)</f>
        <v>0.006157009568078636</v>
      </c>
      <c r="G50" s="9">
        <f>SUM('Estados Financieros - Real'!G140/'Estados Financieros - Real'!G106)</f>
        <v>-0.005314189964983219</v>
      </c>
      <c r="H50" s="9">
        <f>SUM('Estados Financieros - Real'!H140/'Estados Financieros - Real'!H106)</f>
        <v>0.010432614628557305</v>
      </c>
      <c r="I50" s="9">
        <f>SUM('Estados Financieros - Real'!I140/'Estados Financieros - Real'!I106)</f>
        <v>0.008683877052433448</v>
      </c>
      <c r="J50" s="9">
        <f>SUM('Estados Financieros - Real'!J140/'Estados Financieros - Real'!J106)</f>
        <v>0.0007914493034906632</v>
      </c>
      <c r="L50" s="15">
        <f aca="true" t="shared" si="8" ref="L50:L69">AVERAGE(B50:J50)</f>
        <v>0.007841087305152877</v>
      </c>
    </row>
    <row r="51" spans="1:12" ht="12.75">
      <c r="A51" t="s">
        <v>132</v>
      </c>
      <c r="B51" s="9">
        <f>SUM('Estados Financieros - Real'!B140/'Estados Financieros - Real'!B49)</f>
        <v>0.0370745696645301</v>
      </c>
      <c r="C51" s="9">
        <f>SUM('Estados Financieros - Real'!C140/'Estados Financieros - Real'!C49)</f>
        <v>0.05070701442281002</v>
      </c>
      <c r="D51" s="9">
        <f>SUM('Estados Financieros - Real'!D140/'Estados Financieros - Real'!D49)</f>
        <v>0.006088042550408442</v>
      </c>
      <c r="E51" s="9">
        <f>SUM('Estados Financieros - Real'!E140/'Estados Financieros - Real'!E49)</f>
        <v>0.007279232107160486</v>
      </c>
      <c r="F51" s="9">
        <f>SUM('Estados Financieros - Real'!F140/'Estados Financieros - Real'!F49)</f>
        <v>0.013162588021879158</v>
      </c>
      <c r="G51" s="9">
        <f>SUM('Estados Financieros - Real'!G140/'Estados Financieros - Real'!G49)</f>
        <v>-0.012138361504991608</v>
      </c>
      <c r="H51" s="9">
        <f>SUM('Estados Financieros - Real'!H140/'Estados Financieros - Real'!H49)</f>
        <v>0.02285272043802902</v>
      </c>
      <c r="I51" s="9">
        <f>SUM('Estados Financieros - Real'!I140/'Estados Financieros - Real'!I49)</f>
        <v>0.0201837863180808</v>
      </c>
      <c r="J51" s="9">
        <f>SUM('Estados Financieros - Real'!J140/'Estados Financieros - Real'!J49)</f>
        <v>0.001698075327176736</v>
      </c>
      <c r="L51" s="15">
        <f t="shared" si="8"/>
        <v>0.01632307414945368</v>
      </c>
    </row>
    <row r="52" spans="1:12" ht="12.75">
      <c r="A52" t="s">
        <v>133</v>
      </c>
      <c r="B52" s="9">
        <f>SUM('Estados Financieros - Real'!B113/'Estados Financieros - Real'!B106)</f>
        <v>0.022231121573637068</v>
      </c>
      <c r="C52" s="9">
        <f>SUM('Estados Financieros - Real'!C113/'Estados Financieros - Real'!C106)</f>
        <v>0.03058264771682202</v>
      </c>
      <c r="D52" s="9">
        <f>SUM('Estados Financieros - Real'!D113/'Estados Financieros - Real'!D106)</f>
        <v>0.010284566924376091</v>
      </c>
      <c r="E52" s="9">
        <f>SUM('Estados Financieros - Real'!E113/'Estados Financieros - Real'!E106)</f>
        <v>0.0041983716206537985</v>
      </c>
      <c r="F52" s="9">
        <f>SUM('Estados Financieros - Real'!F113/'Estados Financieros - Real'!F106)</f>
        <v>0.01003187296854524</v>
      </c>
      <c r="G52" s="9">
        <f>SUM('Estados Financieros - Real'!G113/'Estados Financieros - Real'!G106)</f>
        <v>0.003702671952589858</v>
      </c>
      <c r="H52" s="9">
        <f>SUM('Estados Financieros - Real'!H113/'Estados Financieros - Real'!H106)</f>
        <v>0.01821372014314904</v>
      </c>
      <c r="I52" s="9">
        <f>SUM('Estados Financieros - Real'!I113/'Estados Financieros - Real'!I106)</f>
        <v>0.020251149517278355</v>
      </c>
      <c r="J52" s="9">
        <f>SUM('Estados Financieros - Real'!J113/'Estados Financieros - Real'!J106)</f>
        <v>0.013050594344415752</v>
      </c>
      <c r="L52" s="15">
        <f t="shared" si="8"/>
        <v>0.014727412973496359</v>
      </c>
    </row>
    <row r="53" spans="1:12" ht="12.75">
      <c r="A53" t="s">
        <v>134</v>
      </c>
      <c r="B53" s="23">
        <f>SUM('Estados Financieros - Real'!B106/'Estados Financieros - Real'!B49)</f>
        <v>2.0213907290452218</v>
      </c>
      <c r="C53" s="23">
        <f>SUM('Estados Financieros - Real'!C106/'Estados Financieros - Real'!C49)</f>
        <v>2.232892996044605</v>
      </c>
      <c r="D53" s="23">
        <f>SUM('Estados Financieros - Real'!D106/'Estados Financieros - Real'!D49)</f>
        <v>1.0977527756203505</v>
      </c>
      <c r="E53" s="23">
        <f>SUM('Estados Financieros - Real'!E106/'Estados Financieros - Real'!E49)</f>
        <v>2.2586106536901904</v>
      </c>
      <c r="F53" s="23">
        <f>SUM('Estados Financieros - Real'!F106/'Estados Financieros - Real'!F49)</f>
        <v>2.1378215960750393</v>
      </c>
      <c r="G53" s="23">
        <f>SUM('Estados Financieros - Real'!G106/'Estados Financieros - Real'!G49)</f>
        <v>2.284141437354496</v>
      </c>
      <c r="H53" s="23">
        <f>SUM('Estados Financieros - Real'!H106/'Estados Financieros - Real'!H49)</f>
        <v>2.1905074855802713</v>
      </c>
      <c r="I53" s="23">
        <f>SUM('Estados Financieros - Real'!I106/'Estados Financieros - Real'!I49)</f>
        <v>2.32428282853507</v>
      </c>
      <c r="J53" s="23">
        <f>SUM('Estados Financieros - Real'!J106/'Estados Financieros - Real'!J49)</f>
        <v>2.1455263397003774</v>
      </c>
      <c r="L53" s="29">
        <f t="shared" si="8"/>
        <v>2.076991871293958</v>
      </c>
    </row>
    <row r="54" spans="1:12" ht="12.75">
      <c r="A54" t="s">
        <v>135</v>
      </c>
      <c r="B54" s="9">
        <f>SUM('Estados Financieros - Real'!B140/'Estados Financieros - Real'!B99)</f>
        <v>0.08611024016452833</v>
      </c>
      <c r="C54" s="9">
        <f>SUM('Estados Financieros - Real'!C140/'Estados Financieros - Real'!C99)</f>
        <v>0.11927718222606375</v>
      </c>
      <c r="D54" s="9">
        <f>SUM('Estados Financieros - Real'!D140/'Estados Financieros - Real'!D99)</f>
        <v>0.030585918112299344</v>
      </c>
      <c r="E54" s="9">
        <f>SUM('Estados Financieros - Real'!E140/'Estados Financieros - Real'!E99)</f>
        <v>0.035388238260610196</v>
      </c>
      <c r="F54" s="9">
        <f>SUM('Estados Financieros - Real'!F140/'Estados Financieros - Real'!F99)</f>
        <v>0.06178828583166481</v>
      </c>
      <c r="G54" s="9">
        <f>SUM('Estados Financieros - Real'!G140/'Estados Financieros - Real'!G99)</f>
        <v>-0.05865002776679407</v>
      </c>
      <c r="H54" s="9">
        <f>SUM('Estados Financieros - Real'!H140/'Estados Financieros - Real'!H99)</f>
        <v>0.11175920625998056</v>
      </c>
      <c r="I54" s="9">
        <f>SUM('Estados Financieros - Real'!I140/'Estados Financieros - Real'!I99)</f>
        <v>0.10345245837931401</v>
      </c>
      <c r="J54" s="9">
        <f>SUM('Estados Financieros - Real'!J140/'Estados Financieros - Real'!J99)</f>
        <v>0.009711564383492723</v>
      </c>
      <c r="L54" s="15">
        <f t="shared" si="8"/>
        <v>0.05549145176123996</v>
      </c>
    </row>
    <row r="55" spans="1:12" ht="12.75">
      <c r="A55" t="s">
        <v>181</v>
      </c>
      <c r="B55" s="9">
        <f>SUM('Estados Financieros - Real'!B140/'Estados Financieros - Real'!B49)</f>
        <v>0.0370745696645301</v>
      </c>
      <c r="C55" s="9">
        <f>SUM('Estados Financieros - Real'!C140/'Estados Financieros - Real'!C49)</f>
        <v>0.05070701442281002</v>
      </c>
      <c r="D55" s="9">
        <f>SUM('Estados Financieros - Real'!D140/'Estados Financieros - Real'!D49)</f>
        <v>0.006088042550408442</v>
      </c>
      <c r="E55" s="9">
        <f>SUM('Estados Financieros - Real'!E140/'Estados Financieros - Real'!E49)</f>
        <v>0.007279232107160486</v>
      </c>
      <c r="F55" s="9">
        <f>SUM('Estados Financieros - Real'!F140/'Estados Financieros - Real'!F49)</f>
        <v>0.013162588021879158</v>
      </c>
      <c r="G55" s="9">
        <f>SUM('Estados Financieros - Real'!G140/'Estados Financieros - Real'!G49)</f>
        <v>-0.012138361504991608</v>
      </c>
      <c r="H55" s="9">
        <f>SUM('Estados Financieros - Real'!H140/'Estados Financieros - Real'!H49)</f>
        <v>0.02285272043802902</v>
      </c>
      <c r="I55" s="9">
        <f>SUM('Estados Financieros - Real'!I140/'Estados Financieros - Real'!I49)</f>
        <v>0.0201837863180808</v>
      </c>
      <c r="J55" s="9">
        <f>SUM('Estados Financieros - Real'!J140/'Estados Financieros - Real'!J49)</f>
        <v>0.001698075327176736</v>
      </c>
      <c r="L55" s="15">
        <f t="shared" si="8"/>
        <v>0.01632307414945368</v>
      </c>
    </row>
    <row r="56" spans="1:12" ht="12.75">
      <c r="A56" t="s">
        <v>136</v>
      </c>
      <c r="B56" s="9">
        <f>SUM('Estados Financieros - Real'!B140/'Estados Financieros - Real'!B106)</f>
        <v>0.018341119869507764</v>
      </c>
      <c r="C56" s="9">
        <f>SUM('Estados Financieros - Real'!C140/'Estados Financieros - Real'!C106)</f>
        <v>0.022709110787052275</v>
      </c>
      <c r="D56" s="9">
        <f>SUM('Estados Financieros - Real'!D140/'Estados Financieros - Real'!D106)</f>
        <v>0.005545914057897082</v>
      </c>
      <c r="E56" s="9">
        <f>SUM('Estados Financieros - Real'!E140/'Estados Financieros - Real'!E106)</f>
        <v>0.0032228804443419426</v>
      </c>
      <c r="F56" s="9">
        <f>SUM('Estados Financieros - Real'!F140/'Estados Financieros - Real'!F106)</f>
        <v>0.006157009568078636</v>
      </c>
      <c r="G56" s="9">
        <f>SUM('Estados Financieros - Real'!G140/'Estados Financieros - Real'!G106)</f>
        <v>-0.005314189964983219</v>
      </c>
      <c r="H56" s="9">
        <f>SUM('Estados Financieros - Real'!H140/'Estados Financieros - Real'!H106)</f>
        <v>0.010432614628557305</v>
      </c>
      <c r="I56" s="9">
        <f>SUM('Estados Financieros - Real'!I140/'Estados Financieros - Real'!I106)</f>
        <v>0.008683877052433448</v>
      </c>
      <c r="J56" s="9">
        <f>SUM('Estados Financieros - Real'!J140/'Estados Financieros - Real'!J106)</f>
        <v>0.0007914493034906632</v>
      </c>
      <c r="L56" s="15">
        <f t="shared" si="8"/>
        <v>0.007841087305152877</v>
      </c>
    </row>
    <row r="57" spans="1:12" ht="12.75">
      <c r="A57" t="s">
        <v>137</v>
      </c>
      <c r="B57" s="9">
        <f aca="true" t="shared" si="9" ref="B57:J57">SUM(B58*B59*B60)</f>
        <v>0.08611024016452833</v>
      </c>
      <c r="C57" s="9">
        <f t="shared" si="9"/>
        <v>0.11927718222606373</v>
      </c>
      <c r="D57" s="9">
        <f t="shared" si="9"/>
        <v>0.03058591811229935</v>
      </c>
      <c r="E57" s="9">
        <f t="shared" si="9"/>
        <v>0.035388238260610196</v>
      </c>
      <c r="F57" s="9">
        <f t="shared" si="9"/>
        <v>0.06178828583166481</v>
      </c>
      <c r="G57" s="9">
        <f t="shared" si="9"/>
        <v>-0.05865002776679407</v>
      </c>
      <c r="H57" s="9">
        <f t="shared" si="9"/>
        <v>0.11175920625998056</v>
      </c>
      <c r="I57" s="9">
        <f t="shared" si="9"/>
        <v>0.10345245837931402</v>
      </c>
      <c r="J57" s="9">
        <f t="shared" si="9"/>
        <v>0.009711564383492721</v>
      </c>
      <c r="L57" s="15">
        <f t="shared" si="8"/>
        <v>0.055491451761239964</v>
      </c>
    </row>
    <row r="58" spans="1:12" ht="12.75">
      <c r="A58" s="20" t="s">
        <v>138</v>
      </c>
      <c r="B58" s="23">
        <f>SUM('Estados Financieros - Real'!B140/'Estados Financieros - Real'!B106)</f>
        <v>0.018341119869507764</v>
      </c>
      <c r="C58" s="23">
        <f>SUM('Estados Financieros - Real'!C140/'Estados Financieros - Real'!C106)</f>
        <v>0.022709110787052275</v>
      </c>
      <c r="D58" s="23">
        <f>SUM('Estados Financieros - Real'!D140/'Estados Financieros - Real'!D106)</f>
        <v>0.005545914057897082</v>
      </c>
      <c r="E58" s="23">
        <f>SUM('Estados Financieros - Real'!E140/'Estados Financieros - Real'!E106)</f>
        <v>0.0032228804443419426</v>
      </c>
      <c r="F58" s="23">
        <f>SUM('Estados Financieros - Real'!F140/'Estados Financieros - Real'!F106)</f>
        <v>0.006157009568078636</v>
      </c>
      <c r="G58" s="23">
        <f>SUM('Estados Financieros - Real'!G140/'Estados Financieros - Real'!G106)</f>
        <v>-0.005314189964983219</v>
      </c>
      <c r="H58" s="23">
        <f>SUM('Estados Financieros - Real'!H140/'Estados Financieros - Real'!H106)</f>
        <v>0.010432614628557305</v>
      </c>
      <c r="I58" s="23">
        <f>SUM('Estados Financieros - Real'!I140/'Estados Financieros - Real'!I106)</f>
        <v>0.008683877052433448</v>
      </c>
      <c r="J58" s="23">
        <f>SUM('Estados Financieros - Real'!J140/'Estados Financieros - Real'!J106)</f>
        <v>0.0007914493034906632</v>
      </c>
      <c r="L58" s="29">
        <f t="shared" si="8"/>
        <v>0.007841087305152877</v>
      </c>
    </row>
    <row r="59" spans="1:12" ht="12.75">
      <c r="A59" s="20" t="s">
        <v>139</v>
      </c>
      <c r="B59" s="23">
        <f>SUM('Estados Financieros - Real'!B106/'Estados Financieros - Real'!B49)</f>
        <v>2.0213907290452218</v>
      </c>
      <c r="C59" s="23">
        <f>SUM('Estados Financieros - Real'!C106/'Estados Financieros - Real'!C49)</f>
        <v>2.232892996044605</v>
      </c>
      <c r="D59" s="23">
        <f>SUM('Estados Financieros - Real'!D106/'Estados Financieros - Real'!D49)</f>
        <v>1.0977527756203505</v>
      </c>
      <c r="E59" s="23">
        <f>SUM('Estados Financieros - Real'!E106/'Estados Financieros - Real'!E49)</f>
        <v>2.2586106536901904</v>
      </c>
      <c r="F59" s="23">
        <f>SUM('Estados Financieros - Real'!F106/'Estados Financieros - Real'!F49)</f>
        <v>2.1378215960750393</v>
      </c>
      <c r="G59" s="23">
        <f>SUM('Estados Financieros - Real'!G106/'Estados Financieros - Real'!G49)</f>
        <v>2.284141437354496</v>
      </c>
      <c r="H59" s="23">
        <f>SUM('Estados Financieros - Real'!H106/'Estados Financieros - Real'!H49)</f>
        <v>2.1905074855802713</v>
      </c>
      <c r="I59" s="23">
        <f>SUM('Estados Financieros - Real'!I106/'Estados Financieros - Real'!I49)</f>
        <v>2.32428282853507</v>
      </c>
      <c r="J59" s="23">
        <f>SUM('Estados Financieros - Real'!J106/'Estados Financieros - Real'!J49)</f>
        <v>2.1455263397003774</v>
      </c>
      <c r="L59" s="29">
        <f t="shared" si="8"/>
        <v>2.076991871293958</v>
      </c>
    </row>
    <row r="60" spans="1:12" ht="12.75">
      <c r="A60" s="20" t="s">
        <v>140</v>
      </c>
      <c r="B60" s="23">
        <f>SUM('Estados Financieros - Real'!B49/'Estados Financieros - Real'!B99)</f>
        <v>2.322622782778016</v>
      </c>
      <c r="C60" s="23">
        <f>SUM('Estados Financieros - Real'!C49/'Estados Financieros - Real'!C99)</f>
        <v>2.3522817027146474</v>
      </c>
      <c r="D60" s="23">
        <f>SUM('Estados Financieros - Real'!D49/'Estados Financieros - Real'!D99)</f>
        <v>5.023933039076305</v>
      </c>
      <c r="E60" s="23">
        <f>SUM('Estados Financieros - Real'!E49/'Estados Financieros - Real'!E99)</f>
        <v>4.861534532715236</v>
      </c>
      <c r="F60" s="23">
        <f>SUM('Estados Financieros - Real'!F49/'Estados Financieros - Real'!F99)</f>
        <v>4.69423533798664</v>
      </c>
      <c r="G60" s="23">
        <f>SUM('Estados Financieros - Real'!G49/'Estados Financieros - Real'!G99)</f>
        <v>4.831791155888351</v>
      </c>
      <c r="H60" s="23">
        <f>SUM('Estados Financieros - Real'!H49/'Estados Financieros - Real'!H99)</f>
        <v>4.8904114747758</v>
      </c>
      <c r="I60" s="23">
        <f>SUM('Estados Financieros - Real'!I49/'Estados Financieros - Real'!I99)</f>
        <v>5.1255228701386155</v>
      </c>
      <c r="J60" s="23">
        <f>SUM('Estados Financieros - Real'!J49/'Estados Financieros - Real'!J99)</f>
        <v>5.719159938351746</v>
      </c>
      <c r="L60" s="29">
        <f t="shared" si="8"/>
        <v>4.42461031493615</v>
      </c>
    </row>
    <row r="61" spans="1:12" ht="12.75">
      <c r="A61" t="s">
        <v>180</v>
      </c>
      <c r="B61" s="9">
        <f aca="true" t="shared" si="10" ref="B61:J61">SUM(B62*B63)</f>
        <v>0.0370745696645301</v>
      </c>
      <c r="C61" s="9">
        <f t="shared" si="10"/>
        <v>0.05070701442281002</v>
      </c>
      <c r="D61" s="9">
        <f t="shared" si="10"/>
        <v>0.006088042550408443</v>
      </c>
      <c r="E61" s="9">
        <f t="shared" si="10"/>
        <v>0.007279232107160486</v>
      </c>
      <c r="F61" s="9">
        <f t="shared" si="10"/>
        <v>0.013162588021879158</v>
      </c>
      <c r="G61" s="9">
        <f t="shared" si="10"/>
        <v>-0.01213836150499161</v>
      </c>
      <c r="H61" s="9">
        <f t="shared" si="10"/>
        <v>0.02285272043802902</v>
      </c>
      <c r="I61" s="9">
        <f t="shared" si="10"/>
        <v>0.0201837863180808</v>
      </c>
      <c r="J61" s="9">
        <f t="shared" si="10"/>
        <v>0.0016980753271767359</v>
      </c>
      <c r="L61" s="15">
        <f t="shared" si="8"/>
        <v>0.01632307414945368</v>
      </c>
    </row>
    <row r="62" spans="1:12" ht="12.75">
      <c r="A62" s="20" t="s">
        <v>138</v>
      </c>
      <c r="B62" s="23">
        <f aca="true" t="shared" si="11" ref="B62:J62">B58</f>
        <v>0.018341119869507764</v>
      </c>
      <c r="C62" s="23">
        <f t="shared" si="11"/>
        <v>0.022709110787052275</v>
      </c>
      <c r="D62" s="23">
        <f t="shared" si="11"/>
        <v>0.005545914057897082</v>
      </c>
      <c r="E62" s="23">
        <f t="shared" si="11"/>
        <v>0.0032228804443419426</v>
      </c>
      <c r="F62" s="23">
        <f t="shared" si="11"/>
        <v>0.006157009568078636</v>
      </c>
      <c r="G62" s="23">
        <f t="shared" si="11"/>
        <v>-0.005314189964983219</v>
      </c>
      <c r="H62" s="23">
        <f t="shared" si="11"/>
        <v>0.010432614628557305</v>
      </c>
      <c r="I62" s="23">
        <f t="shared" si="11"/>
        <v>0.008683877052433448</v>
      </c>
      <c r="J62" s="23">
        <f t="shared" si="11"/>
        <v>0.0007914493034906632</v>
      </c>
      <c r="L62" s="29">
        <f t="shared" si="8"/>
        <v>0.007841087305152877</v>
      </c>
    </row>
    <row r="63" spans="1:12" ht="12.75">
      <c r="A63" s="20" t="s">
        <v>154</v>
      </c>
      <c r="B63" s="23">
        <f aca="true" t="shared" si="12" ref="B63:J63">B53</f>
        <v>2.0213907290452218</v>
      </c>
      <c r="C63" s="23">
        <f t="shared" si="12"/>
        <v>2.232892996044605</v>
      </c>
      <c r="D63" s="23">
        <f t="shared" si="12"/>
        <v>1.0977527756203505</v>
      </c>
      <c r="E63" s="23">
        <f t="shared" si="12"/>
        <v>2.2586106536901904</v>
      </c>
      <c r="F63" s="23">
        <f t="shared" si="12"/>
        <v>2.1378215960750393</v>
      </c>
      <c r="G63" s="23">
        <f t="shared" si="12"/>
        <v>2.284141437354496</v>
      </c>
      <c r="H63" s="23">
        <f t="shared" si="12"/>
        <v>2.1905074855802713</v>
      </c>
      <c r="I63" s="23">
        <f t="shared" si="12"/>
        <v>2.32428282853507</v>
      </c>
      <c r="J63" s="23">
        <f t="shared" si="12"/>
        <v>2.1455263397003774</v>
      </c>
      <c r="L63" s="29">
        <f t="shared" si="8"/>
        <v>2.076991871293958</v>
      </c>
    </row>
    <row r="65" spans="1:12" ht="12.75">
      <c r="A65" t="s">
        <v>158</v>
      </c>
      <c r="B65" s="9">
        <f>SUM('Estados Financieros - Real'!B140+'Estados Financieros - Real'!B146)/'Estados Financieros - Real'!B49</f>
        <v>0.04374865223753991</v>
      </c>
      <c r="C65" s="9">
        <f>SUM('Estados Financieros - Real'!C140+'Estados Financieros - Real'!C146)/'Estados Financieros - Real'!C49</f>
        <v>0.05094689269256351</v>
      </c>
      <c r="D65" s="9">
        <f>SUM('Estados Financieros - Real'!D140+'Estados Financieros - Real'!D146)/'Estados Financieros - Real'!D49</f>
        <v>0.0020731045301881908</v>
      </c>
      <c r="E65" s="9">
        <f>SUM('Estados Financieros - Real'!E140+'Estados Financieros - Real'!E146)/'Estados Financieros - Real'!E49</f>
        <v>-0.00762307493302433</v>
      </c>
      <c r="F65" s="9">
        <f>SUM('Estados Financieros - Real'!F140+'Estados Financieros - Real'!F146)/'Estados Financieros - Real'!F49</f>
        <v>0.000715917150282984</v>
      </c>
      <c r="G65" s="9">
        <f>SUM('Estados Financieros - Real'!G140+'Estados Financieros - Real'!G146)/'Estados Financieros - Real'!G49</f>
        <v>-0.019148689625516108</v>
      </c>
      <c r="H65" s="9">
        <f>SUM('Estados Financieros - Real'!H140+'Estados Financieros - Real'!H146)/'Estados Financieros - Real'!H49</f>
        <v>0.017207502300347313</v>
      </c>
      <c r="I65" s="9">
        <f>SUM('Estados Financieros - Real'!I140+'Estados Financieros - Real'!I146)/'Estados Financieros - Real'!I49</f>
        <v>0.011269349742994705</v>
      </c>
      <c r="J65" s="9">
        <f>SUM('Estados Financieros - Real'!J140+'Estados Financieros - Real'!J146)/'Estados Financieros - Real'!J49</f>
        <v>-0.015878168595259395</v>
      </c>
      <c r="L65" s="15">
        <f t="shared" si="8"/>
        <v>0.009256831722235199</v>
      </c>
    </row>
    <row r="66" spans="1:10" ht="12.75">
      <c r="A66" t="s">
        <v>155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2" ht="12.75">
      <c r="A67" s="25" t="s">
        <v>156</v>
      </c>
      <c r="B67" s="9">
        <f>SUM('Estados Financieros - Real'!B129/'Estados Financieros - Real'!B127)*-1</f>
        <v>0.21994842979148377</v>
      </c>
      <c r="C67" s="9">
        <f>SUM('Estados Financieros - Real'!C129/'Estados Financieros - Real'!C127)*-1</f>
        <v>0.15960658330191452</v>
      </c>
      <c r="D67" s="9">
        <f>SUM('Estados Financieros - Real'!D129/'Estados Financieros - Real'!D127)*-1</f>
        <v>-0.10673725678939606</v>
      </c>
      <c r="E67" s="9">
        <f>SUM('Estados Financieros - Real'!E129/'Estados Financieros - Real'!E127)*-1</f>
        <v>1.5025724529002071</v>
      </c>
      <c r="F67" s="9">
        <f>SUM('Estados Financieros - Real'!F129/'Estados Financieros - Real'!F127)*-1</f>
        <v>-17.527675081870633</v>
      </c>
      <c r="G67" s="9">
        <f>SUM('Estados Financieros - Real'!G129/'Estados Financieros - Real'!G127)*-1</f>
        <v>0.3974676297241833</v>
      </c>
      <c r="H67" s="9">
        <f>SUM('Estados Financieros - Real'!H129/'Estados Financieros - Real'!H127)*-1</f>
        <v>-0.2891073393120035</v>
      </c>
      <c r="I67" s="9">
        <f>SUM('Estados Financieros - Real'!I129/'Estados Financieros - Real'!I127)*-1</f>
        <v>0.275518240771438</v>
      </c>
      <c r="J67" s="9">
        <f>SUM('Estados Financieros - Real'!J129/'Estados Financieros - Real'!J127)*-1</f>
        <v>0.6856042336509728</v>
      </c>
      <c r="L67" s="15">
        <f t="shared" si="8"/>
        <v>-1.6314224564257593</v>
      </c>
    </row>
    <row r="68" spans="1:12" ht="12.75">
      <c r="A68" s="25" t="s">
        <v>157</v>
      </c>
      <c r="B68" s="3">
        <f>SUM('Estados Financieros - Real'!B54+'Estados Financieros - Real'!B55+'Estados Financieros - Real'!B56+'Estados Financieros - Real'!B57+'Estados Financieros - Real'!B58+'Estados Financieros - Real'!B73+'Estados Financieros - Real'!B74)</f>
        <v>3389725.602489637</v>
      </c>
      <c r="C68" s="3">
        <f>SUM('Estados Financieros - Real'!C54+'Estados Financieros - Real'!C55+'Estados Financieros - Real'!C56+'Estados Financieros - Real'!C57+'Estados Financieros - Real'!C58+'Estados Financieros - Real'!C73+'Estados Financieros - Real'!C74)</f>
        <v>10396104.686723998</v>
      </c>
      <c r="D68" s="3">
        <f>SUM('Estados Financieros - Real'!D54+'Estados Financieros - Real'!D55+'Estados Financieros - Real'!D56+'Estados Financieros - Real'!D57+'Estados Financieros - Real'!D58+'Estados Financieros - Real'!D73+'Estados Financieros - Real'!D74)</f>
        <v>80423990.84359707</v>
      </c>
      <c r="E68" s="3">
        <f>SUM('Estados Financieros - Real'!E54+'Estados Financieros - Real'!E55+'Estados Financieros - Real'!E56+'Estados Financieros - Real'!E57+'Estados Financieros - Real'!E58+'Estados Financieros - Real'!E73+'Estados Financieros - Real'!E74)</f>
        <v>71766231.97374213</v>
      </c>
      <c r="F68" s="3">
        <f>SUM('Estados Financieros - Real'!F54+'Estados Financieros - Real'!F55+'Estados Financieros - Real'!F56+'Estados Financieros - Real'!F57+'Estados Financieros - Real'!F58+'Estados Financieros - Real'!F73+'Estados Financieros - Real'!F74)</f>
        <v>76173767.96193983</v>
      </c>
      <c r="G68" s="3">
        <f>SUM('Estados Financieros - Real'!G54+'Estados Financieros - Real'!G55+'Estados Financieros - Real'!G56+'Estados Financieros - Real'!G57+'Estados Financieros - Real'!G58+'Estados Financieros - Real'!G73+'Estados Financieros - Real'!G74)</f>
        <v>69666621.8355165</v>
      </c>
      <c r="H68" s="3">
        <f>SUM('Estados Financieros - Real'!H54+'Estados Financieros - Real'!H55+'Estados Financieros - Real'!H56+'Estados Financieros - Real'!H57+'Estados Financieros - Real'!H58+'Estados Financieros - Real'!H73+'Estados Financieros - Real'!H74)</f>
        <v>68749457.93884666</v>
      </c>
      <c r="I68" s="3">
        <f>SUM('Estados Financieros - Real'!I54+'Estados Financieros - Real'!I55+'Estados Financieros - Real'!I56+'Estados Financieros - Real'!I57+'Estados Financieros - Real'!I58+'Estados Financieros - Real'!I73+'Estados Financieros - Real'!I74)</f>
        <v>64524082.546665676</v>
      </c>
      <c r="J68" s="3">
        <f>SUM('Estados Financieros - Real'!J54+'Estados Financieros - Real'!J55+'Estados Financieros - Real'!J56+'Estados Financieros - Real'!J57+'Estados Financieros - Real'!J58+'Estados Financieros - Real'!J73+'Estados Financieros - Real'!J74)</f>
        <v>126738185.64340001</v>
      </c>
      <c r="L68" s="27">
        <f>AVERAGE(B68:J68)</f>
        <v>63536463.225880176</v>
      </c>
    </row>
    <row r="69" spans="2:12" ht="12.75">
      <c r="B69" s="9">
        <f>SUM('Estados Financieros - Real'!B140-'Estados Financieros - Real'!B120)/'Estados Financieros - Real'!B49</f>
        <v>0.04585170997607657</v>
      </c>
      <c r="C69" s="9">
        <f>SUM('Estados Financieros - Real'!C140-'Estados Financieros - Real'!C120)/'Estados Financieros - Real'!C49</f>
        <v>0.05798570556683102</v>
      </c>
      <c r="D69" s="9">
        <f>SUM('Estados Financieros - Real'!D140-'Estados Financieros - Real'!D120)/'Estados Financieros - Real'!D49</f>
        <v>0.013660814889105434</v>
      </c>
      <c r="E69" s="9">
        <f>SUM('Estados Financieros - Real'!E140-'Estados Financieros - Real'!E120)/'Estados Financieros - Real'!E49</f>
        <v>0.026125890217128186</v>
      </c>
      <c r="F69" s="9">
        <f>SUM('Estados Financieros - Real'!F140-'Estados Financieros - Real'!F120)/'Estados Financieros - Real'!F49</f>
        <v>0.029160074396593468</v>
      </c>
      <c r="G69" s="9">
        <f>SUM('Estados Financieros - Real'!G140-'Estados Financieros - Real'!G120)/'Estados Financieros - Real'!G49</f>
        <v>0.0025044243006403367</v>
      </c>
      <c r="H69" s="9">
        <f>SUM('Estados Financieros - Real'!H140-'Estados Financieros - Real'!H120)/'Estados Financieros - Real'!H49</f>
        <v>0.03393394024065304</v>
      </c>
      <c r="I69" s="9">
        <f>SUM('Estados Financieros - Real'!I140-'Estados Financieros - Real'!I120)/'Estados Financieros - Real'!I49</f>
        <v>0.032010496889173255</v>
      </c>
      <c r="J69" s="9">
        <f>SUM('Estados Financieros - Real'!J140-'Estados Financieros - Real'!J120)/'Estados Financieros - Real'!J49</f>
        <v>0.022123096427818022</v>
      </c>
      <c r="L69" s="15">
        <f t="shared" si="8"/>
        <v>0.029261794767113256</v>
      </c>
    </row>
    <row r="72" ht="12.75">
      <c r="A72" s="1" t="s">
        <v>141</v>
      </c>
    </row>
    <row r="74" spans="1:12" ht="12.75">
      <c r="A74" t="s">
        <v>142</v>
      </c>
      <c r="B74" s="23">
        <f>SUM('Estados Financieros - Real'!B99/'Estados Financieros - Real'!B33)</f>
        <v>1.8790936964008584</v>
      </c>
      <c r="C74" s="23">
        <f>SUM('Estados Financieros - Real'!C99/'Estados Financieros - Real'!C33)</f>
        <v>1.7654869985231147</v>
      </c>
      <c r="D74" s="23">
        <f>SUM('Estados Financieros - Real'!D99/'Estados Financieros - Real'!D33)</f>
        <v>0.5282901173238241</v>
      </c>
      <c r="E74" s="23">
        <f>SUM('Estados Financieros - Real'!E99/'Estados Financieros - Real'!E33)</f>
        <v>0.6269886725334778</v>
      </c>
      <c r="F74" s="23">
        <f>SUM('Estados Financieros - Real'!F99/'Estados Financieros - Real'!F33)</f>
        <v>0.6274616371533671</v>
      </c>
      <c r="G74" s="23">
        <f>SUM('Estados Financieros - Real'!G99/'Estados Financieros - Real'!G33)</f>
        <v>0.5616104770000758</v>
      </c>
      <c r="H74" s="23">
        <f>SUM('Estados Financieros - Real'!H99/'Estados Financieros - Real'!H33)</f>
        <v>0.5521949791516603</v>
      </c>
      <c r="I74" s="23">
        <f>SUM('Estados Financieros - Real'!I99/'Estados Financieros - Real'!I33)</f>
        <v>0.528739911549629</v>
      </c>
      <c r="J74" s="23">
        <f>SUM('Estados Financieros - Real'!J99/'Estados Financieros - Real'!J33)</f>
        <v>0.4722279499641183</v>
      </c>
      <c r="L74" s="29">
        <f>AVERAGE(B74:J74)</f>
        <v>0.8380104932889029</v>
      </c>
    </row>
    <row r="76" ht="12.75">
      <c r="A76" s="1" t="s">
        <v>159</v>
      </c>
    </row>
    <row r="77" ht="12.75">
      <c r="A77" s="1"/>
    </row>
    <row r="78" spans="1:12" ht="12.75">
      <c r="A78" t="s">
        <v>160</v>
      </c>
      <c r="B78" s="23">
        <f>SUM('Estados Financieros - Real'!B113/'Estados Financieros - Real'!B120)*-1</f>
        <v>5.119866089654602</v>
      </c>
      <c r="C78" s="23">
        <f>SUM('Estados Financieros - Real'!C113/'Estados Financieros - Real'!C120)*-1</f>
        <v>9.38187629289445</v>
      </c>
      <c r="D78" s="23">
        <f>SUM('Estados Financieros - Real'!D113/'Estados Financieros - Real'!D120)*-1</f>
        <v>1.4908558427929317</v>
      </c>
      <c r="E78" s="23">
        <f>SUM('Estados Financieros - Real'!E113/'Estados Financieros - Real'!E120)*-1</f>
        <v>0.5031389021454197</v>
      </c>
      <c r="F78" s="23">
        <f>SUM('Estados Financieros - Real'!F113/'Estados Financieros - Real'!F120)*-1</f>
        <v>1.340607779178085</v>
      </c>
      <c r="G78" s="23">
        <f>SUM('Estados Financieros - Real'!G113/'Estados Financieros - Real'!G120)*-1</f>
        <v>0.5775831558355419</v>
      </c>
      <c r="H78" s="23">
        <f>SUM('Estados Financieros - Real'!H113/'Estados Financieros - Real'!H120)*-1</f>
        <v>3.600442101544136</v>
      </c>
      <c r="I78" s="23">
        <f>SUM('Estados Financieros - Real'!I113/'Estados Financieros - Real'!I120)*-1</f>
        <v>3.9799231407722244</v>
      </c>
      <c r="J78" s="23">
        <f>SUM('Estados Financieros - Real'!J113/'Estados Financieros - Real'!J120)*-1</f>
        <v>1.3708869027219583</v>
      </c>
      <c r="L78" s="29">
        <f>AVERAGE(B78:J78)</f>
        <v>3.0405755786154836</v>
      </c>
    </row>
    <row r="79" spans="1:12" ht="12.75">
      <c r="A79" t="s">
        <v>161</v>
      </c>
      <c r="B79" s="23">
        <f>SUM('Estados Financieros - Real'!B99/'Estados Financieros - Real'!B101)</f>
        <v>0.43054774430651693</v>
      </c>
      <c r="C79" s="23">
        <f>SUM('Estados Financieros - Real'!C99/'Estados Financieros - Real'!C101)</f>
        <v>0.42511915084232943</v>
      </c>
      <c r="D79" s="23">
        <f>SUM('Estados Financieros - Real'!D99/'Estados Financieros - Real'!D101)</f>
        <v>0.199047238930529</v>
      </c>
      <c r="E79" s="23">
        <f>SUM('Estados Financieros - Real'!E99/'Estados Financieros - Real'!E101)</f>
        <v>0.2056963687639355</v>
      </c>
      <c r="F79" s="23">
        <f>SUM('Estados Financieros - Real'!F99/'Estados Financieros - Real'!F101)</f>
        <v>0.2130272404342004</v>
      </c>
      <c r="G79" s="23">
        <f>SUM('Estados Financieros - Real'!G99/'Estados Financieros - Real'!G101)</f>
        <v>0.20696258752436592</v>
      </c>
      <c r="H79" s="23">
        <f>SUM('Estados Financieros - Real'!H99/'Estados Financieros - Real'!H101)</f>
        <v>0.2044817711470474</v>
      </c>
      <c r="I79" s="23">
        <f>SUM('Estados Financieros - Real'!I99/'Estados Financieros - Real'!I101)</f>
        <v>0.19510204623727606</v>
      </c>
      <c r="J79" s="23">
        <f>SUM('Estados Financieros - Real'!J99/'Estados Financieros - Real'!J101)</f>
        <v>0.17485085410781476</v>
      </c>
      <c r="L79" s="29">
        <f>AVERAGE(B79:J79)</f>
        <v>0.25053722247711285</v>
      </c>
    </row>
    <row r="80" spans="1:12" ht="12.75">
      <c r="A80" t="s">
        <v>162</v>
      </c>
      <c r="B80" s="23">
        <f>SUM('Estados Financieros - Real'!B99/('Estados Financieros - Real'!B82+'Estados Financieros - Real'!B85+'Estados Financieros - Real'!B99))</f>
        <v>0.7572271860877323</v>
      </c>
      <c r="C80" s="23">
        <f>SUM('Estados Financieros - Real'!C99/('Estados Financieros - Real'!C82+'Estados Financieros - Real'!C85+'Estados Financieros - Real'!C99))</f>
        <v>0.8236494611531924</v>
      </c>
      <c r="D80" s="23">
        <f>SUM('Estados Financieros - Real'!D99/('Estados Financieros - Real'!D82+'Estados Financieros - Real'!D85+'Estados Financieros - Real'!D99))</f>
        <v>0.3866801174673137</v>
      </c>
      <c r="E80" s="23">
        <f>SUM('Estados Financieros - Real'!E99/('Estados Financieros - Real'!E82+'Estados Financieros - Real'!E85+'Estados Financieros - Real'!E99))</f>
        <v>0.40941813082182643</v>
      </c>
      <c r="F80" s="23">
        <f>SUM('Estados Financieros - Real'!F99/('Estados Financieros - Real'!F82+'Estados Financieros - Real'!F85+'Estados Financieros - Real'!F99))</f>
        <v>0.41578722885689195</v>
      </c>
      <c r="G80" s="23">
        <f>SUM('Estados Financieros - Real'!G99/('Estados Financieros - Real'!G82+'Estados Financieros - Real'!G85+'Estados Financieros - Real'!G99))</f>
        <v>0.4168509995567894</v>
      </c>
      <c r="H80" s="23">
        <f>SUM('Estados Financieros - Real'!H99/('Estados Financieros - Real'!H82+'Estados Financieros - Real'!H85+'Estados Financieros - Real'!H99))</f>
        <v>0.45559624485260763</v>
      </c>
      <c r="I80" s="23">
        <f>SUM('Estados Financieros - Real'!I99/('Estados Financieros - Real'!I82+'Estados Financieros - Real'!I85+'Estados Financieros - Real'!I99))</f>
        <v>0.485710533886414</v>
      </c>
      <c r="J80" s="23">
        <f>SUM('Estados Financieros - Real'!J99/('Estados Financieros - Real'!J82+'Estados Financieros - Real'!J85+'Estados Financieros - Real'!J99))</f>
        <v>0.4078962539096869</v>
      </c>
      <c r="L80" s="29">
        <f>AVERAGE(B80:J80)</f>
        <v>0.5065351285102728</v>
      </c>
    </row>
    <row r="81" spans="1:12" ht="12.75">
      <c r="A81" t="s">
        <v>163</v>
      </c>
      <c r="B81" s="3">
        <f>SUM('Estados Financieros - Real'!B82+'Estados Financieros - Real'!B85+'Estados Financieros - Real'!B99)</f>
        <v>94530730.54152302</v>
      </c>
      <c r="C81" s="3">
        <f>SUM('Estados Financieros - Real'!C82+'Estados Financieros - Real'!C85+'Estados Financieros - Real'!C99)</f>
        <v>93687252.75008495</v>
      </c>
      <c r="D81" s="3">
        <f>SUM('Estados Financieros - Real'!D82+'Estados Financieros - Real'!D85+'Estados Financieros - Real'!D99)</f>
        <v>199917853.0036225</v>
      </c>
      <c r="E81" s="3">
        <f>SUM('Estados Financieros - Real'!E82+'Estados Financieros - Real'!E85+'Estados Financieros - Real'!E99)</f>
        <v>188770092.09547403</v>
      </c>
      <c r="F81" s="3">
        <f>SUM('Estados Financieros - Real'!F82+'Estados Financieros - Real'!F85+'Estados Financieros - Real'!F99)</f>
        <v>190723908.0193984</v>
      </c>
      <c r="G81" s="3">
        <f>SUM('Estados Financieros - Real'!G82+'Estados Financieros - Real'!G85+'Estados Financieros - Real'!G99)</f>
        <v>173644898.31560746</v>
      </c>
      <c r="H81" s="3">
        <f>SUM('Estados Financieros - Real'!H82+'Estados Financieros - Real'!H85+'Estados Financieros - Real'!H99)</f>
        <v>171134972.421884</v>
      </c>
      <c r="I81" s="3">
        <f>SUM('Estados Financieros - Real'!I82+'Estados Financieros - Real'!I85+'Estados Financieros - Real'!I99)</f>
        <v>169017464.0917999</v>
      </c>
      <c r="J81" s="3">
        <f>SUM('Estados Financieros - Real'!J82+'Estados Financieros - Real'!J85+'Estados Financieros - Real'!J99)</f>
        <v>197662402.98900002</v>
      </c>
      <c r="L81" s="27">
        <f>AVERAGE(B81:J81)</f>
        <v>164343286.02537715</v>
      </c>
    </row>
    <row r="82" spans="1:12" ht="12.75">
      <c r="A82" t="s">
        <v>164</v>
      </c>
      <c r="B82" s="3">
        <f>SUM('Estados Financieros - Real'!B33+'Estados Financieros - Real'!B47+'Estados Financieros - Real'!B23*B99)</f>
        <v>70916742.92156836</v>
      </c>
      <c r="C82" s="3">
        <f>SUM('Estados Financieros - Real'!C33+'Estados Financieros - Real'!C47+'Estados Financieros - Real'!C23*C99)</f>
        <v>76556108.1438691</v>
      </c>
      <c r="D82" s="3">
        <f>SUM('Estados Financieros - Real'!D33+'Estados Financieros - Real'!D47+'Estados Financieros - Real'!D23*D99)</f>
        <v>178015222.1005402</v>
      </c>
      <c r="E82" s="3">
        <f>SUM('Estados Financieros - Real'!E33+'Estados Financieros - Real'!E47+'Estados Financieros - Real'!E23*E99)</f>
        <v>175905941.94494396</v>
      </c>
      <c r="F82" s="3">
        <f>SUM('Estados Financieros - Real'!F33+'Estados Financieros - Real'!F47+'Estados Financieros - Real'!F23*F99)</f>
        <v>183515223.4563536</v>
      </c>
      <c r="G82" s="3">
        <f>SUM('Estados Financieros - Real'!G33+'Estados Financieros - Real'!G47+'Estados Financieros - Real'!G23*G99)</f>
        <v>172080530.92427224</v>
      </c>
      <c r="H82" s="3">
        <f>SUM('Estados Financieros - Real'!H33+'Estados Financieros - Real'!H47+'Estados Financieros - Real'!H23*H99)</f>
        <v>186605391.73506385</v>
      </c>
      <c r="I82" s="3">
        <f>SUM('Estados Financieros - Real'!I33+'Estados Financieros - Real'!I47+'Estados Financieros - Real'!I23*I99)</f>
        <v>195581731.31649128</v>
      </c>
      <c r="J82" s="3">
        <f>SUM('Estados Financieros - Real'!J33+'Estados Financieros - Real'!J47+'Estados Financieros - Real'!J23*J99)</f>
        <v>241602297.8786</v>
      </c>
      <c r="L82" s="27">
        <f>AVERAGE(B82:J82)</f>
        <v>164531021.15796697</v>
      </c>
    </row>
    <row r="83" spans="1:12" ht="12.75">
      <c r="A83" t="s">
        <v>165</v>
      </c>
      <c r="B83" s="9">
        <f>SUM(B82/'Estados Financieros - Real'!B49)</f>
        <v>0.42655092434810177</v>
      </c>
      <c r="C83" s="9">
        <f>SUM(C82/'Estados Financieros - Real'!C49)</f>
        <v>0.421762141916762</v>
      </c>
      <c r="D83" s="9">
        <f>SUM(D82/'Estados Financieros - Real'!D49)</f>
        <v>0.45836334192440215</v>
      </c>
      <c r="E83" s="9">
        <f>SUM(E82/'Estados Financieros - Real'!E49)</f>
        <v>0.4681735519198888</v>
      </c>
      <c r="F83" s="9">
        <f>SUM(F82/'Estados Financieros - Real'!F49)</f>
        <v>0.49298187895445544</v>
      </c>
      <c r="G83" s="9">
        <f>SUM(G82/'Estados Financieros - Real'!G49)</f>
        <v>0.4920176782414286</v>
      </c>
      <c r="H83" s="9">
        <f>SUM(H82/'Estados Financieros - Real'!H49)</f>
        <v>0.48939539797005516</v>
      </c>
      <c r="I83" s="9">
        <f>SUM(I82/'Estados Financieros - Real'!I49)</f>
        <v>0.4648159334557395</v>
      </c>
      <c r="J83" s="9">
        <f>SUM(J82/'Estados Financieros - Real'!J49)</f>
        <v>0.5239562570322077</v>
      </c>
      <c r="L83" s="15">
        <f aca="true" t="shared" si="13" ref="L83:L91">AVERAGE(B83:J83)</f>
        <v>0.4708907895292268</v>
      </c>
    </row>
    <row r="84" spans="1:12" ht="12.75">
      <c r="A84" t="s">
        <v>166</v>
      </c>
      <c r="B84" s="9">
        <f>SUM(B27/'Estados Financieros - Real'!B49)</f>
        <v>-0.003831086298399147</v>
      </c>
      <c r="C84" s="9">
        <f>SUM(C27/'Estados Financieros - Real'!C49)</f>
        <v>0.019535546045084652</v>
      </c>
      <c r="D84" s="9">
        <f>SUM(D27/'Estados Financieros - Real'!D49)</f>
        <v>-0.0514747306119769</v>
      </c>
      <c r="E84" s="9">
        <f>SUM(E27/'Estados Financieros - Real'!E49)</f>
        <v>-0.03476538851386298</v>
      </c>
      <c r="F84" s="9">
        <f>SUM(F27/'Estados Financieros - Real'!F49)</f>
        <v>-0.04498843011400491</v>
      </c>
      <c r="G84" s="9">
        <f>SUM(G27/'Estados Financieros - Real'!G49)</f>
        <v>-0.07356087210137298</v>
      </c>
      <c r="H84" s="9">
        <f>SUM(H27/'Estados Financieros - Real'!H49)</f>
        <v>-0.07739153073543104</v>
      </c>
      <c r="I84" s="9">
        <f>SUM(I27/'Estados Financieros - Real'!I49)</f>
        <v>-0.11018279561176264</v>
      </c>
      <c r="J84" s="9">
        <f>SUM(J27/'Estados Financieros - Real'!J49)</f>
        <v>-0.1101025440535628</v>
      </c>
      <c r="L84" s="15">
        <f t="shared" si="13"/>
        <v>-0.05408464799947652</v>
      </c>
    </row>
    <row r="85" spans="1:12" ht="12.75">
      <c r="A85" t="s">
        <v>167</v>
      </c>
      <c r="B85" s="9">
        <f>SUM('Estados Financieros - Real'!B33/'Indices Financieros'!B82)</f>
        <v>0.5371579344578212</v>
      </c>
      <c r="C85" s="9">
        <f>SUM('Estados Financieros - Real'!C33/'Indices Financieros'!C82)</f>
        <v>0.570924331143962</v>
      </c>
      <c r="D85" s="9">
        <f>SUM('Estados Financieros - Real'!D33/'Indices Financieros'!D82)</f>
        <v>0.8220037409381602</v>
      </c>
      <c r="E85" s="9">
        <f>SUM('Estados Financieros - Real'!E33/'Indices Financieros'!E82)</f>
        <v>0.7007450754333044</v>
      </c>
      <c r="F85" s="9">
        <f>SUM('Estados Financieros - Real'!F33/'Indices Financieros'!F82)</f>
        <v>0.6886792652764627</v>
      </c>
      <c r="G85" s="9">
        <f>SUM('Estados Financieros - Real'!G33/'Indices Financieros'!G82)</f>
        <v>0.7489898581472936</v>
      </c>
      <c r="H85" s="9">
        <f>SUM('Estados Financieros - Real'!H33/'Indices Financieros'!H82)</f>
        <v>0.7566625916190369</v>
      </c>
      <c r="I85" s="9">
        <f>SUM('Estados Financieros - Real'!I33/'Indices Financieros'!I82)</f>
        <v>0.7938505013984657</v>
      </c>
      <c r="J85" s="9">
        <f>SUM('Estados Financieros - Real'!J33/'Indices Financieros'!J82)</f>
        <v>0.7066771335601726</v>
      </c>
      <c r="L85" s="15">
        <f t="shared" si="13"/>
        <v>0.7028544924416311</v>
      </c>
    </row>
    <row r="86" spans="1:12" ht="12.75">
      <c r="A86" t="s">
        <v>168</v>
      </c>
      <c r="B86" s="9">
        <f>SUM('Estados Financieros - Real'!B31/('Estados Financieros - Real'!B26+'Estados Financieros - Real'!B27+'Estados Financieros - Real'!B28+'Estados Financieros - Real'!B29+'Estados Financieros - Real'!B30))*-1</f>
        <v>0.28288587843518864</v>
      </c>
      <c r="C86" s="9">
        <f>SUM('Estados Financieros - Real'!C31/('Estados Financieros - Real'!C26+'Estados Financieros - Real'!C27+'Estados Financieros - Real'!C28+'Estados Financieros - Real'!C29+'Estados Financieros - Real'!C30))*-1</f>
        <v>0.31300027338079045</v>
      </c>
      <c r="D86" s="9">
        <f>SUM('Estados Financieros - Real'!D31/('Estados Financieros - Real'!D26+'Estados Financieros - Real'!D27+'Estados Financieros - Real'!D28+'Estados Financieros - Real'!D29+'Estados Financieros - Real'!D30))*-1</f>
        <v>0.48262804867139425</v>
      </c>
      <c r="E86" s="9">
        <f>SUM('Estados Financieros - Real'!E31/('Estados Financieros - Real'!E26+'Estados Financieros - Real'!E27+'Estados Financieros - Real'!E28+'Estados Financieros - Real'!E29+'Estados Financieros - Real'!E30))*-1</f>
        <v>0.4461477736528404</v>
      </c>
      <c r="F86" s="9">
        <f>SUM('Estados Financieros - Real'!F31/('Estados Financieros - Real'!F26+'Estados Financieros - Real'!F27+'Estados Financieros - Real'!F28+'Estados Financieros - Real'!F29+'Estados Financieros - Real'!F30))*-1</f>
        <v>0.46843307259146794</v>
      </c>
      <c r="G86" s="9">
        <f>SUM('Estados Financieros - Real'!G31/('Estados Financieros - Real'!G26+'Estados Financieros - Real'!G27+'Estados Financieros - Real'!G28+'Estados Financieros - Real'!G29+'Estados Financieros - Real'!G30))*-1</f>
        <v>0.5260513399350691</v>
      </c>
      <c r="H86" s="9">
        <f>SUM('Estados Financieros - Real'!H31/('Estados Financieros - Real'!H26+'Estados Financieros - Real'!H27+'Estados Financieros - Real'!H28+'Estados Financieros - Real'!H29+'Estados Financieros - Real'!H30))*-1</f>
        <v>0.5310617634015744</v>
      </c>
      <c r="I86" s="9">
        <f>SUM('Estados Financieros - Real'!I31/('Estados Financieros - Real'!I26+'Estados Financieros - Real'!I27+'Estados Financieros - Real'!I28+'Estados Financieros - Real'!I29+'Estados Financieros - Real'!I30))*-1</f>
        <v>0.522151598429714</v>
      </c>
      <c r="J86" s="9">
        <f>SUM('Estados Financieros - Real'!J31/('Estados Financieros - Real'!J26+'Estados Financieros - Real'!J27+'Estados Financieros - Real'!J28+'Estados Financieros - Real'!J29+'Estados Financieros - Real'!J30))*-1</f>
        <v>0.516022276754583</v>
      </c>
      <c r="L86" s="15">
        <f t="shared" si="13"/>
        <v>0.4542646694725136</v>
      </c>
    </row>
    <row r="87" spans="1:12" ht="12.75">
      <c r="A87" t="s">
        <v>169</v>
      </c>
      <c r="B87" s="9">
        <f>SUM('Estados Financieros - Real'!B113/'Estados Financieros - Real'!B106)</f>
        <v>0.022231121573637068</v>
      </c>
      <c r="C87" s="9">
        <f>SUM('Estados Financieros - Real'!C113/'Estados Financieros - Real'!C106)</f>
        <v>0.03058264771682202</v>
      </c>
      <c r="D87" s="9">
        <f>SUM('Estados Financieros - Real'!D113/'Estados Financieros - Real'!D106)</f>
        <v>0.010284566924376091</v>
      </c>
      <c r="E87" s="9">
        <f>SUM('Estados Financieros - Real'!E113/'Estados Financieros - Real'!E106)</f>
        <v>0.0041983716206537985</v>
      </c>
      <c r="F87" s="9">
        <f>SUM('Estados Financieros - Real'!F113/'Estados Financieros - Real'!F106)</f>
        <v>0.01003187296854524</v>
      </c>
      <c r="G87" s="9">
        <f>SUM('Estados Financieros - Real'!G113/'Estados Financieros - Real'!G106)</f>
        <v>0.003702671952589858</v>
      </c>
      <c r="H87" s="9">
        <f>SUM('Estados Financieros - Real'!H113/'Estados Financieros - Real'!H106)</f>
        <v>0.01821372014314904</v>
      </c>
      <c r="I87" s="9">
        <f>SUM('Estados Financieros - Real'!I113/'Estados Financieros - Real'!I106)</f>
        <v>0.020251149517278355</v>
      </c>
      <c r="J87" s="9">
        <f>SUM('Estados Financieros - Real'!J113/'Estados Financieros - Real'!J106)</f>
        <v>0.013050594344415752</v>
      </c>
      <c r="L87" s="15">
        <f t="shared" si="13"/>
        <v>0.014727412973496359</v>
      </c>
    </row>
    <row r="88" spans="1:12" ht="12.75">
      <c r="A88" t="s">
        <v>170</v>
      </c>
      <c r="B88" s="9">
        <f>SUM('Estados Financieros - Real'!B113/'Estados Financieros - Real'!B99)</f>
        <v>0.10437351870838033</v>
      </c>
      <c r="C88" s="9">
        <f>SUM('Estados Financieros - Real'!C113/'Estados Financieros - Real'!C99)</f>
        <v>0.16063209514811616</v>
      </c>
      <c r="D88" s="9">
        <f>SUM('Estados Financieros - Real'!D113/'Estados Financieros - Real'!D99)</f>
        <v>0.05671976133880201</v>
      </c>
      <c r="E88" s="9">
        <f>SUM('Estados Financieros - Real'!E113/'Estados Financieros - Real'!E99)</f>
        <v>0.04609943737724248</v>
      </c>
      <c r="F88" s="9">
        <f>SUM('Estados Financieros - Real'!F113/'Estados Financieros - Real'!F99)</f>
        <v>0.10067423601565995</v>
      </c>
      <c r="G88" s="9">
        <f>SUM('Estados Financieros - Real'!G113/'Estados Financieros - Real'!G99)</f>
        <v>0.04086451825427181</v>
      </c>
      <c r="H88" s="9">
        <f>SUM('Estados Financieros - Real'!H113/'Estados Financieros - Real'!H99)</f>
        <v>0.1951141663632261</v>
      </c>
      <c r="I88" s="9">
        <f>SUM('Estados Financieros - Real'!I113/'Estados Financieros - Real'!I99)</f>
        <v>0.24125528147389214</v>
      </c>
      <c r="J88" s="9">
        <f>SUM('Estados Financieros - Real'!J113/'Estados Financieros - Real'!J99)</f>
        <v>0.16013873113495608</v>
      </c>
      <c r="L88" s="15">
        <f t="shared" si="13"/>
        <v>0.12287463842383856</v>
      </c>
    </row>
    <row r="89" spans="1:12" ht="12.75">
      <c r="A89" t="s">
        <v>171</v>
      </c>
      <c r="B89" s="9">
        <f>SUM('Estados Financieros - Real'!B113)/('Estados Financieros - Real'!B54+'Estados Financieros - Real'!B55+'Estados Financieros - Real'!B57+'Estados Financieros - Real'!B58+'Estados Financieros - Real'!B73+'Estados Financieros - Real'!B74)</f>
        <v>2.2040680199911287</v>
      </c>
      <c r="C89" s="9">
        <f>SUM('Estados Financieros - Real'!C113)/('Estados Financieros - Real'!C54+'Estados Financieros - Real'!C55+'Estados Financieros - Real'!C57+'Estados Financieros - Real'!C58+'Estados Financieros - Real'!C73+'Estados Financieros - Real'!C74)</f>
        <v>1.1922974154748607</v>
      </c>
      <c r="D89" s="9">
        <f>SUM('Estados Financieros - Real'!D113)/('Estados Financieros - Real'!D54+'Estados Financieros - Real'!D55+'Estados Financieros - Real'!D57+'Estados Financieros - Real'!D58+'Estados Financieros - Real'!D73+'Estados Financieros - Real'!D74)</f>
        <v>0.054519541598702086</v>
      </c>
      <c r="E89" s="9">
        <f>SUM('Estados Financieros - Real'!E113)/('Estados Financieros - Real'!E54+'Estados Financieros - Real'!E55+'Estados Financieros - Real'!E57+'Estados Financieros - Real'!E58+'Estados Financieros - Real'!E73+'Estados Financieros - Real'!E74)</f>
        <v>0.04964502564828726</v>
      </c>
      <c r="F89" s="9">
        <f>SUM('Estados Financieros - Real'!F113)/('Estados Financieros - Real'!F54+'Estados Financieros - Real'!F55+'Estados Financieros - Real'!F57+'Estados Financieros - Real'!F58+'Estados Financieros - Real'!F73+'Estados Financieros - Real'!F74)</f>
        <v>0.10480673373434717</v>
      </c>
      <c r="G89" s="9">
        <f>SUM('Estados Financieros - Real'!G113)/('Estados Financieros - Real'!G54+'Estados Financieros - Real'!G55+'Estados Financieros - Real'!G57+'Estados Financieros - Real'!G58+'Estados Financieros - Real'!G73+'Estados Financieros - Real'!G74)</f>
        <v>0.042458486307355034</v>
      </c>
      <c r="H89" s="9">
        <f>SUM('Estados Financieros - Real'!H113)/('Estados Financieros - Real'!H54+'Estados Financieros - Real'!H55+'Estados Financieros - Real'!H57+'Estados Financieros - Real'!H58+'Estados Financieros - Real'!H73+'Estados Financieros - Real'!H74)</f>
        <v>0.2212780978387797</v>
      </c>
      <c r="I89" s="9">
        <f>SUM('Estados Financieros - Real'!I113)/('Estados Financieros - Real'!I54+'Estados Financieros - Real'!I55+'Estados Financieros - Real'!I57+'Estados Financieros - Real'!I58+'Estados Financieros - Real'!I73+'Estados Financieros - Real'!I74)</f>
        <v>0.3069474961836447</v>
      </c>
      <c r="J89" s="9">
        <f>SUM('Estados Financieros - Real'!J113)/('Estados Financieros - Real'!J54+'Estados Financieros - Real'!J55+'Estados Financieros - Real'!J57+'Estados Financieros - Real'!J58+'Estados Financieros - Real'!J73+'Estados Financieros - Real'!J74)</f>
        <v>0.10187384198104428</v>
      </c>
      <c r="L89" s="15">
        <f t="shared" si="13"/>
        <v>0.47532162875090544</v>
      </c>
    </row>
    <row r="90" spans="1:12" ht="12.75">
      <c r="A90" s="21" t="s">
        <v>172</v>
      </c>
      <c r="B90" s="9">
        <f>SUM('Estados Financieros - Real'!B113)/('Estados Financieros - Real'!B26+'Estados Financieros - Real'!B27+'Estados Financieros - Real'!B28+'Estados Financieros - Real'!B29+'Estados Financieros - Real'!B30)</f>
        <v>0.14064588670257974</v>
      </c>
      <c r="C90" s="9">
        <f>SUM('Estados Financieros - Real'!C113)/('Estados Financieros - Real'!C26+'Estados Financieros - Real'!C27+'Estados Financieros - Real'!C28+'Estados Financieros - Real'!C29+'Estados Financieros - Real'!C30)</f>
        <v>0.1948289149596672</v>
      </c>
      <c r="D90" s="9">
        <f>SUM('Estados Financieros - Real'!D113)/('Estados Financieros - Real'!D26+'Estados Financieros - Real'!D27+'Estados Financieros - Real'!D28+'Estados Financieros - Real'!D29+'Estados Financieros - Real'!D30)</f>
        <v>0.015502786337088846</v>
      </c>
      <c r="E90" s="9">
        <f>SUM('Estados Financieros - Real'!E113)/('Estados Financieros - Real'!E26+'Estados Financieros - Real'!E27+'Estados Financieros - Real'!E28+'Estados Financieros - Real'!E29+'Estados Financieros - Real'!E30)</f>
        <v>0.016008447851508324</v>
      </c>
      <c r="F90" s="9">
        <f>SUM('Estados Financieros - Real'!F113)/('Estados Financieros - Real'!F26+'Estados Financieros - Real'!F27+'Estados Financieros - Real'!F28+'Estados Financieros - Real'!F29+'Estados Financieros - Real'!F30)</f>
        <v>0.03357866868694321</v>
      </c>
      <c r="G90" s="9">
        <f>SUM('Estados Financieros - Real'!G113)/('Estados Financieros - Real'!G26+'Estados Financieros - Real'!G27+'Estados Financieros - Real'!G28+'Estados Financieros - Real'!G29+'Estados Financieros - Real'!G30)</f>
        <v>0.010877094064750762</v>
      </c>
      <c r="H90" s="9">
        <f>SUM('Estados Financieros - Real'!H113)/('Estados Financieros - Real'!H26+'Estados Financieros - Real'!H27+'Estados Financieros - Real'!H28+'Estados Financieros - Real'!H29+'Estados Financieros - Real'!H30)</f>
        <v>0.050523904105184606</v>
      </c>
      <c r="I90" s="9">
        <f>SUM('Estados Financieros - Real'!I113)/('Estados Financieros - Real'!I26+'Estados Financieros - Real'!I27+'Estados Financieros - Real'!I28+'Estados Financieros - Real'!I29+'Estados Financieros - Real'!I30)</f>
        <v>0.060954961485376484</v>
      </c>
      <c r="J90" s="9">
        <f>SUM('Estados Financieros - Real'!J113)/('Estados Financieros - Real'!J26+'Estados Financieros - Real'!J27+'Estados Financieros - Real'!J28+'Estados Financieros - Real'!J29+'Estados Financieros - Real'!J30)</f>
        <v>0.03659935598904372</v>
      </c>
      <c r="L90" s="15">
        <f t="shared" si="13"/>
        <v>0.062168891131349206</v>
      </c>
    </row>
    <row r="91" spans="1:12" ht="12.75">
      <c r="A91" s="21" t="s">
        <v>173</v>
      </c>
      <c r="B91" s="24">
        <f aca="true" t="shared" si="14" ref="B91:J91">SUM(B54/B55)</f>
        <v>2.322622782778016</v>
      </c>
      <c r="C91" s="24">
        <f t="shared" si="14"/>
        <v>2.352281702714648</v>
      </c>
      <c r="D91" s="24">
        <f t="shared" si="14"/>
        <v>5.023933039076305</v>
      </c>
      <c r="E91" s="24">
        <f t="shared" si="14"/>
        <v>4.861534532715236</v>
      </c>
      <c r="F91" s="24">
        <f t="shared" si="14"/>
        <v>4.69423533798664</v>
      </c>
      <c r="G91" s="24">
        <f t="shared" si="14"/>
        <v>4.831791155888352</v>
      </c>
      <c r="H91" s="24">
        <f t="shared" si="14"/>
        <v>4.8904114747758</v>
      </c>
      <c r="I91" s="24">
        <f t="shared" si="14"/>
        <v>5.125522870138615</v>
      </c>
      <c r="J91" s="24">
        <f t="shared" si="14"/>
        <v>5.719159938351746</v>
      </c>
      <c r="L91" s="29">
        <f t="shared" si="13"/>
        <v>4.42461031493615</v>
      </c>
    </row>
    <row r="92" spans="1:10" ht="12.75">
      <c r="A92" s="21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.75">
      <c r="A93" s="21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.75">
      <c r="A94" s="21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>
      <c r="A95" s="21"/>
      <c r="B95" s="24"/>
      <c r="C95" s="24"/>
      <c r="D95" s="24"/>
      <c r="E95" s="24"/>
      <c r="F95" s="24"/>
      <c r="G95" s="24"/>
      <c r="H95" s="24"/>
      <c r="I95" s="24"/>
      <c r="J95" s="24"/>
    </row>
    <row r="97" ht="12.75">
      <c r="A97" s="1" t="s">
        <v>174</v>
      </c>
    </row>
    <row r="98" spans="1:10" ht="12.75">
      <c r="A98" t="s">
        <v>175</v>
      </c>
      <c r="B98" s="8">
        <v>1</v>
      </c>
      <c r="C98" s="8">
        <v>1</v>
      </c>
      <c r="D98" s="8">
        <v>1</v>
      </c>
      <c r="E98" s="8">
        <v>1</v>
      </c>
      <c r="F98" s="8">
        <v>1</v>
      </c>
      <c r="G98" s="8">
        <v>1</v>
      </c>
      <c r="H98" s="8">
        <v>1</v>
      </c>
      <c r="I98" s="8">
        <v>1</v>
      </c>
      <c r="J98" s="8">
        <v>1</v>
      </c>
    </row>
    <row r="99" spans="1:10" ht="12.75">
      <c r="A99" t="s">
        <v>228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JORGE BERRIOS VOGEL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BERRIOS</dc:creator>
  <cp:keywords/>
  <dc:description/>
  <cp:lastModifiedBy>Jorge Berrios</cp:lastModifiedBy>
  <dcterms:created xsi:type="dcterms:W3CDTF">2009-03-13T23:26:55Z</dcterms:created>
  <dcterms:modified xsi:type="dcterms:W3CDTF">2012-09-03T19:19:06Z</dcterms:modified>
  <cp:category/>
  <cp:version/>
  <cp:contentType/>
  <cp:contentStatus/>
</cp:coreProperties>
</file>