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tabRatio="599" firstSheet="1" activeTab="3"/>
  </bookViews>
  <sheets>
    <sheet name="Estados Financieros - Nominal" sheetId="1" r:id="rId1"/>
    <sheet name="Estados Financieros - Real" sheetId="2" r:id="rId2"/>
    <sheet name="Estado Flujo Efectivo - Nominal" sheetId="3" r:id="rId3"/>
    <sheet name="Estado Flujo Efectivo - Real" sheetId="4" r:id="rId4"/>
    <sheet name="Estados Financieros % - A" sheetId="5" r:id="rId5"/>
    <sheet name="Indices Financieros" sheetId="6" r:id="rId6"/>
    <sheet name="MASAS ACTIVOS" sheetId="7" r:id="rId7"/>
    <sheet name="MASAS PASIVOS" sheetId="8" r:id="rId8"/>
    <sheet name="MASAS ESTRUCTURALES 2000" sheetId="9" r:id="rId9"/>
    <sheet name="MASAS ESTRUCTURALES 2001" sheetId="10" r:id="rId10"/>
    <sheet name="MASAS ESTRUCTURALES 2002" sheetId="11" r:id="rId11"/>
    <sheet name="MASAS ESTRUCTURALES 2003" sheetId="12" r:id="rId12"/>
    <sheet name="MASAS ESTRUCTURALES 2004" sheetId="13" r:id="rId13"/>
    <sheet name="MASAS ESTRUCTURALES 2005" sheetId="14" r:id="rId14"/>
    <sheet name="MASAS ESTRUCTURALES 2006" sheetId="15" r:id="rId15"/>
    <sheet name="MASAS ESTRUCTURALES 2007" sheetId="16" r:id="rId16"/>
    <sheet name="MASAS ESTRUCTURALES 2008" sheetId="17" r:id="rId17"/>
    <sheet name="MASAS ESTRUCTURALES 2009" sheetId="18" r:id="rId18"/>
    <sheet name="ANALISIS LIQUIDEZ CORRIENTE" sheetId="19" r:id="rId19"/>
    <sheet name="ACTIVO FIJO" sheetId="20" r:id="rId20"/>
    <sheet name="ANALISIS INDICES LIQUIDEZ" sheetId="21" r:id="rId21"/>
    <sheet name="Comparacion Ingresos y Costos" sheetId="22" r:id="rId22"/>
    <sheet name="Ingreso - Utilidad Neta" sheetId="23" r:id="rId23"/>
    <sheet name="Flujo de Efectivo" sheetId="24" r:id="rId24"/>
    <sheet name="Flujo Financiamiento - Inver." sheetId="25" r:id="rId25"/>
    <sheet name="Leverage Endeudamiento" sheetId="26" r:id="rId26"/>
    <sheet name="Grafico % Utilidades" sheetId="27" r:id="rId27"/>
    <sheet name="Descomposicion ROE" sheetId="28" r:id="rId28"/>
    <sheet name="Descomposicion ROA" sheetId="29" r:id="rId29"/>
  </sheets>
  <definedNames/>
  <calcPr fullCalcOnLoad="1"/>
</workbook>
</file>

<file path=xl/sharedStrings.xml><?xml version="1.0" encoding="utf-8"?>
<sst xmlns="http://schemas.openxmlformats.org/spreadsheetml/2006/main" count="643" uniqueCount="261">
  <si>
    <t>Disponible</t>
  </si>
  <si>
    <t>Depositos a Plazo</t>
  </si>
  <si>
    <t>Valores Negociables</t>
  </si>
  <si>
    <t>Deudores por Ventas</t>
  </si>
  <si>
    <t>Documentos por Cobrar</t>
  </si>
  <si>
    <t>Deudores Varios</t>
  </si>
  <si>
    <t>Dctos. y Cuentas Emp. Relacionadas</t>
  </si>
  <si>
    <t>Existencias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</si>
  <si>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</si>
  <si>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</si>
  <si>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</si>
  <si>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</si>
  <si>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</si>
  <si>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</si>
  <si>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Construcciones y Obras de Infraestructura</t>
  </si>
  <si>
    <t>Maquinas y Equipos</t>
  </si>
  <si>
    <t>Otros Activos Fijos</t>
  </si>
  <si>
    <t>Mayor Valor por Retasación Técnica</t>
  </si>
  <si>
    <t>Depreciación</t>
  </si>
  <si>
    <t>TOTAL ACTIVOS FIJOS</t>
  </si>
  <si>
    <t>Inversiones en Empresas Relacionadas</t>
  </si>
  <si>
    <t>Inversiones en Otras Sociedades</t>
  </si>
  <si>
    <t>Menor Valor de Inversiones</t>
  </si>
  <si>
    <t>Deudores de Largo Plazo</t>
  </si>
  <si>
    <t>Dctos. Y Cuentas por cobrar Emp. Relacionadas</t>
  </si>
  <si>
    <t>Intangibles</t>
  </si>
  <si>
    <t>Amortización</t>
  </si>
  <si>
    <t>Otros</t>
  </si>
  <si>
    <t>TOTAL OTROS ACTIVOS</t>
  </si>
  <si>
    <t>TOTAL ACTIVOS</t>
  </si>
  <si>
    <t>ACTIVOS</t>
  </si>
  <si>
    <t>Contratos de Leasing</t>
  </si>
  <si>
    <t>Activos para Leasing</t>
  </si>
  <si>
    <t>Mayor Valor de Inversiones</t>
  </si>
  <si>
    <t>Impuestos Diferidos Largo Plazo</t>
  </si>
  <si>
    <t>Contratos de Leasing Largo Plazo</t>
  </si>
  <si>
    <t>PASIVOS</t>
  </si>
  <si>
    <t>Obligaciones con Bancos Corto Plazo</t>
  </si>
  <si>
    <t>Obligaciones con Bancos Porción L/P</t>
  </si>
  <si>
    <t>Obligaciones L/P con vencimiento 1 AÑO</t>
  </si>
  <si>
    <t>Dividendos por Pagar</t>
  </si>
  <si>
    <t>Cuentas por Pagar</t>
  </si>
  <si>
    <t>Documentos por Pagar</t>
  </si>
  <si>
    <t>Acreedores Varios</t>
  </si>
  <si>
    <t>Dctos. Y Cuentas por pagar Emp. Relacionadas</t>
  </si>
  <si>
    <t>Provisiones</t>
  </si>
  <si>
    <t>Retenciones</t>
  </si>
  <si>
    <t>Ingresos Percibidos por Adelantado</t>
  </si>
  <si>
    <t>Otros Pasivos Circulantes</t>
  </si>
  <si>
    <t>TOTAL PASIVOS CIRCULANTES</t>
  </si>
  <si>
    <t>Otros Pasivos Largo Plazo</t>
  </si>
  <si>
    <t>TOTAL PASIVOS DE LARGO PLAZO</t>
  </si>
  <si>
    <t>INTERES MINORITARIO</t>
  </si>
  <si>
    <t>Capital Pagado</t>
  </si>
  <si>
    <t>Sobreprecio en Venta de Acciones Propias</t>
  </si>
  <si>
    <t>Otras Reservas</t>
  </si>
  <si>
    <t>Deficit Acumulado periodo desarrollo</t>
  </si>
  <si>
    <t>Reserva Futuros Dividendos</t>
  </si>
  <si>
    <t>Utilidad del Ejercicio</t>
  </si>
  <si>
    <t>Dividendos Provisorios</t>
  </si>
  <si>
    <t>TOTAL PATRIMONIO</t>
  </si>
  <si>
    <t>TOTAL PASIVOS</t>
  </si>
  <si>
    <t>Obligaciones con el Público</t>
  </si>
  <si>
    <t>Obligaciones con el Público - Porcion C/P - Bonos</t>
  </si>
  <si>
    <t>Impuesto a la Renta</t>
  </si>
  <si>
    <t>Obligaciones con Bancos e Instituciones Financieras</t>
  </si>
  <si>
    <t>Obligaciones con el Público L/P - Bonos</t>
  </si>
  <si>
    <t>Documentos por Pagar L/P</t>
  </si>
  <si>
    <t>Reserva Revalorización Capital</t>
  </si>
  <si>
    <t>Utilidades Retenidas</t>
  </si>
  <si>
    <t>Utilidades Acumuladas</t>
  </si>
  <si>
    <t>Perdidas Acumuladas</t>
  </si>
  <si>
    <t>ESTADO DE RESULTADO</t>
  </si>
  <si>
    <t>Ingresos de Explotación</t>
  </si>
  <si>
    <t>Costos de Explotación</t>
  </si>
  <si>
    <t>Margen de Explotación</t>
  </si>
  <si>
    <t>Gastos de Administración y Ventas</t>
  </si>
  <si>
    <t>Ingresos Financieros</t>
  </si>
  <si>
    <t>Utilidad Inversión Empresa Relacionada</t>
  </si>
  <si>
    <t>Otros Ingresos Fuera de la Explotación</t>
  </si>
  <si>
    <t>Pérdida Inversión Empresas Relacionadas</t>
  </si>
  <si>
    <t>Amortización menor valor Inversiones</t>
  </si>
  <si>
    <t>Gastos Financieros</t>
  </si>
  <si>
    <t>Otros Egresos fuera de la Explotación</t>
  </si>
  <si>
    <t>Corrección Monetaria</t>
  </si>
  <si>
    <t>Diferencias de Cambio</t>
  </si>
  <si>
    <t>Resultado Antes de Impuesto a la Renta</t>
  </si>
  <si>
    <t>Interes Minorotario</t>
  </si>
  <si>
    <t>Resultado Operacional</t>
  </si>
  <si>
    <t>Resultado No Operacional</t>
  </si>
  <si>
    <t>Items Extraordinarios</t>
  </si>
  <si>
    <t>Utilidad Antes de Interes Minoritario</t>
  </si>
  <si>
    <t>Utilidad Liquida</t>
  </si>
  <si>
    <t>Amortización Mayor Valor de Inversiones</t>
  </si>
  <si>
    <t>UTILIDAD (PERDIDAD) DEL EJERCICIO</t>
  </si>
  <si>
    <t>Factor de Actualización por Inflacion</t>
  </si>
  <si>
    <t>Factor IPC Mes de Cierre Balance</t>
  </si>
  <si>
    <t>Factot IPC Mes de Analisis Balance</t>
  </si>
  <si>
    <t>Activo Circulante</t>
  </si>
  <si>
    <t>Activo Fijo</t>
  </si>
  <si>
    <t>Otros Activos</t>
  </si>
  <si>
    <t>Pasivos</t>
  </si>
  <si>
    <t>Pasivo Cirulante</t>
  </si>
  <si>
    <t>Pasivo Largo Plazo</t>
  </si>
  <si>
    <t>Interes Minoritario</t>
  </si>
  <si>
    <t>Patrimonio</t>
  </si>
  <si>
    <t>Total</t>
  </si>
  <si>
    <t>Promedio</t>
  </si>
  <si>
    <t>Graficos Estructural</t>
  </si>
  <si>
    <t>Activo</t>
  </si>
  <si>
    <t>INDICES DE LIQUIDEZ</t>
  </si>
  <si>
    <t>Razón de Liquidez</t>
  </si>
  <si>
    <t>Razón Acida</t>
  </si>
  <si>
    <t>Razon de Disponible</t>
  </si>
  <si>
    <t>Razon de Tesoreria</t>
  </si>
  <si>
    <t>Rotación Cuentas x Pagar o Proveedores</t>
  </si>
  <si>
    <t>Rotación Cuentas x Cobrar o de Clientes</t>
  </si>
  <si>
    <t>Rotación de Existencias</t>
  </si>
  <si>
    <t>Plazo Promedio Existencias</t>
  </si>
  <si>
    <t>Plazo Promedio de Proveedores</t>
  </si>
  <si>
    <t>Ciclo de Fabricación</t>
  </si>
  <si>
    <t>Ciclo de Maduración</t>
  </si>
  <si>
    <t>Ciclo de Caja</t>
  </si>
  <si>
    <t>INDICES DE ENDEUDAMIENTO</t>
  </si>
  <si>
    <t>Razon de Endeudamiento</t>
  </si>
  <si>
    <t>Indice Deuda de L / P o Capitalización Total</t>
  </si>
  <si>
    <t>Indice Deuda de C / P o Capitalización Total</t>
  </si>
  <si>
    <t>Razon Deuda a Capital Neto o Razón Deuda - Equidad</t>
  </si>
  <si>
    <t>Flujo de Efectivo a Deuda y Capitalización</t>
  </si>
  <si>
    <t>INDICES DE RENTABILIDAD</t>
  </si>
  <si>
    <t>Razón Margen de Utilidad Bruta</t>
  </si>
  <si>
    <t>Margen de Utilidad Neta</t>
  </si>
  <si>
    <t>Retorno Sobre Activos (Return of Assets)</t>
  </si>
  <si>
    <t>Tasa Retorno Utilidades Netas Operación</t>
  </si>
  <si>
    <t>Rotacion de los Activos</t>
  </si>
  <si>
    <t>Retorno sobre el Capital (Return Of Equity)</t>
  </si>
  <si>
    <t>Return of Sales (Retorno sobre Ventas)</t>
  </si>
  <si>
    <t>Descomposicion ROE</t>
  </si>
  <si>
    <t>Margen</t>
  </si>
  <si>
    <t>Rotacion del Activo</t>
  </si>
  <si>
    <t>Aplancamiento Financiero</t>
  </si>
  <si>
    <t>RAZONES VALOR DE MERCADO</t>
  </si>
  <si>
    <t>Q. Tobin</t>
  </si>
  <si>
    <t>Intervalo de Posicion Defensiva</t>
  </si>
  <si>
    <t>Cobertura de Exitencias</t>
  </si>
  <si>
    <t>Necesidad Capital de Trabajo</t>
  </si>
  <si>
    <t>Tesoreria Activa</t>
  </si>
  <si>
    <t>Tesoreria Pasiva</t>
  </si>
  <si>
    <t>Inmovilizacion Recursos de Corto Plazo</t>
  </si>
  <si>
    <t>Tasa de Almacenaje</t>
  </si>
  <si>
    <t>Tasa de Deudores</t>
  </si>
  <si>
    <t>Intensidad de Capital</t>
  </si>
  <si>
    <t>Financiamiento Necesidades Capital de Trabajo</t>
  </si>
  <si>
    <t>Tasa de Proveedores</t>
  </si>
  <si>
    <t>Rotacion Activos</t>
  </si>
  <si>
    <t>ROIC</t>
  </si>
  <si>
    <t>Tasa Impositiva</t>
  </si>
  <si>
    <t>Deuda Generadora Intereses</t>
  </si>
  <si>
    <t>ROIA</t>
  </si>
  <si>
    <t>OTRAS RAZONES</t>
  </si>
  <si>
    <t>Cobertura de Gastos Financieros</t>
  </si>
  <si>
    <t>Independencia Financiera</t>
  </si>
  <si>
    <t>Independencia Financiera Largo Plazo</t>
  </si>
  <si>
    <t>Capitales Permanentes</t>
  </si>
  <si>
    <t>Inmovilizados</t>
  </si>
  <si>
    <t>Inmovilizacion de Recursos</t>
  </si>
  <si>
    <t>Inmovilizacion de Recursos Corto Plazo</t>
  </si>
  <si>
    <t>Tasa de Industrializacion</t>
  </si>
  <si>
    <t>Tasa de Depreciacion</t>
  </si>
  <si>
    <t>Riqueza por la Explotacion</t>
  </si>
  <si>
    <t>Reforzamiento Patrimonio</t>
  </si>
  <si>
    <t>Cobertura de Prestamos</t>
  </si>
  <si>
    <t>Financiamiento de Inversiones</t>
  </si>
  <si>
    <t>Efecto Leverage ROE/ROI</t>
  </si>
  <si>
    <t>Supuestos Generales para Calculo</t>
  </si>
  <si>
    <t>% Ventas Anuales a Credito</t>
  </si>
  <si>
    <t>Plazo Promedio de Cobro</t>
  </si>
  <si>
    <t>EBITDA</t>
  </si>
  <si>
    <t>EBIT</t>
  </si>
  <si>
    <t>Depreciacion</t>
  </si>
  <si>
    <t>Descomposicion ROA</t>
  </si>
  <si>
    <t>Rentabilidad Metodo Dupont (CGU) - ROI</t>
  </si>
  <si>
    <t>Capital de Trabajo</t>
  </si>
  <si>
    <t>Recaudacion de Deudores por Venta</t>
  </si>
  <si>
    <t>Ingresos Financieros Percibidos</t>
  </si>
  <si>
    <t>Dividendos y otros Repartos Percibidos</t>
  </si>
  <si>
    <t>Otros Ingresos Percibidos</t>
  </si>
  <si>
    <t>Intereses Pagados</t>
  </si>
  <si>
    <t>Otros Gastos Pagados</t>
  </si>
  <si>
    <t>IVA y Otros Similares Pagados</t>
  </si>
  <si>
    <t>Flujo Neto Originado por Actividades de la Operacion</t>
  </si>
  <si>
    <t>Colocacion de Acciones de Pago</t>
  </si>
  <si>
    <t>Fecha del Balance</t>
  </si>
  <si>
    <t>Obtención de Prestamos</t>
  </si>
  <si>
    <t>Préstamos documentados de Empresas Relacionadas</t>
  </si>
  <si>
    <t>Obtención de Otros Prestamos Empresas Relacionadas</t>
  </si>
  <si>
    <t>Otras Fuentes de Financiamiento</t>
  </si>
  <si>
    <t>Pago de Dividendos</t>
  </si>
  <si>
    <t>Reparto de Capital</t>
  </si>
  <si>
    <t>Pago de Prestamos</t>
  </si>
  <si>
    <t>Pago de Obligaciones con el Público</t>
  </si>
  <si>
    <t>Pago Prestamos documentados Empresa Relacionada</t>
  </si>
  <si>
    <t>Pago de Otros Préstamos de Empresas Relacionadas</t>
  </si>
  <si>
    <t>Pago de Gastos por Emisión y Colocación Acciones</t>
  </si>
  <si>
    <t>Pago de Gastos por Emisión y Colocación Acciones con el Publico</t>
  </si>
  <si>
    <t>Otros Desembolsos por Financiamiento</t>
  </si>
  <si>
    <t>Flujo Neto Originado por Actividades de Financiamiento</t>
  </si>
  <si>
    <t>Venta de Activo Fijo</t>
  </si>
  <si>
    <t>Ventas de Inversiones Permanentes</t>
  </si>
  <si>
    <t>Ventas de Otras Inversiones</t>
  </si>
  <si>
    <t>Recaudación de Préstamos Documentados a Empresas Relacionadas</t>
  </si>
  <si>
    <t>Recaudación de Otros Préstamos a Empresas Relacionadas</t>
  </si>
  <si>
    <t>Otros Ingresos de Inversión</t>
  </si>
  <si>
    <t>Incorporación de Activos Fijos</t>
  </si>
  <si>
    <t>Pago de Intereses Capitalizados</t>
  </si>
  <si>
    <t>Inversiones Permanentes</t>
  </si>
  <si>
    <t>Inversiones en Instrumentos Financieros</t>
  </si>
  <si>
    <t>Préstamos documentados a empresas Relacionadas</t>
  </si>
  <si>
    <t>Otros Préstamos documentados a Empresas Relacionadas</t>
  </si>
  <si>
    <t>Otros Desembolsos de Inversión</t>
  </si>
  <si>
    <t>Fujo Neto Originados por Actividades de Inversión</t>
  </si>
  <si>
    <t>Flujo Neto Total del Período</t>
  </si>
  <si>
    <t>Efecto de la Inflación sobre el Efectivo y Efectivo Equivalente</t>
  </si>
  <si>
    <t>Variación Neta del Efectivo y Efectivo Equivalente</t>
  </si>
  <si>
    <t>Saldo Inicial de Efectivo y Efectivo Equivalente</t>
  </si>
  <si>
    <t>Saldo Final de Efectivo y Efectivo Equivalente</t>
  </si>
  <si>
    <t>Pago a Proveedores y Personal</t>
  </si>
  <si>
    <t>Resultado Financiero</t>
  </si>
  <si>
    <t>% Activos Circulantes Inmovilizados</t>
  </si>
  <si>
    <t>CONCILIACION FLUJO - RESULTADO</t>
  </si>
  <si>
    <t>Utilidad (Perdidad) del Ejercicio</t>
  </si>
  <si>
    <t>Utilidad - Perdida en Venta de Activos Fijos</t>
  </si>
  <si>
    <t>Utilidad en Venta de Inversiones</t>
  </si>
  <si>
    <t>Perdida en Venta de Inversiones</t>
  </si>
  <si>
    <t>Utilidad - Perdida Venta de Otros Activos</t>
  </si>
  <si>
    <t>Resultado en Venta de Activos</t>
  </si>
  <si>
    <t>Depreciacion del Ejercicio</t>
  </si>
  <si>
    <t>Amortización de Intangibles</t>
  </si>
  <si>
    <t>Castigos y Provisiones</t>
  </si>
  <si>
    <t>Utilidad Devengada en Inversiones Empresas Relacionadas</t>
  </si>
  <si>
    <t>Perdida Devengada en Inversiones Empresas Relacionadas</t>
  </si>
  <si>
    <t>Amortización Menor Valor de Inversiones</t>
  </si>
  <si>
    <t>Corección Monetaria Neta</t>
  </si>
  <si>
    <t>Diferencia de Cambio Neto</t>
  </si>
  <si>
    <t>Otros Abonos a Resultado que no representan Flujo de Efectivo</t>
  </si>
  <si>
    <t>Cargos - Abonos a Resultado que no Representan Flujo Efectivo</t>
  </si>
  <si>
    <t>Deudores por Venta</t>
  </si>
  <si>
    <t>Variación Activos que Afectan al Flujo de Efectivo</t>
  </si>
  <si>
    <t>Cuentas por Pagar Relacionadas con el Resultado de la Explotación</t>
  </si>
  <si>
    <t>Intereses por Pagar</t>
  </si>
  <si>
    <t>Impuesto a la Renta por Pagar</t>
  </si>
  <si>
    <t>Otras Cuentas por Pagar Relacionadas con el Resultado Explotación</t>
  </si>
  <si>
    <t>I.V.A. y otros Similares por Pagar</t>
  </si>
  <si>
    <t>Utilidad - Perdida del Interes Minoritario</t>
  </si>
  <si>
    <t xml:space="preserve">Variación de Pasivos que Afectan al Flujo de Efectivo </t>
  </si>
  <si>
    <t>Flujo Neto Originado por Act. de la Operación</t>
  </si>
  <si>
    <t>Otros Cargos a resultado que no representan Flujo de Efectivo</t>
  </si>
  <si>
    <t>Amortizaciones</t>
  </si>
  <si>
    <t>Flujo Originado Actividades Operación</t>
  </si>
  <si>
    <t>ESTADO DE FLUJO DE EFECTIVO - DIRECTO</t>
  </si>
  <si>
    <t>CALCULO DE RATIOS CENCOSUD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</si>
</sst>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%"/>
    <numFmt numFmtId="168" formatCode="0.0000%"/>
    <numFmt numFmtId="169" formatCode="0.0000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0.0"/>
    <numFmt numFmtId="179" formatCode="0.00000000000"/>
    <numFmt numFmtId="180" formatCode="0.000000000000"/>
    <numFmt numFmtId="181" formatCode="[$-340A]dddd\,\ dd&quot; de &quot;mmmm&quot; de &quot;yyyy"/>
    <numFmt numFmtId="182" formatCode="dd/mm/yyyy;@"/>
    <numFmt numFmtId="183" formatCode="mmm/yyyy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9.2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8" applyNumberFormat="1" applyFont="1" applyAlignment="1">
      <alignment/>
    </xf>
    <xf numFmtId="165" fontId="1" fillId="0" borderId="0" xfId="48" applyNumberFormat="1" applyFont="1" applyAlignment="1">
      <alignment/>
    </xf>
    <xf numFmtId="165" fontId="4" fillId="0" borderId="0" xfId="4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9" fontId="1" fillId="0" borderId="0" xfId="54" applyFont="1" applyAlignment="1">
      <alignment/>
    </xf>
    <xf numFmtId="9" fontId="1" fillId="0" borderId="0" xfId="54" applyNumberFormat="1" applyFont="1" applyAlignment="1">
      <alignment/>
    </xf>
    <xf numFmtId="10" fontId="1" fillId="0" borderId="0" xfId="54" applyNumberFormat="1" applyFont="1" applyAlignment="1">
      <alignment/>
    </xf>
    <xf numFmtId="10" fontId="4" fillId="0" borderId="0" xfId="54" applyNumberFormat="1" applyFont="1" applyAlignment="1">
      <alignment/>
    </xf>
    <xf numFmtId="10" fontId="0" fillId="0" borderId="0" xfId="48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2" fontId="0" fillId="0" borderId="0" xfId="0" applyNumberFormat="1" applyAlignment="1">
      <alignment/>
    </xf>
    <xf numFmtId="43" fontId="0" fillId="0" borderId="0" xfId="48" applyNumberFormat="1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chartsheet" Target="chartsheets/sheet23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4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1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'Estados Financieros % - A'!$A$208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A'!$B$208:$K$208</c:f>
              <c:numCache>
                <c:ptCount val="10"/>
                <c:pt idx="0">
                  <c:v>0.010812758748656266</c:v>
                </c:pt>
                <c:pt idx="1">
                  <c:v>0.026976651424281687</c:v>
                </c:pt>
                <c:pt idx="2">
                  <c:v>0.058476748014581116</c:v>
                </c:pt>
                <c:pt idx="3">
                  <c:v>0.05853626102246756</c:v>
                </c:pt>
                <c:pt idx="4">
                  <c:v>0.0982999759431338</c:v>
                </c:pt>
                <c:pt idx="5">
                  <c:v>0.25340072335814284</c:v>
                </c:pt>
                <c:pt idx="6">
                  <c:v>0.25025792045370965</c:v>
                </c:pt>
                <c:pt idx="7">
                  <c:v>0.2431886894106936</c:v>
                </c:pt>
                <c:pt idx="8">
                  <c:v>0.2669744319126289</c:v>
                </c:pt>
                <c:pt idx="9">
                  <c:v>0.23089432990020461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A'!$A$207</c:f>
              <c:strCache>
                <c:ptCount val="1"/>
                <c:pt idx="0">
                  <c:v>Activo Fijo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A'!$B$207:$K$207</c:f>
              <c:numCache>
                <c:ptCount val="10"/>
                <c:pt idx="0">
                  <c:v>0.7093663590142565</c:v>
                </c:pt>
                <c:pt idx="1">
                  <c:v>0.6664076935166859</c:v>
                </c:pt>
                <c:pt idx="2">
                  <c:v>0.7391932859976962</c:v>
                </c:pt>
                <c:pt idx="3">
                  <c:v>0.7531545317323846</c:v>
                </c:pt>
                <c:pt idx="4">
                  <c:v>0.6783319824505324</c:v>
                </c:pt>
                <c:pt idx="5">
                  <c:v>0.49513440727228153</c:v>
                </c:pt>
                <c:pt idx="6">
                  <c:v>0.4781013570286102</c:v>
                </c:pt>
                <c:pt idx="7">
                  <c:v>0.43569063442289024</c:v>
                </c:pt>
                <c:pt idx="8">
                  <c:v>0.4807609594269394</c:v>
                </c:pt>
                <c:pt idx="9">
                  <c:v>0.4850347677529313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'Estados Financieros % - A'!$A$206</c:f>
              <c:strCache>
                <c:ptCount val="1"/>
                <c:pt idx="0">
                  <c:v>Activo Circulante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A'!$B$206:$K$206</c:f>
              <c:numCache>
                <c:ptCount val="10"/>
                <c:pt idx="0">
                  <c:v>0.27982088223708707</c:v>
                </c:pt>
                <c:pt idx="1">
                  <c:v>0.30661565505903243</c:v>
                </c:pt>
                <c:pt idx="2">
                  <c:v>0.20232996598772263</c:v>
                </c:pt>
                <c:pt idx="3">
                  <c:v>0.1883092072451479</c:v>
                </c:pt>
                <c:pt idx="4">
                  <c:v>0.22336804160633378</c:v>
                </c:pt>
                <c:pt idx="5">
                  <c:v>0.2514648693695755</c:v>
                </c:pt>
                <c:pt idx="6">
                  <c:v>0.2716407225176801</c:v>
                </c:pt>
                <c:pt idx="7">
                  <c:v>0.3211206761664159</c:v>
                </c:pt>
                <c:pt idx="8">
                  <c:v>0.25226460866043166</c:v>
                </c:pt>
                <c:pt idx="9">
                  <c:v>0.284070902346864</c:v>
                </c:pt>
              </c:numCache>
            </c:numRef>
          </c:val>
          <c:shape val="box"/>
        </c:ser>
        <c:overlap val="100"/>
        <c:gapWidth val="10"/>
        <c:shape val="box"/>
        <c:axId val="44396131"/>
        <c:axId val="64020860"/>
      </c:bar3D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5"/>
          <c:y val="0.95425"/>
          <c:w val="0.30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A'!$G$231:$H$231</c:f>
              <c:numCache>
                <c:ptCount val="2"/>
                <c:pt idx="0">
                  <c:v>0</c:v>
                </c:pt>
                <c:pt idx="1">
                  <c:v>0.44193863340386563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A'!$G$230:$H$230</c:f>
              <c:numCache>
                <c:ptCount val="2"/>
                <c:pt idx="0">
                  <c:v>0.2431886894106936</c:v>
                </c:pt>
                <c:pt idx="1">
                  <c:v>0.02103257714497057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A'!$G$229:$H$229</c:f>
              <c:numCache>
                <c:ptCount val="2"/>
                <c:pt idx="0">
                  <c:v>0.43569063442289024</c:v>
                </c:pt>
                <c:pt idx="1">
                  <c:v>0.25470630502974384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A'!$G$228:$H$228</c:f>
              <c:numCache>
                <c:ptCount val="2"/>
                <c:pt idx="0">
                  <c:v>0.3211206761664159</c:v>
                </c:pt>
                <c:pt idx="1">
                  <c:v>0.2823224844214199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16050605"/>
        <c:axId val="10237718"/>
      </c:bar3DChart>
      <c:catAx>
        <c:axId val="1605060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A'!$G$237:$H$237</c:f>
              <c:numCache>
                <c:ptCount val="2"/>
                <c:pt idx="0">
                  <c:v>0</c:v>
                </c:pt>
                <c:pt idx="1">
                  <c:v>0.4222900317038256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A'!$G$236:$H$236</c:f>
              <c:numCache>
                <c:ptCount val="2"/>
                <c:pt idx="0">
                  <c:v>0.2669744319126289</c:v>
                </c:pt>
                <c:pt idx="1">
                  <c:v>0.02022336446392554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A'!$G$235:$H$235</c:f>
              <c:numCache>
                <c:ptCount val="2"/>
                <c:pt idx="0">
                  <c:v>0.4807609594269394</c:v>
                </c:pt>
                <c:pt idx="1">
                  <c:v>0.2948314088328525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A'!$G$234:$H$234</c:f>
              <c:numCache>
                <c:ptCount val="2"/>
                <c:pt idx="0">
                  <c:v>0.25226460866043166</c:v>
                </c:pt>
                <c:pt idx="1">
                  <c:v>0.2626551949993965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25030599"/>
        <c:axId val="23948800"/>
      </c:bar3DChart>
      <c:catAx>
        <c:axId val="25030599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'Estados Financieros % - A'!$G$243:$H$243</c:f>
              <c:numCache>
                <c:ptCount val="2"/>
                <c:pt idx="0">
                  <c:v>0</c:v>
                </c:pt>
                <c:pt idx="1">
                  <c:v>0.4392723188452528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'Estados Financieros % - A'!$G$242:$H$242</c:f>
              <c:numCache>
                <c:ptCount val="2"/>
                <c:pt idx="0">
                  <c:v>0.23089432990020461</c:v>
                </c:pt>
                <c:pt idx="1">
                  <c:v>0.016501362833173404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'Estados Financieros % - A'!$G$241:$H$241</c:f>
              <c:numCache>
                <c:ptCount val="2"/>
                <c:pt idx="0">
                  <c:v>0.4850347677529313</c:v>
                </c:pt>
                <c:pt idx="1">
                  <c:v>0.286874977410619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'Estados Financieros % - A'!$G$240:$H$240</c:f>
              <c:numCache>
                <c:ptCount val="2"/>
                <c:pt idx="0">
                  <c:v>0.284070902346864</c:v>
                </c:pt>
                <c:pt idx="1">
                  <c:v>0.25735134091095474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14212609"/>
        <c:axId val="60804618"/>
      </c:bar3DChart>
      <c:catAx>
        <c:axId val="14212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6"/>
          <c:w val="0.980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'Estados Financieros % - A'!$A$206</c:f>
              <c:strCache>
                <c:ptCount val="1"/>
                <c:pt idx="0">
                  <c:v>Activo Circulante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A'!$B$206:$K$206</c:f>
              <c:numCache>
                <c:ptCount val="10"/>
                <c:pt idx="0">
                  <c:v>0.27982088223708707</c:v>
                </c:pt>
                <c:pt idx="1">
                  <c:v>0.30661565505903243</c:v>
                </c:pt>
                <c:pt idx="2">
                  <c:v>0.20232996598772263</c:v>
                </c:pt>
                <c:pt idx="3">
                  <c:v>0.1883092072451479</c:v>
                </c:pt>
                <c:pt idx="4">
                  <c:v>0.22336804160633378</c:v>
                </c:pt>
                <c:pt idx="5">
                  <c:v>0.2514648693695755</c:v>
                </c:pt>
                <c:pt idx="6">
                  <c:v>0.2716407225176801</c:v>
                </c:pt>
                <c:pt idx="7">
                  <c:v>0.3211206761664159</c:v>
                </c:pt>
                <c:pt idx="8">
                  <c:v>0.25226460866043166</c:v>
                </c:pt>
                <c:pt idx="9">
                  <c:v>0.284070902346864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A'!$A$212</c:f>
              <c:strCache>
                <c:ptCount val="1"/>
                <c:pt idx="0">
                  <c:v>Pasivo Cirulante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A'!$B$212:$K$212</c:f>
              <c:numCache>
                <c:ptCount val="10"/>
                <c:pt idx="0">
                  <c:v>0.32138533333198444</c:v>
                </c:pt>
                <c:pt idx="1">
                  <c:v>0.23407380706220327</c:v>
                </c:pt>
                <c:pt idx="2">
                  <c:v>0.22403151154902196</c:v>
                </c:pt>
                <c:pt idx="3">
                  <c:v>0.262861364969069</c:v>
                </c:pt>
                <c:pt idx="4">
                  <c:v>0.3155319780675583</c:v>
                </c:pt>
                <c:pt idx="5">
                  <c:v>0.25601631376691475</c:v>
                </c:pt>
                <c:pt idx="6">
                  <c:v>0.25635696291836496</c:v>
                </c:pt>
                <c:pt idx="7">
                  <c:v>0.2823224844214199</c:v>
                </c:pt>
                <c:pt idx="8">
                  <c:v>0.2626551949993965</c:v>
                </c:pt>
                <c:pt idx="9">
                  <c:v>0.25735134091095474</c:v>
                </c:pt>
              </c:numCache>
            </c:numRef>
          </c:val>
          <c:shape val="box"/>
        </c:ser>
        <c:gapWidth val="80"/>
        <c:shape val="box"/>
        <c:axId val="10370651"/>
        <c:axId val="26226996"/>
      </c:bar3D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"/>
          <c:y val="0.95525"/>
          <c:w val="0.2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016"/>
          <c:w val="0.9805"/>
          <c:h val="0.92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'Estados Financieros - Real'!$A$33</c:f>
              <c:strCache>
                <c:ptCount val="1"/>
                <c:pt idx="0">
                  <c:v>TOTAL ACTIVOS FIJOS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Real'!$B$33:$K$33</c:f>
              <c:numCache>
                <c:ptCount val="10"/>
                <c:pt idx="0">
                  <c:v>691563916.1515245</c:v>
                </c:pt>
                <c:pt idx="1">
                  <c:v>874842642.2782757</c:v>
                </c:pt>
                <c:pt idx="2">
                  <c:v>1083674283.895774</c:v>
                </c:pt>
                <c:pt idx="3">
                  <c:v>1123291355.6973805</c:v>
                </c:pt>
                <c:pt idx="4">
                  <c:v>1390273085.0794353</c:v>
                </c:pt>
                <c:pt idx="5">
                  <c:v>1568450683.3230689</c:v>
                </c:pt>
                <c:pt idx="6">
                  <c:v>1702714274.709591</c:v>
                </c:pt>
                <c:pt idx="7">
                  <c:v>1937144606.7823987</c:v>
                </c:pt>
                <c:pt idx="8">
                  <c:v>2839874682.7980003</c:v>
                </c:pt>
                <c:pt idx="9">
                  <c:v>2607884275.6710606</c:v>
                </c:pt>
              </c:numCache>
            </c:numRef>
          </c:val>
          <c:shape val="box"/>
        </c:ser>
        <c:shape val="box"/>
        <c:axId val="34716373"/>
        <c:axId val="44011902"/>
        <c:axId val="60562799"/>
      </c:bar3D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4716373"/>
        <c:crossesAt val="1"/>
        <c:crossBetween val="between"/>
        <c:dispUnits/>
      </c:valAx>
      <c:serAx>
        <c:axId val="6056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40119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95525"/>
          <c:w val="0.203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Financieros'!$A$11</c:f>
              <c:strCache>
                <c:ptCount val="1"/>
                <c:pt idx="0">
                  <c:v>Razón de Liquidez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Financieros'!$B$11:$K$11</c:f>
              <c:numCache>
                <c:ptCount val="10"/>
                <c:pt idx="0">
                  <c:v>0.8706709772223423</c:v>
                </c:pt>
                <c:pt idx="1">
                  <c:v>1.3099101471765775</c:v>
                </c:pt>
                <c:pt idx="2">
                  <c:v>0.9031317272679714</c:v>
                </c:pt>
                <c:pt idx="3">
                  <c:v>0.7163822164101841</c:v>
                </c:pt>
                <c:pt idx="4">
                  <c:v>0.707909363020279</c:v>
                </c:pt>
                <c:pt idx="5">
                  <c:v>0.982222053234143</c:v>
                </c:pt>
                <c:pt idx="6">
                  <c:v>1.0596190539368424</c:v>
                </c:pt>
                <c:pt idx="7">
                  <c:v>1.1374250861546062</c:v>
                </c:pt>
                <c:pt idx="8">
                  <c:v>0.96044020245254</c:v>
                </c:pt>
                <c:pt idx="9">
                  <c:v>1.1038252271829214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Financieros'!$A$12</c:f>
              <c:strCache>
                <c:ptCount val="1"/>
                <c:pt idx="0">
                  <c:v>Razón Acida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Financieros'!$B$12:$K$12</c:f>
              <c:numCache>
                <c:ptCount val="10"/>
                <c:pt idx="0">
                  <c:v>0.48227247316448085</c:v>
                </c:pt>
                <c:pt idx="1">
                  <c:v>1.0082551904575208</c:v>
                </c:pt>
                <c:pt idx="2">
                  <c:v>0.5777537132292005</c:v>
                </c:pt>
                <c:pt idx="3">
                  <c:v>0.4106502698094698</c:v>
                </c:pt>
                <c:pt idx="4">
                  <c:v>0.41276231316757267</c:v>
                </c:pt>
                <c:pt idx="5">
                  <c:v>0.6234659689306684</c:v>
                </c:pt>
                <c:pt idx="6">
                  <c:v>0.6722677143349232</c:v>
                </c:pt>
                <c:pt idx="7">
                  <c:v>0.7729713800912112</c:v>
                </c:pt>
                <c:pt idx="8">
                  <c:v>0.602798043721729</c:v>
                </c:pt>
                <c:pt idx="9">
                  <c:v>0.7690544940931094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Financieros'!$A$13</c:f>
              <c:strCache>
                <c:ptCount val="1"/>
                <c:pt idx="0">
                  <c:v>Razon de Disponible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Financieros'!$B$13:$K$13</c:f>
              <c:numCache>
                <c:ptCount val="10"/>
                <c:pt idx="0">
                  <c:v>0.03223447567921544</c:v>
                </c:pt>
                <c:pt idx="1">
                  <c:v>0.026470021873352043</c:v>
                </c:pt>
                <c:pt idx="2">
                  <c:v>0.026875667028080818</c:v>
                </c:pt>
                <c:pt idx="3">
                  <c:v>0.04132965142482343</c:v>
                </c:pt>
                <c:pt idx="4">
                  <c:v>0.07808477341449932</c:v>
                </c:pt>
                <c:pt idx="5">
                  <c:v>0.05746481634868022</c:v>
                </c:pt>
                <c:pt idx="6">
                  <c:v>0.06938814980998068</c:v>
                </c:pt>
                <c:pt idx="7">
                  <c:v>0.06350843149419895</c:v>
                </c:pt>
                <c:pt idx="8">
                  <c:v>0.06725252515715481</c:v>
                </c:pt>
                <c:pt idx="9">
                  <c:v>0.07315495637084438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'Indices Financieros'!$A$14</c:f>
              <c:strCache>
                <c:ptCount val="1"/>
                <c:pt idx="0">
                  <c:v>Razon de Tesoreria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Financieros'!$B$14:$K$14</c:f>
              <c:numCache>
                <c:ptCount val="10"/>
                <c:pt idx="0">
                  <c:v>0.21498195188749492</c:v>
                </c:pt>
                <c:pt idx="1">
                  <c:v>0.4719783468175649</c:v>
                </c:pt>
                <c:pt idx="2">
                  <c:v>0.2743621590797769</c:v>
                </c:pt>
                <c:pt idx="3">
                  <c:v>0.10591270572201389</c:v>
                </c:pt>
                <c:pt idx="4">
                  <c:v>0.10666691911976499</c:v>
                </c:pt>
                <c:pt idx="5">
                  <c:v>0.07993252876547845</c:v>
                </c:pt>
                <c:pt idx="6">
                  <c:v>0.08032537105539667</c:v>
                </c:pt>
                <c:pt idx="7">
                  <c:v>0.09473439204904398</c:v>
                </c:pt>
                <c:pt idx="8">
                  <c:v>0.08672599824787156</c:v>
                </c:pt>
                <c:pt idx="9">
                  <c:v>0.2951736709431205</c:v>
                </c:pt>
              </c:numCache>
            </c:numRef>
          </c:val>
          <c:smooth val="0"/>
        </c:ser>
        <c:gapDepth val="0"/>
        <c:axId val="8194280"/>
        <c:axId val="6639657"/>
        <c:axId val="59756914"/>
      </c:line3D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1"/>
        <c:crossBetween val="between"/>
        <c:dispUnits/>
      </c:valAx>
      <c:serAx>
        <c:axId val="597569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95675"/>
          <c:w val="0.680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1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'Estados Financieros - Real'!$A$106</c:f>
              <c:strCache>
                <c:ptCount val="1"/>
                <c:pt idx="0">
                  <c:v>Ingresos de Explotación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Real'!$B$106:$K$106</c:f>
              <c:numCache>
                <c:ptCount val="10"/>
                <c:pt idx="0">
                  <c:v>1150987775.6670108</c:v>
                </c:pt>
                <c:pt idx="1">
                  <c:v>1306747614.9018478</c:v>
                </c:pt>
                <c:pt idx="2">
                  <c:v>930443611.0515412</c:v>
                </c:pt>
                <c:pt idx="3">
                  <c:v>1239912601.049309</c:v>
                </c:pt>
                <c:pt idx="4">
                  <c:v>1812443096.4284837</c:v>
                </c:pt>
                <c:pt idx="5">
                  <c:v>3191518031.3212686</c:v>
                </c:pt>
                <c:pt idx="6">
                  <c:v>3851215548.5734735</c:v>
                </c:pt>
                <c:pt idx="7">
                  <c:v>4331979959.464322</c:v>
                </c:pt>
                <c:pt idx="8">
                  <c:v>6561578842.472401</c:v>
                </c:pt>
                <c:pt idx="9">
                  <c:v>5780412225.371932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'Estados Financieros - Real'!$A$109</c:f>
              <c:strCache>
                <c:ptCount val="1"/>
                <c:pt idx="0">
                  <c:v>Margen de Explotación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Real'!$B$109:$K$109</c:f>
              <c:numCache>
                <c:ptCount val="10"/>
                <c:pt idx="0">
                  <c:v>331554124.3198432</c:v>
                </c:pt>
                <c:pt idx="1">
                  <c:v>360415358.0604855</c:v>
                </c:pt>
                <c:pt idx="2">
                  <c:v>258452464.78830636</c:v>
                </c:pt>
                <c:pt idx="3">
                  <c:v>327610236.6272212</c:v>
                </c:pt>
                <c:pt idx="4">
                  <c:v>516518011.6282382</c:v>
                </c:pt>
                <c:pt idx="5">
                  <c:v>952172815.4234076</c:v>
                </c:pt>
                <c:pt idx="6">
                  <c:v>1178527797.4497123</c:v>
                </c:pt>
                <c:pt idx="7">
                  <c:v>1210930411.7673516</c:v>
                </c:pt>
                <c:pt idx="8">
                  <c:v>1788624337.4876003</c:v>
                </c:pt>
                <c:pt idx="9">
                  <c:v>1569889373.8904881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'Estados Financieros - Real'!$A$113</c:f>
              <c:strCache>
                <c:ptCount val="1"/>
                <c:pt idx="0">
                  <c:v>Resultado Operacional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Real'!$B$113:$K$113</c:f>
              <c:numCache>
                <c:ptCount val="10"/>
                <c:pt idx="0">
                  <c:v>79413933.38770461</c:v>
                </c:pt>
                <c:pt idx="1">
                  <c:v>68844220.14480996</c:v>
                </c:pt>
                <c:pt idx="2">
                  <c:v>47159722.25942168</c:v>
                </c:pt>
                <c:pt idx="3">
                  <c:v>57543646.90652555</c:v>
                </c:pt>
                <c:pt idx="4">
                  <c:v>87007378.25414371</c:v>
                </c:pt>
                <c:pt idx="5">
                  <c:v>175169556.2346921</c:v>
                </c:pt>
                <c:pt idx="6">
                  <c:v>222531319.38939047</c:v>
                </c:pt>
                <c:pt idx="7">
                  <c:v>271446234.2309133</c:v>
                </c:pt>
                <c:pt idx="8">
                  <c:v>334000564.09500027</c:v>
                </c:pt>
                <c:pt idx="9">
                  <c:v>294969902.17278385</c:v>
                </c:pt>
              </c:numCache>
            </c:numRef>
          </c:val>
          <c:smooth val="0"/>
        </c:ser>
        <c:gapDepth val="40"/>
        <c:axId val="941315"/>
        <c:axId val="8471836"/>
        <c:axId val="9137661"/>
      </c:line3D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</c:valAx>
      <c:serAx>
        <c:axId val="9137661"/>
        <c:scaling>
          <c:orientation val="minMax"/>
        </c:scaling>
        <c:axPos val="b"/>
        <c:delete val="1"/>
        <c:majorTickMark val="out"/>
        <c:minorTickMark val="none"/>
        <c:tickLblPos val="nextTo"/>
        <c:crossAx val="84718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5675"/>
          <c:w val="0.574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'Estados Financieros - Real'!$A$106</c:f>
              <c:strCache>
                <c:ptCount val="1"/>
                <c:pt idx="0">
                  <c:v>Ingresos de Explotación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Real'!$B$106:$K$106</c:f>
              <c:numCache>
                <c:ptCount val="10"/>
                <c:pt idx="0">
                  <c:v>1150987775.6670108</c:v>
                </c:pt>
                <c:pt idx="1">
                  <c:v>1306747614.9018478</c:v>
                </c:pt>
                <c:pt idx="2">
                  <c:v>930443611.0515412</c:v>
                </c:pt>
                <c:pt idx="3">
                  <c:v>1239912601.049309</c:v>
                </c:pt>
                <c:pt idx="4">
                  <c:v>1812443096.4284837</c:v>
                </c:pt>
                <c:pt idx="5">
                  <c:v>3191518031.3212686</c:v>
                </c:pt>
                <c:pt idx="6">
                  <c:v>3851215548.5734735</c:v>
                </c:pt>
                <c:pt idx="7">
                  <c:v>4331979959.464322</c:v>
                </c:pt>
                <c:pt idx="8">
                  <c:v>6561578842.472401</c:v>
                </c:pt>
                <c:pt idx="9">
                  <c:v>5780412225.371932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'Estados Financieros - Real'!$A$140</c:f>
              <c:strCache>
                <c:ptCount val="1"/>
                <c:pt idx="0">
                  <c:v>UTILIDAD (PERDIDAD) DEL EJERCICIO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- Real'!$B$140:$K$140</c:f>
              <c:numCache>
                <c:ptCount val="10"/>
                <c:pt idx="0">
                  <c:v>56071820.4099316</c:v>
                </c:pt>
                <c:pt idx="1">
                  <c:v>49285819.306270614</c:v>
                </c:pt>
                <c:pt idx="2">
                  <c:v>57982331.4529393</c:v>
                </c:pt>
                <c:pt idx="3">
                  <c:v>59446095.33394541</c:v>
                </c:pt>
                <c:pt idx="4">
                  <c:v>65968675.81534691</c:v>
                </c:pt>
                <c:pt idx="5">
                  <c:v>129156903.33941294</c:v>
                </c:pt>
                <c:pt idx="6">
                  <c:v>158589827.81852603</c:v>
                </c:pt>
                <c:pt idx="7">
                  <c:v>240813495.86900407</c:v>
                </c:pt>
                <c:pt idx="8">
                  <c:v>171367628.5864003</c:v>
                </c:pt>
                <c:pt idx="9">
                  <c:v>104546676.86229917</c:v>
                </c:pt>
              </c:numCache>
            </c:numRef>
          </c:val>
          <c:smooth val="0"/>
        </c:ser>
        <c:gapDepth val="30"/>
        <c:axId val="15130086"/>
        <c:axId val="1953047"/>
        <c:axId val="17577424"/>
      </c:line3D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At val="1"/>
        <c:crossBetween val="between"/>
        <c:dispUnits/>
      </c:valAx>
      <c:serAx>
        <c:axId val="1757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0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75"/>
          <c:y val="0.95675"/>
          <c:w val="0.487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6"/>
          <c:w val="0.97825"/>
          <c:h val="0.9235"/>
        </c:manualLayout>
      </c:layout>
      <c:line3DChart>
        <c:grouping val="standard"/>
        <c:varyColors val="0"/>
        <c:ser>
          <c:idx val="0"/>
          <c:order val="0"/>
          <c:tx>
            <c:strRef>
              <c:f>'Estado Flujo Efectivo - Real'!$A$25</c:f>
              <c:strCache>
                <c:ptCount val="1"/>
                <c:pt idx="0">
                  <c:v>Flujo Neto Originado por Actividades de la Operacion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Real'!$B$12:$K$12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 Flujo Efectivo - Real'!$B$25:$K$25</c:f>
              <c:numCache>
                <c:ptCount val="10"/>
                <c:pt idx="0">
                  <c:v>98866647.65751393</c:v>
                </c:pt>
                <c:pt idx="1">
                  <c:v>97821147.47000545</c:v>
                </c:pt>
                <c:pt idx="2">
                  <c:v>50780698.22001904</c:v>
                </c:pt>
                <c:pt idx="3">
                  <c:v>78059128.83034232</c:v>
                </c:pt>
                <c:pt idx="4">
                  <c:v>130998321.75469601</c:v>
                </c:pt>
                <c:pt idx="5">
                  <c:v>159334114.81156874</c:v>
                </c:pt>
                <c:pt idx="6">
                  <c:v>245141610.83693156</c:v>
                </c:pt>
                <c:pt idx="7">
                  <c:v>210590033.33540487</c:v>
                </c:pt>
                <c:pt idx="8">
                  <c:v>279926601.87120056</c:v>
                </c:pt>
                <c:pt idx="9">
                  <c:v>607349951.8562158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 Flujo Efectivo - Real'!$A$69</c:f>
              <c:strCache>
                <c:ptCount val="1"/>
                <c:pt idx="0">
                  <c:v>Saldo Final de Efectivo y Efectivo Equivalente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Real'!$B$12:$K$12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 Flujo Efectivo - Real'!$B$69:$K$69</c:f>
              <c:numCache>
                <c:ptCount val="10"/>
                <c:pt idx="0">
                  <c:v>68204555.60020936</c:v>
                </c:pt>
                <c:pt idx="1">
                  <c:v>184411942.2605013</c:v>
                </c:pt>
                <c:pt idx="2">
                  <c:v>103422614.00877024</c:v>
                </c:pt>
                <c:pt idx="3">
                  <c:v>45423663.8702699</c:v>
                </c:pt>
                <c:pt idx="4">
                  <c:v>87698845.70828712</c:v>
                </c:pt>
                <c:pt idx="5">
                  <c:v>75159094.98993295</c:v>
                </c:pt>
                <c:pt idx="6">
                  <c:v>74055230.0575039</c:v>
                </c:pt>
                <c:pt idx="7">
                  <c:v>290029822.7991915</c:v>
                </c:pt>
                <c:pt idx="8">
                  <c:v>134527002.78500012</c:v>
                </c:pt>
                <c:pt idx="9">
                  <c:v>408383072.091665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'Estado Flujo Efectivo - Real'!$A$61</c:f>
              <c:strCache>
                <c:ptCount val="1"/>
                <c:pt idx="0">
                  <c:v>Flujo Neto Total del Período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Real'!$B$12:$K$12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 Flujo Efectivo - Real'!$B$61:$K$61</c:f>
              <c:numCache>
                <c:ptCount val="10"/>
                <c:pt idx="0">
                  <c:v>-16582132.352680683</c:v>
                </c:pt>
                <c:pt idx="1">
                  <c:v>117040457.68905032</c:v>
                </c:pt>
                <c:pt idx="2">
                  <c:v>-80107523.1476327</c:v>
                </c:pt>
                <c:pt idx="3">
                  <c:v>-57351470.10777308</c:v>
                </c:pt>
                <c:pt idx="4">
                  <c:v>40384014.73812139</c:v>
                </c:pt>
                <c:pt idx="5">
                  <c:v>-11572913.686903387</c:v>
                </c:pt>
                <c:pt idx="6">
                  <c:v>1226902.82580024</c:v>
                </c:pt>
                <c:pt idx="7">
                  <c:v>218350854.35449952</c:v>
                </c:pt>
                <c:pt idx="8">
                  <c:v>-163623068.49559987</c:v>
                </c:pt>
                <c:pt idx="9">
                  <c:v>282881904.1884</c:v>
                </c:pt>
              </c:numCache>
            </c:numRef>
          </c:val>
          <c:smooth val="0"/>
        </c:ser>
        <c:gapDepth val="40"/>
        <c:axId val="23979089"/>
        <c:axId val="14485210"/>
        <c:axId val="63258027"/>
      </c:line3D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</c:valAx>
      <c:serAx>
        <c:axId val="63258027"/>
        <c:scaling>
          <c:orientation val="minMax"/>
        </c:scaling>
        <c:axPos val="b"/>
        <c:delete val="1"/>
        <c:majorTickMark val="out"/>
        <c:minorTickMark val="none"/>
        <c:tickLblPos val="nextTo"/>
        <c:crossAx val="144852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928"/>
          <c:w val="0.86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'Estado Flujo Efectivo - Real'!$A$43</c:f>
              <c:strCache>
                <c:ptCount val="1"/>
                <c:pt idx="0">
                  <c:v>Flujo Neto Originado por Actividades de Financiamiento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Real'!$B$12:$K$12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 Flujo Efectivo - Real'!$B$43:$K$43</c:f>
              <c:numCache>
                <c:ptCount val="10"/>
                <c:pt idx="0">
                  <c:v>-13454970.312143689</c:v>
                </c:pt>
                <c:pt idx="1">
                  <c:v>261324981.42039362</c:v>
                </c:pt>
                <c:pt idx="2">
                  <c:v>19528158.06495075</c:v>
                </c:pt>
                <c:pt idx="3">
                  <c:v>15788107.364780743</c:v>
                </c:pt>
                <c:pt idx="4">
                  <c:v>372698247.135666</c:v>
                </c:pt>
                <c:pt idx="5">
                  <c:v>44620343.406210765</c:v>
                </c:pt>
                <c:pt idx="6">
                  <c:v>43363598.923350476</c:v>
                </c:pt>
                <c:pt idx="7">
                  <c:v>540089991.3068529</c:v>
                </c:pt>
                <c:pt idx="8">
                  <c:v>457635382.70819956</c:v>
                </c:pt>
                <c:pt idx="9">
                  <c:v>-125224113.93692964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'Estado Flujo Efectivo - Real'!$A$59</c:f>
              <c:strCache>
                <c:ptCount val="1"/>
                <c:pt idx="0">
                  <c:v>Fujo Neto Originados por Actividades de Inversión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 Flujo Efectivo - Real'!$B$12:$K$12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 Flujo Efectivo - Real'!$B$59:$K$59</c:f>
              <c:numCache>
                <c:ptCount val="10"/>
                <c:pt idx="0">
                  <c:v>-101993809.69805093</c:v>
                </c:pt>
                <c:pt idx="1">
                  <c:v>-242105671.20134878</c:v>
                </c:pt>
                <c:pt idx="2">
                  <c:v>-150416379.4326025</c:v>
                </c:pt>
                <c:pt idx="3">
                  <c:v>-151198706.30289614</c:v>
                </c:pt>
                <c:pt idx="4">
                  <c:v>-463312554.15224063</c:v>
                </c:pt>
                <c:pt idx="5">
                  <c:v>-215527371.9046829</c:v>
                </c:pt>
                <c:pt idx="6">
                  <c:v>-287278306.9344818</c:v>
                </c:pt>
                <c:pt idx="7">
                  <c:v>-532329170.2877583</c:v>
                </c:pt>
                <c:pt idx="8">
                  <c:v>-901185053.0749999</c:v>
                </c:pt>
                <c:pt idx="9">
                  <c:v>-199243933.73088622</c:v>
                </c:pt>
              </c:numCache>
            </c:numRef>
          </c:val>
          <c:smooth val="0"/>
        </c:ser>
        <c:gapDepth val="40"/>
        <c:axId val="32451332"/>
        <c:axId val="23626533"/>
        <c:axId val="11312206"/>
      </c:line3D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erAx>
        <c:axId val="11312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6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95675"/>
          <c:w val="0.793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1625"/>
          <c:w val="0.977"/>
          <c:h val="0.92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'Estados Financieros % - A'!$A$215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A'!$B$215:$K$215</c:f>
              <c:numCache>
                <c:ptCount val="10"/>
                <c:pt idx="0">
                  <c:v>0.5479184372530826</c:v>
                </c:pt>
                <c:pt idx="1">
                  <c:v>0.4572341776258207</c:v>
                </c:pt>
                <c:pt idx="2">
                  <c:v>0.46491917334010036</c:v>
                </c:pt>
                <c:pt idx="3">
                  <c:v>0.445797732553754</c:v>
                </c:pt>
                <c:pt idx="4">
                  <c:v>0.4599002629504995</c:v>
                </c:pt>
                <c:pt idx="5">
                  <c:v>0.4915034455960035</c:v>
                </c:pt>
                <c:pt idx="6">
                  <c:v>0.4691031879126444</c:v>
                </c:pt>
                <c:pt idx="7">
                  <c:v>0.44193863340386563</c:v>
                </c:pt>
                <c:pt idx="8">
                  <c:v>0.4222900317038256</c:v>
                </c:pt>
                <c:pt idx="9">
                  <c:v>0.4392723188452528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'Estados Financieros % - A'!$A$214</c:f>
              <c:strCache>
                <c:ptCount val="1"/>
                <c:pt idx="0">
                  <c:v>Interes Minoritario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A'!$B$214:$K$214</c:f>
              <c:numCache>
                <c:ptCount val="10"/>
                <c:pt idx="0">
                  <c:v>0.018813396255848</c:v>
                </c:pt>
                <c:pt idx="1">
                  <c:v>0.015270845348840885</c:v>
                </c:pt>
                <c:pt idx="2">
                  <c:v>0.015809554822142465</c:v>
                </c:pt>
                <c:pt idx="3">
                  <c:v>0.017628986293319812</c:v>
                </c:pt>
                <c:pt idx="4">
                  <c:v>0.012430409803136686</c:v>
                </c:pt>
                <c:pt idx="5">
                  <c:v>0.036195697289915015</c:v>
                </c:pt>
                <c:pt idx="6">
                  <c:v>0.033947368733707635</c:v>
                </c:pt>
                <c:pt idx="7">
                  <c:v>0.02103257714497057</c:v>
                </c:pt>
                <c:pt idx="8">
                  <c:v>0.02022336446392554</c:v>
                </c:pt>
                <c:pt idx="9">
                  <c:v>0.016501362833173404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'Estados Financieros % - A'!$A$213</c:f>
              <c:strCache>
                <c:ptCount val="1"/>
                <c:pt idx="0">
                  <c:v>Pasivo Largo Plazo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A'!$B$213:$K$213</c:f>
              <c:numCache>
                <c:ptCount val="10"/>
                <c:pt idx="0">
                  <c:v>0.11188283315908479</c:v>
                </c:pt>
                <c:pt idx="1">
                  <c:v>0.2934211699631352</c:v>
                </c:pt>
                <c:pt idx="2">
                  <c:v>0.29523976028873533</c:v>
                </c:pt>
                <c:pt idx="3">
                  <c:v>0.2737119161838572</c:v>
                </c:pt>
                <c:pt idx="4">
                  <c:v>0.2121373491788056</c:v>
                </c:pt>
                <c:pt idx="5">
                  <c:v>0.21628454334716668</c:v>
                </c:pt>
                <c:pt idx="6">
                  <c:v>0.24059248043528295</c:v>
                </c:pt>
                <c:pt idx="7">
                  <c:v>0.25470630502974384</c:v>
                </c:pt>
                <c:pt idx="8">
                  <c:v>0.2948314088328525</c:v>
                </c:pt>
                <c:pt idx="9">
                  <c:v>0.286874977410619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'Estados Financieros % - A'!$A$212</c:f>
              <c:strCache>
                <c:ptCount val="1"/>
                <c:pt idx="0">
                  <c:v>Pasivo Cirulante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'Estados Financieros % - A'!$B$204:$K$204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'Estados Financieros % - A'!$B$212:$K$212</c:f>
              <c:numCache>
                <c:ptCount val="10"/>
                <c:pt idx="0">
                  <c:v>0.32138533333198444</c:v>
                </c:pt>
                <c:pt idx="1">
                  <c:v>0.23407380706220327</c:v>
                </c:pt>
                <c:pt idx="2">
                  <c:v>0.22403151154902196</c:v>
                </c:pt>
                <c:pt idx="3">
                  <c:v>0.262861364969069</c:v>
                </c:pt>
                <c:pt idx="4">
                  <c:v>0.3155319780675583</c:v>
                </c:pt>
                <c:pt idx="5">
                  <c:v>0.25601631376691475</c:v>
                </c:pt>
                <c:pt idx="6">
                  <c:v>0.25635696291836496</c:v>
                </c:pt>
                <c:pt idx="7">
                  <c:v>0.2823224844214199</c:v>
                </c:pt>
                <c:pt idx="8">
                  <c:v>0.2626551949993965</c:v>
                </c:pt>
                <c:pt idx="9">
                  <c:v>0.25735134091095474</c:v>
                </c:pt>
              </c:numCache>
            </c:numRef>
          </c:val>
          <c:shape val="box"/>
        </c:ser>
        <c:overlap val="100"/>
        <c:gapWidth val="10"/>
        <c:shape val="box"/>
        <c:axId val="39316829"/>
        <c:axId val="18307142"/>
      </c:bar3D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555"/>
          <c:w val="0.490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1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Financieros'!$A$42</c:f>
              <c:strCache>
                <c:ptCount val="1"/>
                <c:pt idx="0">
                  <c:v>Indice Deuda de L / P o Capitalización Total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Financieros'!$B$42:$K$42</c:f>
              <c:numCache>
                <c:ptCount val="10"/>
                <c:pt idx="0">
                  <c:v>0.2041961459081296</c:v>
                </c:pt>
                <c:pt idx="1">
                  <c:v>0.6417306149044212</c:v>
                </c:pt>
                <c:pt idx="2">
                  <c:v>0.6350345978800057</c:v>
                </c:pt>
                <c:pt idx="3">
                  <c:v>0.6139822977920893</c:v>
                </c:pt>
                <c:pt idx="4">
                  <c:v>0.4612681624007652</c:v>
                </c:pt>
                <c:pt idx="5">
                  <c:v>0.44004685070904676</c:v>
                </c:pt>
                <c:pt idx="6">
                  <c:v>0.5128775216937679</c:v>
                </c:pt>
                <c:pt idx="7">
                  <c:v>0.5763386266277845</c:v>
                </c:pt>
                <c:pt idx="8">
                  <c:v>0.6981727881268897</c:v>
                </c:pt>
                <c:pt idx="9">
                  <c:v>0.6530686435347169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Financieros'!$A$43</c:f>
              <c:strCache>
                <c:ptCount val="1"/>
                <c:pt idx="0">
                  <c:v>Indice Deuda de C / P o Capitalización 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Financieros'!$B$43:$K$43</c:f>
              <c:numCache>
                <c:ptCount val="10"/>
                <c:pt idx="0">
                  <c:v>0.5865568878156533</c:v>
                </c:pt>
                <c:pt idx="1">
                  <c:v>0.5119341871546584</c:v>
                </c:pt>
                <c:pt idx="2">
                  <c:v>0.4818719562360082</c:v>
                </c:pt>
                <c:pt idx="3">
                  <c:v>0.5896426692510675</c:v>
                </c:pt>
                <c:pt idx="4">
                  <c:v>0.6860878400965817</c:v>
                </c:pt>
                <c:pt idx="5">
                  <c:v>0.5208840671634886</c:v>
                </c:pt>
                <c:pt idx="6">
                  <c:v>0.5464830969473253</c:v>
                </c:pt>
                <c:pt idx="7">
                  <c:v>0.6388273463375161</c:v>
                </c:pt>
                <c:pt idx="8">
                  <c:v>0.6219782028471147</c:v>
                </c:pt>
                <c:pt idx="9">
                  <c:v>0.585858315833497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Financieros'!$A$44</c:f>
              <c:strCache>
                <c:ptCount val="1"/>
                <c:pt idx="0">
                  <c:v>Razon Deuda a Capital Neto o Razón Deuda - Equidad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'Estados Financieros - Real'!$B$6:$K$6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Financieros'!$B$44:$K$44</c:f>
              <c:numCache>
                <c:ptCount val="10"/>
                <c:pt idx="0">
                  <c:v>0.7907530337237829</c:v>
                </c:pt>
                <c:pt idx="1">
                  <c:v>1.1536648020590794</c:v>
                </c:pt>
                <c:pt idx="2">
                  <c:v>1.116906554116014</c:v>
                </c:pt>
                <c:pt idx="3">
                  <c:v>1.2036249670431567</c:v>
                </c:pt>
                <c:pt idx="4">
                  <c:v>1.147356002497347</c:v>
                </c:pt>
                <c:pt idx="5">
                  <c:v>0.9609309178725354</c:v>
                </c:pt>
                <c:pt idx="6">
                  <c:v>1.059360618641093</c:v>
                </c:pt>
                <c:pt idx="7">
                  <c:v>1.2151659729653006</c:v>
                </c:pt>
                <c:pt idx="8">
                  <c:v>1.3201509909740043</c:v>
                </c:pt>
                <c:pt idx="9">
                  <c:v>1.238926959368214</c:v>
                </c:pt>
              </c:numCache>
            </c:numRef>
          </c:val>
          <c:smooth val="0"/>
        </c:ser>
        <c:gapDepth val="40"/>
        <c:axId val="34700991"/>
        <c:axId val="43873464"/>
        <c:axId val="59316857"/>
      </c:line3D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erAx>
        <c:axId val="5931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438734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25"/>
          <c:y val="0.917"/>
          <c:w val="0.860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675"/>
          <c:w val="0.97975"/>
          <c:h val="0.92025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Financieros'!$A$49</c:f>
              <c:strCache>
                <c:ptCount val="1"/>
                <c:pt idx="0">
                  <c:v>Razón Margen de Utilidad Bruta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Financieros'!$B$49:$K$49</c:f>
              <c:numCache>
                <c:ptCount val="10"/>
                <c:pt idx="0">
                  <c:v>0.2880605088335571</c:v>
                </c:pt>
                <c:pt idx="1">
                  <c:v>0.2758109936076347</c:v>
                </c:pt>
                <c:pt idx="2">
                  <c:v>0.27777337790112416</c:v>
                </c:pt>
                <c:pt idx="3">
                  <c:v>0.26422042678651086</c:v>
                </c:pt>
                <c:pt idx="4">
                  <c:v>0.284984401797808</c:v>
                </c:pt>
                <c:pt idx="5">
                  <c:v>0.2983448020906885</c:v>
                </c:pt>
                <c:pt idx="6">
                  <c:v>0.30601449921084006</c:v>
                </c:pt>
                <c:pt idx="7">
                  <c:v>0.2795327824917018</c:v>
                </c:pt>
                <c:pt idx="8">
                  <c:v>0.2725905426770194</c:v>
                </c:pt>
                <c:pt idx="9">
                  <c:v>0.2715877886701196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Financieros'!$A$50</c:f>
              <c:strCache>
                <c:ptCount val="1"/>
                <c:pt idx="0">
                  <c:v>Margen de Utilidad Neta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Financieros'!$B$50:$K$50</c:f>
              <c:numCache>
                <c:ptCount val="10"/>
                <c:pt idx="0">
                  <c:v>0.04871626058533708</c:v>
                </c:pt>
                <c:pt idx="1">
                  <c:v>0.03771640272706567</c:v>
                </c:pt>
                <c:pt idx="2">
                  <c:v>0.06231686774377498</c:v>
                </c:pt>
                <c:pt idx="3">
                  <c:v>0.04794377868539893</c:v>
                </c:pt>
                <c:pt idx="4">
                  <c:v>0.03639765350169709</c:v>
                </c:pt>
                <c:pt idx="5">
                  <c:v>0.040468799509161095</c:v>
                </c:pt>
                <c:pt idx="6">
                  <c:v>0.041179161700588066</c:v>
                </c:pt>
                <c:pt idx="7">
                  <c:v>0.05558970681359806</c:v>
                </c:pt>
                <c:pt idx="8">
                  <c:v>0.026116828388490266</c:v>
                </c:pt>
                <c:pt idx="9">
                  <c:v>0.01808637045008884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Financieros'!$A$52</c:f>
              <c:strCache>
                <c:ptCount val="1"/>
                <c:pt idx="0">
                  <c:v>Tasa Retorno Utilidades Netas Operación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Financieros'!$B$52:$K$52</c:f>
              <c:numCache>
                <c:ptCount val="10"/>
                <c:pt idx="0">
                  <c:v>0.0689963308617099</c:v>
                </c:pt>
                <c:pt idx="1">
                  <c:v>0.05268363941110463</c:v>
                </c:pt>
                <c:pt idx="2">
                  <c:v>0.05068520187496811</c:v>
                </c:pt>
                <c:pt idx="3">
                  <c:v>0.04640943793766408</c:v>
                </c:pt>
                <c:pt idx="4">
                  <c:v>0.04800557789957457</c:v>
                </c:pt>
                <c:pt idx="5">
                  <c:v>0.05488596790480078</c:v>
                </c:pt>
                <c:pt idx="6">
                  <c:v>0.05778209933531717</c:v>
                </c:pt>
                <c:pt idx="7">
                  <c:v>0.06266100876987422</c:v>
                </c:pt>
                <c:pt idx="8">
                  <c:v>0.05090246907239005</c:v>
                </c:pt>
                <c:pt idx="9">
                  <c:v>0.051029215680859934</c:v>
                </c:pt>
              </c:numCache>
            </c:numRef>
          </c:val>
          <c:smooth val="0"/>
        </c:ser>
        <c:gapDepth val="40"/>
        <c:axId val="64089666"/>
        <c:axId val="39936083"/>
        <c:axId val="23880428"/>
      </c:line3D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/>
      </c:valAx>
      <c:serAx>
        <c:axId val="2388042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60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95675"/>
          <c:w val="0.841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775"/>
          <c:w val="0.977"/>
          <c:h val="0.917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Financieros'!$A$58</c:f>
              <c:strCache>
                <c:ptCount val="1"/>
                <c:pt idx="0">
                  <c:v>Margen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Financieros'!$B$58:$K$58</c:f>
              <c:numCache>
                <c:ptCount val="10"/>
                <c:pt idx="0">
                  <c:v>0.04871626058533708</c:v>
                </c:pt>
                <c:pt idx="1">
                  <c:v>0.03771640272706567</c:v>
                </c:pt>
                <c:pt idx="2">
                  <c:v>0.06231686774377498</c:v>
                </c:pt>
                <c:pt idx="3">
                  <c:v>0.04794377868539893</c:v>
                </c:pt>
                <c:pt idx="4">
                  <c:v>0.03639765350169709</c:v>
                </c:pt>
                <c:pt idx="5">
                  <c:v>0.040468799509161095</c:v>
                </c:pt>
                <c:pt idx="6">
                  <c:v>0.041179161700588066</c:v>
                </c:pt>
                <c:pt idx="7">
                  <c:v>0.05558970681359806</c:v>
                </c:pt>
                <c:pt idx="8">
                  <c:v>0.026116828388490266</c:v>
                </c:pt>
                <c:pt idx="9">
                  <c:v>0.01808637045008884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Financieros'!$A$59</c:f>
              <c:strCache>
                <c:ptCount val="1"/>
                <c:pt idx="0">
                  <c:v>Rotacion del Activo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Financieros'!$B$59:$K$59</c:f>
              <c:numCache>
                <c:ptCount val="10"/>
                <c:pt idx="0">
                  <c:v>1.180616843398077</c:v>
                </c:pt>
                <c:pt idx="1">
                  <c:v>0.9954094850559108</c:v>
                </c:pt>
                <c:pt idx="2">
                  <c:v>0.6346719494128926</c:v>
                </c:pt>
                <c:pt idx="3">
                  <c:v>0.8313477974310676</c:v>
                </c:pt>
                <c:pt idx="4">
                  <c:v>0.8843141191997319</c:v>
                </c:pt>
                <c:pt idx="5">
                  <c:v>1.0075104085447102</c:v>
                </c:pt>
                <c:pt idx="6">
                  <c:v>1.081374254818356</c:v>
                </c:pt>
                <c:pt idx="7">
                  <c:v>0.9743222525762999</c:v>
                </c:pt>
                <c:pt idx="8">
                  <c:v>1.1108063883137622</c:v>
                </c:pt>
                <c:pt idx="9">
                  <c:v>1.0750863937503636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'Indices Financieros'!$A$60</c:f>
              <c:strCache>
                <c:ptCount val="1"/>
                <c:pt idx="0">
                  <c:v>Aplancamiento Financiero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Financieros'!$B$60:$K$60</c:f>
              <c:numCache>
                <c:ptCount val="10"/>
                <c:pt idx="0">
                  <c:v>1.825089159279562</c:v>
                </c:pt>
                <c:pt idx="1">
                  <c:v>2.187063104495994</c:v>
                </c:pt>
                <c:pt idx="2">
                  <c:v>2.1509115075115957</c:v>
                </c:pt>
                <c:pt idx="3">
                  <c:v>2.243169776282836</c:v>
                </c:pt>
                <c:pt idx="4">
                  <c:v>2.1743844928125933</c:v>
                </c:pt>
                <c:pt idx="5">
                  <c:v>2.0345737328196893</c:v>
                </c:pt>
                <c:pt idx="6">
                  <c:v>2.1317271461097347</c:v>
                </c:pt>
                <c:pt idx="7">
                  <c:v>2.262757596677795</c:v>
                </c:pt>
                <c:pt idx="8">
                  <c:v>2.3680407419641707</c:v>
                </c:pt>
                <c:pt idx="9">
                  <c:v>2.2764921828645446</c:v>
                </c:pt>
              </c:numCache>
            </c:numRef>
          </c:val>
          <c:smooth val="0"/>
        </c:ser>
        <c:gapDepth val="40"/>
        <c:axId val="13597261"/>
        <c:axId val="55266486"/>
        <c:axId val="27636327"/>
      </c:line3D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At val="1"/>
        <c:crossBetween val="between"/>
        <c:dispUnits/>
      </c:valAx>
      <c:serAx>
        <c:axId val="27636327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64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5225"/>
          <c:w val="0.484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01775"/>
          <c:w val="0.977"/>
          <c:h val="0.917"/>
        </c:manualLayout>
      </c:layout>
      <c:line3DChart>
        <c:grouping val="standard"/>
        <c:varyColors val="0"/>
        <c:ser>
          <c:idx val="0"/>
          <c:order val="0"/>
          <c:tx>
            <c:strRef>
              <c:f>'Indices Financieros'!$A$62</c:f>
              <c:strCache>
                <c:ptCount val="1"/>
                <c:pt idx="0">
                  <c:v>Margen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Financieros'!$B$62:$K$62</c:f>
              <c:numCache>
                <c:ptCount val="10"/>
                <c:pt idx="0">
                  <c:v>0.04871626058533708</c:v>
                </c:pt>
                <c:pt idx="1">
                  <c:v>0.03771640272706567</c:v>
                </c:pt>
                <c:pt idx="2">
                  <c:v>0.06231686774377498</c:v>
                </c:pt>
                <c:pt idx="3">
                  <c:v>0.04794377868539893</c:v>
                </c:pt>
                <c:pt idx="4">
                  <c:v>0.03639765350169709</c:v>
                </c:pt>
                <c:pt idx="5">
                  <c:v>0.040468799509161095</c:v>
                </c:pt>
                <c:pt idx="6">
                  <c:v>0.041179161700588066</c:v>
                </c:pt>
                <c:pt idx="7">
                  <c:v>0.05558970681359806</c:v>
                </c:pt>
                <c:pt idx="8">
                  <c:v>0.026116828388490266</c:v>
                </c:pt>
                <c:pt idx="9">
                  <c:v>0.01808637045008884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Financieros'!$A$63</c:f>
              <c:strCache>
                <c:ptCount val="1"/>
                <c:pt idx="0">
                  <c:v>Rotacion Activos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'Indices Financieros'!$B$4:$K$4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'Indices Financieros'!$B$63:$K$63</c:f>
              <c:numCache>
                <c:ptCount val="10"/>
                <c:pt idx="0">
                  <c:v>1.180616843398077</c:v>
                </c:pt>
                <c:pt idx="1">
                  <c:v>0.9954094850559108</c:v>
                </c:pt>
                <c:pt idx="2">
                  <c:v>0.6346719494128926</c:v>
                </c:pt>
                <c:pt idx="3">
                  <c:v>0.8313477974310676</c:v>
                </c:pt>
                <c:pt idx="4">
                  <c:v>0.8843141191997319</c:v>
                </c:pt>
                <c:pt idx="5">
                  <c:v>1.0075104085447102</c:v>
                </c:pt>
                <c:pt idx="6">
                  <c:v>1.081374254818356</c:v>
                </c:pt>
                <c:pt idx="7">
                  <c:v>0.9743222525762999</c:v>
                </c:pt>
                <c:pt idx="8">
                  <c:v>1.1108063883137622</c:v>
                </c:pt>
                <c:pt idx="9">
                  <c:v>1.0750863937503636</c:v>
                </c:pt>
              </c:numCache>
            </c:numRef>
          </c:val>
          <c:smooth val="0"/>
        </c:ser>
        <c:axId val="47400352"/>
        <c:axId val="23949985"/>
        <c:axId val="14223274"/>
      </c:line3D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</c:valAx>
      <c:serAx>
        <c:axId val="142232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99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95225"/>
          <c:w val="0.313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A'!$C$225:$D$225</c:f>
              <c:numCache>
                <c:ptCount val="2"/>
                <c:pt idx="0">
                  <c:v>0</c:v>
                </c:pt>
                <c:pt idx="1">
                  <c:v>0.5479184372530826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A'!$C$224:$D$224</c:f>
              <c:numCache>
                <c:ptCount val="2"/>
                <c:pt idx="0">
                  <c:v>0.010812758748656266</c:v>
                </c:pt>
                <c:pt idx="1">
                  <c:v>0.018813396255848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A'!$C$223:$D$223</c:f>
              <c:numCache>
                <c:ptCount val="2"/>
                <c:pt idx="0">
                  <c:v>0.7093663590142565</c:v>
                </c:pt>
                <c:pt idx="1">
                  <c:v>0.11188283315908479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A'!$C$222:$D$222</c:f>
              <c:numCache>
                <c:ptCount val="2"/>
                <c:pt idx="0">
                  <c:v>0.27982088223708707</c:v>
                </c:pt>
                <c:pt idx="1">
                  <c:v>0.32138533333198444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30546551"/>
        <c:axId val="6483504"/>
      </c:bar3D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A'!$C$231:$D$231</c:f>
              <c:numCache>
                <c:ptCount val="2"/>
                <c:pt idx="0">
                  <c:v>0</c:v>
                </c:pt>
                <c:pt idx="1">
                  <c:v>0.4572341776258207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A'!$C$230:$D$230</c:f>
              <c:numCache>
                <c:ptCount val="2"/>
                <c:pt idx="0">
                  <c:v>0.026976651424281687</c:v>
                </c:pt>
                <c:pt idx="1">
                  <c:v>0.015270845348840885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A'!$C$229:$D$229</c:f>
              <c:numCache>
                <c:ptCount val="2"/>
                <c:pt idx="0">
                  <c:v>0.6664076935166859</c:v>
                </c:pt>
                <c:pt idx="1">
                  <c:v>0.2934211699631352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A'!$C$228:$D$228</c:f>
              <c:numCache>
                <c:ptCount val="2"/>
                <c:pt idx="0">
                  <c:v>0.30661565505903243</c:v>
                </c:pt>
                <c:pt idx="1">
                  <c:v>0.23407380706220327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58351537"/>
        <c:axId val="55401786"/>
      </c:bar3D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A'!$C$237:$D$237</c:f>
              <c:numCache>
                <c:ptCount val="2"/>
                <c:pt idx="0">
                  <c:v>0</c:v>
                </c:pt>
                <c:pt idx="1">
                  <c:v>0.46491917334010036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A'!$C$236:$D$236</c:f>
              <c:numCache>
                <c:ptCount val="2"/>
                <c:pt idx="0">
                  <c:v>0.058476748014581116</c:v>
                </c:pt>
                <c:pt idx="1">
                  <c:v>0.015809554822142465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A'!$C$235:$D$235</c:f>
              <c:numCache>
                <c:ptCount val="2"/>
                <c:pt idx="0">
                  <c:v>0.7391932859976962</c:v>
                </c:pt>
                <c:pt idx="1">
                  <c:v>0.29523976028873533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A'!$C$234:$D$234</c:f>
              <c:numCache>
                <c:ptCount val="2"/>
                <c:pt idx="0">
                  <c:v>0.20232996598772263</c:v>
                </c:pt>
                <c:pt idx="1">
                  <c:v>0.22403151154902196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28854027"/>
        <c:axId val="58359652"/>
      </c:bar3D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A'!$C$243:$D$243</c:f>
              <c:numCache>
                <c:ptCount val="2"/>
                <c:pt idx="0">
                  <c:v>0</c:v>
                </c:pt>
                <c:pt idx="1">
                  <c:v>0.445797732553754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A'!$C$242:$D$242</c:f>
              <c:numCache>
                <c:ptCount val="2"/>
                <c:pt idx="0">
                  <c:v>0.05853626102246756</c:v>
                </c:pt>
                <c:pt idx="1">
                  <c:v>0.017628986293319812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A'!$C$241:$D$241</c:f>
              <c:numCache>
                <c:ptCount val="2"/>
                <c:pt idx="0">
                  <c:v>0.7531545317323846</c:v>
                </c:pt>
                <c:pt idx="1">
                  <c:v>0.2737119161838572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A'!$C$240:$D$240</c:f>
              <c:numCache>
                <c:ptCount val="2"/>
                <c:pt idx="0">
                  <c:v>0.1883092072451479</c:v>
                </c:pt>
                <c:pt idx="1">
                  <c:v>0.262861364969069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55474821"/>
        <c:axId val="29511342"/>
      </c:bar3D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A'!$C$249:$D$249</c:f>
              <c:numCache>
                <c:ptCount val="2"/>
                <c:pt idx="0">
                  <c:v>0</c:v>
                </c:pt>
                <c:pt idx="1">
                  <c:v>0.4599002629504995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A'!$C$248:$D$248</c:f>
              <c:numCache>
                <c:ptCount val="2"/>
                <c:pt idx="0">
                  <c:v>0.0982999759431338</c:v>
                </c:pt>
                <c:pt idx="1">
                  <c:v>0.012430409803136686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A'!$C$247:$D$247</c:f>
              <c:numCache>
                <c:ptCount val="2"/>
                <c:pt idx="0">
                  <c:v>0.6783319824505324</c:v>
                </c:pt>
                <c:pt idx="1">
                  <c:v>0.2121373491788056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A'!$C$246:$D$246</c:f>
              <c:numCache>
                <c:ptCount val="2"/>
                <c:pt idx="0">
                  <c:v>0.22336804160633378</c:v>
                </c:pt>
                <c:pt idx="1">
                  <c:v>0.3155319780675583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64275487"/>
        <c:axId val="41608472"/>
      </c:bar3D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A'!$C$255:$D$255</c:f>
              <c:numCache>
                <c:ptCount val="2"/>
                <c:pt idx="0">
                  <c:v>0</c:v>
                </c:pt>
                <c:pt idx="1">
                  <c:v>0.4915034455960035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A'!$C$254:$D$254</c:f>
              <c:numCache>
                <c:ptCount val="2"/>
                <c:pt idx="0">
                  <c:v>0.25340072335814284</c:v>
                </c:pt>
                <c:pt idx="1">
                  <c:v>0.036195697289915015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A'!$C$253:$D$253</c:f>
              <c:numCache>
                <c:ptCount val="2"/>
                <c:pt idx="0">
                  <c:v>0.49513440727228153</c:v>
                </c:pt>
                <c:pt idx="1">
                  <c:v>0.21628454334716668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A'!$C$252:$D$252</c:f>
              <c:numCache>
                <c:ptCount val="2"/>
                <c:pt idx="0">
                  <c:v>0.2514648693695755</c:v>
                </c:pt>
                <c:pt idx="1">
                  <c:v>0.25601631376691475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38931929"/>
        <c:axId val="14843042"/>
      </c:bar3D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20"/>
      <c:rAngAx val="1"/>
    </c:view3D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A'!$G$225:$H$225</c:f>
              <c:numCache>
                <c:ptCount val="2"/>
                <c:pt idx="0">
                  <c:v>0</c:v>
                </c:pt>
                <c:pt idx="1">
                  <c:v>0.4691031879126444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A'!$G$224:$H$224</c:f>
              <c:numCache>
                <c:ptCount val="2"/>
                <c:pt idx="0">
                  <c:v>0.25025792045370965</c:v>
                </c:pt>
                <c:pt idx="1">
                  <c:v>0.033947368733707635</c:v>
                </c:pt>
              </c:numCache>
            </c:numRef>
          </c:val>
          <c:shape val="box"/>
        </c:ser>
        <c:ser>
          <c:idx val="1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A'!$G$223:$H$223</c:f>
              <c:numCache>
                <c:ptCount val="2"/>
                <c:pt idx="0">
                  <c:v>0.4781013570286102</c:v>
                </c:pt>
                <c:pt idx="1">
                  <c:v>0.24059248043528295</c:v>
                </c:pt>
              </c:numCache>
            </c:numRef>
          </c:val>
          <c:shape val="box"/>
        </c:ser>
        <c:ser>
          <c:idx val="0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'Estados Financieros % - 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'Estados Financieros % - A'!$G$222:$H$222</c:f>
              <c:numCache>
                <c:ptCount val="2"/>
                <c:pt idx="0">
                  <c:v>0.2716407225176801</c:v>
                </c:pt>
                <c:pt idx="1">
                  <c:v>0.25635696291836496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66478515"/>
        <c:axId val="61435724"/>
      </c:bar3D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3"/>
  <sheetViews>
    <sheetView zoomScalePageLayoutView="0" workbookViewId="0" topLeftCell="A34">
      <selection activeCell="K143" sqref="K143"/>
    </sheetView>
  </sheetViews>
  <sheetFormatPr defaultColWidth="11.421875" defaultRowHeight="12.75"/>
  <cols>
    <col min="1" max="1" width="47.7109375" style="0" customWidth="1"/>
    <col min="2" max="2" width="14.421875" style="0" bestFit="1" customWidth="1"/>
    <col min="3" max="3" width="12.28125" style="0" bestFit="1" customWidth="1"/>
    <col min="4" max="10" width="13.8515625" style="0" bestFit="1" customWidth="1"/>
    <col min="11" max="11" width="16.57421875" style="0" bestFit="1" customWidth="1"/>
  </cols>
  <sheetData>
    <row r="4" ht="12.75">
      <c r="A4" t="s">
        <v>30</v>
      </c>
    </row>
    <row r="6" spans="2:11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</row>
    <row r="8" spans="1:11" ht="12.75">
      <c r="A8" t="s">
        <v>0</v>
      </c>
      <c r="B8" s="3">
        <v>7035343</v>
      </c>
      <c r="C8" s="3">
        <v>5815312</v>
      </c>
      <c r="D8" s="3">
        <v>6489047</v>
      </c>
      <c r="E8" s="3">
        <v>12039343</v>
      </c>
      <c r="F8" s="3">
        <v>38432063</v>
      </c>
      <c r="G8" s="3">
        <v>36767986</v>
      </c>
      <c r="H8" s="3">
        <v>51264320</v>
      </c>
      <c r="I8" s="3">
        <v>69556167</v>
      </c>
      <c r="J8" s="3">
        <v>97498880</v>
      </c>
      <c r="K8" s="3">
        <v>93279388</v>
      </c>
    </row>
    <row r="9" spans="1:11" ht="12.75">
      <c r="A9" t="s">
        <v>1</v>
      </c>
      <c r="B9" s="3">
        <v>28991412</v>
      </c>
      <c r="C9" s="3">
        <v>28300381</v>
      </c>
      <c r="D9" s="3">
        <v>32983944</v>
      </c>
      <c r="E9" s="3">
        <v>1368129</v>
      </c>
      <c r="F9" s="3">
        <v>0</v>
      </c>
      <c r="G9" s="3">
        <v>3589072</v>
      </c>
      <c r="H9" s="3">
        <v>0</v>
      </c>
      <c r="I9" s="3">
        <v>0</v>
      </c>
      <c r="J9" s="3">
        <v>0</v>
      </c>
      <c r="K9" s="3">
        <v>4026431</v>
      </c>
    </row>
    <row r="10" spans="1:11" ht="12.75">
      <c r="A10" t="s">
        <v>2</v>
      </c>
      <c r="B10" s="3">
        <v>10894181</v>
      </c>
      <c r="C10" s="3">
        <v>69575243</v>
      </c>
      <c r="D10" s="3">
        <v>26770907</v>
      </c>
      <c r="E10" s="3">
        <v>17444939</v>
      </c>
      <c r="F10" s="3">
        <v>14067670</v>
      </c>
      <c r="G10" s="3">
        <v>10786551</v>
      </c>
      <c r="H10" s="3">
        <v>8080475</v>
      </c>
      <c r="I10" s="3">
        <v>34199524</v>
      </c>
      <c r="J10" s="3">
        <v>28231532</v>
      </c>
      <c r="K10" s="3">
        <v>279068124</v>
      </c>
    </row>
    <row r="11" spans="1:11" ht="12.75">
      <c r="A11" t="s">
        <v>3</v>
      </c>
      <c r="B11" s="3">
        <v>7575776</v>
      </c>
      <c r="C11" s="3">
        <v>2615827</v>
      </c>
      <c r="D11" s="3">
        <v>16002941</v>
      </c>
      <c r="E11" s="3">
        <v>26360590</v>
      </c>
      <c r="F11" s="3">
        <v>51998829</v>
      </c>
      <c r="G11" s="3">
        <v>238975508</v>
      </c>
      <c r="H11" s="3">
        <v>286846652</v>
      </c>
      <c r="I11" s="3">
        <v>408868708</v>
      </c>
      <c r="J11" s="3">
        <v>455610234</v>
      </c>
      <c r="K11" s="3">
        <v>426363918</v>
      </c>
    </row>
    <row r="12" spans="1:11" ht="12.75">
      <c r="A12" t="s">
        <v>4</v>
      </c>
      <c r="B12" s="3">
        <v>27216106</v>
      </c>
      <c r="C12" s="3">
        <v>22203511</v>
      </c>
      <c r="D12" s="3">
        <v>29934598</v>
      </c>
      <c r="E12" s="3">
        <v>38914385</v>
      </c>
      <c r="F12" s="3">
        <v>48486244</v>
      </c>
      <c r="G12" s="3">
        <v>51740876</v>
      </c>
      <c r="H12" s="3">
        <v>77011736</v>
      </c>
      <c r="I12" s="3">
        <v>91120917</v>
      </c>
      <c r="J12" s="3">
        <v>95360953</v>
      </c>
      <c r="K12" s="3">
        <v>84189300</v>
      </c>
    </row>
    <row r="13" spans="1:11" ht="12.75">
      <c r="A13" t="s">
        <v>5</v>
      </c>
      <c r="B13" s="3">
        <v>2981226</v>
      </c>
      <c r="C13" s="3">
        <v>2970165</v>
      </c>
      <c r="D13" s="3">
        <v>4951672</v>
      </c>
      <c r="E13" s="3">
        <v>4022072</v>
      </c>
      <c r="F13" s="3">
        <v>9504495</v>
      </c>
      <c r="G13" s="3">
        <v>9793426</v>
      </c>
      <c r="H13" s="3">
        <v>15090756</v>
      </c>
      <c r="I13" s="3">
        <v>28064311</v>
      </c>
      <c r="J13" s="3">
        <v>43358471</v>
      </c>
      <c r="K13" s="3">
        <v>23230058</v>
      </c>
    </row>
    <row r="14" spans="1:11" ht="12.75">
      <c r="A14" t="s">
        <v>6</v>
      </c>
      <c r="B14" s="3">
        <v>949360</v>
      </c>
      <c r="C14" s="3">
        <v>915230</v>
      </c>
      <c r="D14" s="3">
        <v>88949</v>
      </c>
      <c r="E14" s="3">
        <v>1622540</v>
      </c>
      <c r="F14" s="3">
        <v>636683</v>
      </c>
      <c r="G14" s="3">
        <v>1236322</v>
      </c>
      <c r="H14" s="3">
        <v>7196918</v>
      </c>
      <c r="I14" s="3">
        <v>191739</v>
      </c>
      <c r="J14" s="3">
        <v>171440</v>
      </c>
      <c r="K14" s="3">
        <v>49581</v>
      </c>
    </row>
    <row r="15" spans="1:11" ht="12.75">
      <c r="A15" t="s">
        <v>7</v>
      </c>
      <c r="B15" s="3">
        <v>84770006</v>
      </c>
      <c r="C15" s="3">
        <v>66271864</v>
      </c>
      <c r="D15" s="3">
        <v>78561519</v>
      </c>
      <c r="E15" s="3">
        <v>89059831</v>
      </c>
      <c r="F15" s="3">
        <v>145266606</v>
      </c>
      <c r="G15" s="3">
        <v>229544607</v>
      </c>
      <c r="H15" s="3">
        <v>286177151</v>
      </c>
      <c r="I15" s="3">
        <v>399159643</v>
      </c>
      <c r="J15" s="3">
        <v>518489229</v>
      </c>
      <c r="K15" s="3">
        <v>426863888</v>
      </c>
    </row>
    <row r="16" spans="1:11" ht="12.75">
      <c r="A16" t="s">
        <v>8</v>
      </c>
      <c r="B16" s="3">
        <v>6346400</v>
      </c>
      <c r="C16" s="3">
        <v>10152267</v>
      </c>
      <c r="D16" s="3">
        <v>10083579</v>
      </c>
      <c r="E16" s="3">
        <v>8711522</v>
      </c>
      <c r="F16" s="3">
        <v>12003386</v>
      </c>
      <c r="G16" s="3">
        <v>16730261</v>
      </c>
      <c r="H16" s="3">
        <v>19790710</v>
      </c>
      <c r="I16" s="3">
        <v>32189314</v>
      </c>
      <c r="J16" s="3">
        <v>85334862</v>
      </c>
      <c r="K16" s="3">
        <v>32699358</v>
      </c>
    </row>
    <row r="17" spans="1:11" ht="12.75">
      <c r="A17" t="s">
        <v>9</v>
      </c>
      <c r="B17" s="3">
        <v>285429</v>
      </c>
      <c r="C17" s="3">
        <v>404189</v>
      </c>
      <c r="D17" s="3">
        <v>958701</v>
      </c>
      <c r="E17" s="3">
        <v>1202873</v>
      </c>
      <c r="F17" s="3">
        <v>1767425</v>
      </c>
      <c r="G17" s="3">
        <v>3966860</v>
      </c>
      <c r="H17" s="3">
        <v>6424947</v>
      </c>
      <c r="I17" s="3">
        <v>8527219</v>
      </c>
      <c r="J17" s="3">
        <v>9434011</v>
      </c>
      <c r="K17" s="3">
        <v>9150308</v>
      </c>
    </row>
    <row r="18" spans="1:11" ht="12.75">
      <c r="A18" t="s">
        <v>10</v>
      </c>
      <c r="B18" s="3">
        <v>812542</v>
      </c>
      <c r="C18" s="3">
        <v>5368295</v>
      </c>
      <c r="D18" s="3">
        <v>1422431</v>
      </c>
      <c r="E18" s="3">
        <v>4978732</v>
      </c>
      <c r="F18" s="3">
        <v>13041065</v>
      </c>
      <c r="G18" s="3">
        <v>17024245</v>
      </c>
      <c r="H18" s="3">
        <v>21189823</v>
      </c>
      <c r="I18" s="3">
        <v>19564902</v>
      </c>
      <c r="J18" s="3">
        <v>24878914</v>
      </c>
      <c r="K18" s="3">
        <v>25935966</v>
      </c>
    </row>
    <row r="19" spans="1:11" ht="12.75">
      <c r="A19" t="s">
        <v>11</v>
      </c>
      <c r="B19" s="3">
        <v>12170716</v>
      </c>
      <c r="C19" s="3">
        <v>73187463</v>
      </c>
      <c r="D19" s="3">
        <v>9810085</v>
      </c>
      <c r="E19" s="3">
        <v>2957453</v>
      </c>
      <c r="F19" s="3">
        <v>13217077</v>
      </c>
      <c r="G19" s="3">
        <v>8304081</v>
      </c>
      <c r="H19" s="3">
        <v>3778489</v>
      </c>
      <c r="I19" s="3">
        <v>154296545</v>
      </c>
      <c r="J19" s="3">
        <v>34022969</v>
      </c>
      <c r="K19" s="3">
        <v>2623730</v>
      </c>
    </row>
    <row r="20" spans="1:11" ht="12.75">
      <c r="A20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2.75">
      <c r="A21" t="s">
        <v>32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0" ht="12.75">
      <c r="B22" s="3"/>
      <c r="C22" s="3"/>
      <c r="D22" s="3"/>
      <c r="E22" s="3"/>
      <c r="F22" s="3"/>
      <c r="G22" s="3"/>
      <c r="H22" s="3"/>
      <c r="I22" s="3"/>
      <c r="J22" s="3"/>
    </row>
    <row r="23" spans="1:11" ht="12.75">
      <c r="A23" s="1" t="s">
        <v>12</v>
      </c>
      <c r="B23" s="4">
        <f>SUM(B8:B21)</f>
        <v>190028497</v>
      </c>
      <c r="C23" s="4">
        <f>SUM(C8:C21)</f>
        <v>287779747</v>
      </c>
      <c r="D23" s="4">
        <f aca="true" t="shared" si="0" ref="D23:K23">SUM(D8:D21)</f>
        <v>218058373</v>
      </c>
      <c r="E23" s="4">
        <f t="shared" si="0"/>
        <v>208682409</v>
      </c>
      <c r="F23" s="4">
        <f t="shared" si="0"/>
        <v>348421543</v>
      </c>
      <c r="G23" s="4">
        <f t="shared" si="0"/>
        <v>628459795</v>
      </c>
      <c r="H23" s="4">
        <f t="shared" si="0"/>
        <v>782851977</v>
      </c>
      <c r="I23" s="4">
        <f t="shared" si="0"/>
        <v>1245738989</v>
      </c>
      <c r="J23" s="4">
        <f t="shared" si="0"/>
        <v>1392391495</v>
      </c>
      <c r="K23" s="4">
        <f t="shared" si="0"/>
        <v>1407480050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1:11" ht="12.75">
      <c r="A26" t="s">
        <v>13</v>
      </c>
      <c r="B26" s="3">
        <v>171280972</v>
      </c>
      <c r="C26" s="3">
        <v>201566737</v>
      </c>
      <c r="D26" s="3">
        <v>263193990</v>
      </c>
      <c r="E26" s="3">
        <v>264929769</v>
      </c>
      <c r="F26" s="3">
        <v>339145502</v>
      </c>
      <c r="G26" s="3">
        <v>362214891</v>
      </c>
      <c r="H26" s="3">
        <v>396132439</v>
      </c>
      <c r="I26" s="3">
        <v>466180690</v>
      </c>
      <c r="J26" s="3">
        <v>712102590</v>
      </c>
      <c r="K26" s="3">
        <v>645205665</v>
      </c>
    </row>
    <row r="27" spans="1:11" ht="12.75">
      <c r="A27" t="s">
        <v>14</v>
      </c>
      <c r="B27" s="3">
        <v>317040171</v>
      </c>
      <c r="C27" s="3">
        <v>433944301</v>
      </c>
      <c r="D27" s="3">
        <v>552021513</v>
      </c>
      <c r="E27" s="3">
        <v>561457508</v>
      </c>
      <c r="F27" s="3">
        <v>692394081</v>
      </c>
      <c r="G27" s="3">
        <v>785476019</v>
      </c>
      <c r="H27" s="3">
        <v>872827890</v>
      </c>
      <c r="I27" s="3">
        <v>1022603952</v>
      </c>
      <c r="J27" s="3">
        <v>1670583822</v>
      </c>
      <c r="K27" s="3">
        <v>1533299861</v>
      </c>
    </row>
    <row r="28" spans="1:11" ht="12.75">
      <c r="A28" t="s">
        <v>15</v>
      </c>
      <c r="B28" s="3">
        <v>58533826</v>
      </c>
      <c r="C28" s="3">
        <v>79506881</v>
      </c>
      <c r="D28" s="3">
        <v>96879328</v>
      </c>
      <c r="E28" s="3">
        <v>96088158</v>
      </c>
      <c r="F28" s="3">
        <v>120826288</v>
      </c>
      <c r="G28" s="3">
        <v>127792902</v>
      </c>
      <c r="H28" s="3">
        <v>153386843</v>
      </c>
      <c r="I28" s="3">
        <v>205928950</v>
      </c>
      <c r="J28" s="3">
        <v>357055749</v>
      </c>
      <c r="K28" s="3">
        <v>298022058</v>
      </c>
    </row>
    <row r="29" spans="1:11" ht="12.75">
      <c r="A29" t="s">
        <v>16</v>
      </c>
      <c r="B29" s="3">
        <v>45610838</v>
      </c>
      <c r="C29" s="3">
        <v>56186395</v>
      </c>
      <c r="D29" s="3">
        <v>71910633</v>
      </c>
      <c r="E29" s="3">
        <v>105299519</v>
      </c>
      <c r="F29" s="3">
        <v>137473294</v>
      </c>
      <c r="G29" s="3">
        <v>265252709</v>
      </c>
      <c r="H29" s="3">
        <v>317353401</v>
      </c>
      <c r="I29" s="3">
        <v>454860098</v>
      </c>
      <c r="J29" s="3">
        <v>673617463</v>
      </c>
      <c r="K29" s="3">
        <v>719415116</v>
      </c>
    </row>
    <row r="30" spans="1:11" ht="12.75">
      <c r="A30" t="s">
        <v>17</v>
      </c>
      <c r="B30" s="3">
        <v>0</v>
      </c>
      <c r="C30" s="3">
        <v>0</v>
      </c>
      <c r="D30" s="3">
        <v>0</v>
      </c>
      <c r="E30" s="3">
        <v>3018</v>
      </c>
      <c r="F30" s="3">
        <v>431394</v>
      </c>
      <c r="G30" s="3">
        <v>446923</v>
      </c>
      <c r="H30" s="3">
        <v>456310</v>
      </c>
      <c r="I30" s="3">
        <v>490076</v>
      </c>
      <c r="J30" s="3">
        <v>533693</v>
      </c>
      <c r="K30" s="3">
        <v>521418</v>
      </c>
    </row>
    <row r="31" spans="1:11" ht="12.75">
      <c r="A31" t="s">
        <v>18</v>
      </c>
      <c r="B31" s="3">
        <v>-110729698</v>
      </c>
      <c r="C31" s="3">
        <v>-145735150</v>
      </c>
      <c r="D31" s="3">
        <v>-187349939</v>
      </c>
      <c r="E31" s="3">
        <v>-193139537</v>
      </c>
      <c r="F31" s="3">
        <v>-232171673</v>
      </c>
      <c r="G31" s="3">
        <v>-303745909</v>
      </c>
      <c r="H31" s="3">
        <v>-362297963</v>
      </c>
      <c r="I31" s="3">
        <v>-459867990</v>
      </c>
      <c r="J31" s="3">
        <v>-760300827</v>
      </c>
      <c r="K31" s="3">
        <v>-793272684</v>
      </c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1:11" ht="12.75">
      <c r="A33" s="1" t="s">
        <v>19</v>
      </c>
      <c r="B33" s="4">
        <f>SUM(B26:B31)</f>
        <v>481736109</v>
      </c>
      <c r="C33" s="4">
        <f>SUM(C26:C31)</f>
        <v>625469164</v>
      </c>
      <c r="D33" s="4">
        <f aca="true" t="shared" si="1" ref="D33:K33">SUM(D26:D31)</f>
        <v>796655525</v>
      </c>
      <c r="E33" s="4">
        <f t="shared" si="1"/>
        <v>834638435</v>
      </c>
      <c r="F33" s="4">
        <f t="shared" si="1"/>
        <v>1058098886</v>
      </c>
      <c r="G33" s="4">
        <f t="shared" si="1"/>
        <v>1237437535</v>
      </c>
      <c r="H33" s="4">
        <f t="shared" si="1"/>
        <v>1377858920</v>
      </c>
      <c r="I33" s="4">
        <f t="shared" si="1"/>
        <v>1690195776</v>
      </c>
      <c r="J33" s="4">
        <f t="shared" si="1"/>
        <v>2653592490</v>
      </c>
      <c r="K33" s="4">
        <f t="shared" si="1"/>
        <v>2403191434</v>
      </c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1:11" ht="12.75">
      <c r="A35" t="s">
        <v>20</v>
      </c>
      <c r="B35" s="3">
        <v>6909697</v>
      </c>
      <c r="C35" s="3">
        <v>4395386</v>
      </c>
      <c r="D35" s="3">
        <v>2919255</v>
      </c>
      <c r="E35" s="3">
        <v>2597044</v>
      </c>
      <c r="F35" s="3">
        <v>325438</v>
      </c>
      <c r="G35" s="3">
        <v>50529211</v>
      </c>
      <c r="H35" s="3">
        <v>58081261</v>
      </c>
      <c r="I35" s="3">
        <v>61545930</v>
      </c>
      <c r="J35" s="3">
        <v>45381523</v>
      </c>
      <c r="K35" s="3">
        <v>38564200</v>
      </c>
    </row>
    <row r="36" spans="1:11" ht="12.75">
      <c r="A36" t="s">
        <v>21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2.75">
      <c r="A37" t="s">
        <v>22</v>
      </c>
      <c r="B37" s="3">
        <v>0</v>
      </c>
      <c r="C37" s="3">
        <v>0</v>
      </c>
      <c r="D37" s="3">
        <v>733821</v>
      </c>
      <c r="E37" s="3">
        <v>20800603</v>
      </c>
      <c r="F37" s="3">
        <v>104676967</v>
      </c>
      <c r="G37" s="3">
        <v>146800652</v>
      </c>
      <c r="H37" s="3">
        <v>186912525</v>
      </c>
      <c r="I37" s="3">
        <v>409222904</v>
      </c>
      <c r="J37" s="3">
        <v>738622748</v>
      </c>
      <c r="K37" s="3">
        <v>556358893</v>
      </c>
    </row>
    <row r="38" spans="1:11" ht="12.75">
      <c r="A38" t="s">
        <v>33</v>
      </c>
      <c r="B38" s="3">
        <v>0</v>
      </c>
      <c r="C38" s="3">
        <v>0</v>
      </c>
      <c r="D38" s="3">
        <v>-13618576</v>
      </c>
      <c r="E38" s="3">
        <v>-10715527</v>
      </c>
      <c r="F38" s="3">
        <v>-21330264</v>
      </c>
      <c r="G38" s="3">
        <v>-30263049</v>
      </c>
      <c r="H38" s="3">
        <v>-29622713</v>
      </c>
      <c r="I38" s="3">
        <v>-29192809</v>
      </c>
      <c r="J38" s="3">
        <v>-33194122</v>
      </c>
      <c r="K38" s="3">
        <v>-32258978</v>
      </c>
    </row>
    <row r="39" spans="1:11" ht="12.75">
      <c r="A39" t="s">
        <v>23</v>
      </c>
      <c r="B39" s="3">
        <v>195229</v>
      </c>
      <c r="C39" s="3">
        <v>96745</v>
      </c>
      <c r="D39" s="3">
        <v>118542</v>
      </c>
      <c r="E39" s="3">
        <v>592127</v>
      </c>
      <c r="F39" s="3">
        <v>2004807</v>
      </c>
      <c r="G39" s="3">
        <v>15627844</v>
      </c>
      <c r="H39" s="3">
        <v>21595734</v>
      </c>
      <c r="I39" s="3">
        <v>39281933</v>
      </c>
      <c r="J39" s="3">
        <v>63912103</v>
      </c>
      <c r="K39" s="3">
        <v>62461583</v>
      </c>
    </row>
    <row r="40" spans="1:11" ht="12.75">
      <c r="A40" t="s">
        <v>24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13908364</v>
      </c>
      <c r="H40" s="3">
        <v>24364285</v>
      </c>
      <c r="I40" s="3">
        <v>1333605</v>
      </c>
      <c r="J40" s="3">
        <v>1319011</v>
      </c>
      <c r="K40" s="3">
        <v>0</v>
      </c>
    </row>
    <row r="41" spans="1:11" ht="12.75">
      <c r="A41" t="s">
        <v>34</v>
      </c>
      <c r="B41" s="3">
        <v>0</v>
      </c>
      <c r="C41" s="3">
        <v>14440817</v>
      </c>
      <c r="D41" s="3">
        <v>1088269</v>
      </c>
      <c r="E41" s="3">
        <v>32733029</v>
      </c>
      <c r="F41" s="3">
        <v>20949171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2.75">
      <c r="A42" t="s">
        <v>25</v>
      </c>
      <c r="B42" s="3">
        <v>0</v>
      </c>
      <c r="C42" s="3">
        <v>0</v>
      </c>
      <c r="D42" s="3">
        <v>0</v>
      </c>
      <c r="E42" s="3">
        <v>23684</v>
      </c>
      <c r="F42" s="3">
        <v>1453201</v>
      </c>
      <c r="G42" s="3">
        <v>364286052</v>
      </c>
      <c r="H42" s="3">
        <v>380229102</v>
      </c>
      <c r="I42" s="3">
        <v>407986855</v>
      </c>
      <c r="J42" s="3">
        <v>559612584</v>
      </c>
      <c r="K42" s="3">
        <v>527628144</v>
      </c>
    </row>
    <row r="43" spans="1:11" ht="12.75">
      <c r="A43" t="s">
        <v>26</v>
      </c>
      <c r="B43" s="3">
        <v>0</v>
      </c>
      <c r="C43" s="3">
        <v>0</v>
      </c>
      <c r="D43" s="3">
        <v>0</v>
      </c>
      <c r="E43" s="3">
        <v>-14347</v>
      </c>
      <c r="F43" s="3">
        <v>-439112</v>
      </c>
      <c r="G43" s="3">
        <v>-6757445</v>
      </c>
      <c r="H43" s="3">
        <v>-18865257</v>
      </c>
      <c r="I43" s="3">
        <v>-30765303</v>
      </c>
      <c r="J43" s="3">
        <v>-51222053</v>
      </c>
      <c r="K43" s="3">
        <v>-65667378</v>
      </c>
    </row>
    <row r="44" spans="1:11" ht="12.75">
      <c r="A44" t="s">
        <v>27</v>
      </c>
      <c r="B44" s="3">
        <v>238101</v>
      </c>
      <c r="C44" s="3">
        <v>6386483</v>
      </c>
      <c r="D44" s="3">
        <v>71781210</v>
      </c>
      <c r="E44" s="3">
        <v>18852695</v>
      </c>
      <c r="F44" s="3">
        <v>45693407</v>
      </c>
      <c r="G44" s="3">
        <v>79166243</v>
      </c>
      <c r="H44" s="3">
        <v>98533110</v>
      </c>
      <c r="I44" s="3">
        <v>84000544</v>
      </c>
      <c r="J44" s="3">
        <v>149151561</v>
      </c>
      <c r="K44" s="3">
        <v>56920755</v>
      </c>
    </row>
    <row r="45" spans="1:11" ht="12.75">
      <c r="A45" t="s">
        <v>35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1:11" ht="12.75">
      <c r="A47" s="1" t="s">
        <v>28</v>
      </c>
      <c r="B47" s="4">
        <f>SUM(B35:B45)</f>
        <v>7343027</v>
      </c>
      <c r="C47" s="4">
        <f>SUM(C35:C45)</f>
        <v>25319431</v>
      </c>
      <c r="D47" s="4">
        <f aca="true" t="shared" si="2" ref="D47:K47">SUM(D35:D45)</f>
        <v>63022521</v>
      </c>
      <c r="E47" s="4">
        <f t="shared" si="2"/>
        <v>64869308</v>
      </c>
      <c r="F47" s="4">
        <f t="shared" si="2"/>
        <v>153333615</v>
      </c>
      <c r="G47" s="4">
        <f t="shared" si="2"/>
        <v>633297872</v>
      </c>
      <c r="H47" s="4">
        <f t="shared" si="2"/>
        <v>721228047</v>
      </c>
      <c r="I47" s="4">
        <f t="shared" si="2"/>
        <v>943413659</v>
      </c>
      <c r="J47" s="4">
        <f t="shared" si="2"/>
        <v>1473583355</v>
      </c>
      <c r="K47" s="4">
        <f t="shared" si="2"/>
        <v>1144007219</v>
      </c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1:11" ht="12.75">
      <c r="A49" s="2" t="s">
        <v>29</v>
      </c>
      <c r="B49" s="5">
        <f>SUM(B23+B33+B47)</f>
        <v>679107633</v>
      </c>
      <c r="C49" s="5">
        <f>SUM(C23+C33+C47)</f>
        <v>938568342</v>
      </c>
      <c r="D49" s="5">
        <f aca="true" t="shared" si="3" ref="D49:I49">SUM(D23+D33+D47)</f>
        <v>1077736419</v>
      </c>
      <c r="E49" s="5">
        <f t="shared" si="3"/>
        <v>1108190152</v>
      </c>
      <c r="F49" s="5">
        <f t="shared" si="3"/>
        <v>1559854044</v>
      </c>
      <c r="G49" s="5">
        <f t="shared" si="3"/>
        <v>2499195202</v>
      </c>
      <c r="H49" s="5">
        <f t="shared" si="3"/>
        <v>2881938944</v>
      </c>
      <c r="I49" s="5">
        <f t="shared" si="3"/>
        <v>3879348424</v>
      </c>
      <c r="J49" s="5">
        <f>SUM(J23+J33+J47)</f>
        <v>5519567340</v>
      </c>
      <c r="K49" s="5">
        <f>SUM(K23+K33+K47)</f>
        <v>4954678703</v>
      </c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1:11" ht="12.75">
      <c r="A54" t="s">
        <v>37</v>
      </c>
      <c r="B54" s="3">
        <v>38331123</v>
      </c>
      <c r="C54" s="3">
        <v>45930089</v>
      </c>
      <c r="D54" s="3">
        <v>21794576</v>
      </c>
      <c r="E54" s="3">
        <v>24670337</v>
      </c>
      <c r="F54" s="3">
        <v>80064503</v>
      </c>
      <c r="G54" s="3">
        <v>76331563</v>
      </c>
      <c r="H54" s="3">
        <v>35668896</v>
      </c>
      <c r="I54" s="3">
        <v>173256202</v>
      </c>
      <c r="J54" s="3">
        <v>203419386</v>
      </c>
      <c r="K54" s="3">
        <v>31153217</v>
      </c>
    </row>
    <row r="55" spans="1:11" ht="12.75">
      <c r="A55" t="s">
        <v>38</v>
      </c>
      <c r="B55" s="3">
        <v>1209158</v>
      </c>
      <c r="C55" s="3">
        <v>2224838</v>
      </c>
      <c r="D55" s="3">
        <v>8942118</v>
      </c>
      <c r="E55" s="3">
        <v>7982382</v>
      </c>
      <c r="F55" s="3">
        <v>16094322</v>
      </c>
      <c r="G55" s="3">
        <v>33490046</v>
      </c>
      <c r="H55" s="3">
        <v>36451871</v>
      </c>
      <c r="I55" s="3">
        <v>36382016</v>
      </c>
      <c r="J55" s="3">
        <v>71323948</v>
      </c>
      <c r="K55" s="3">
        <v>89763945</v>
      </c>
    </row>
    <row r="56" spans="1:11" ht="12.75">
      <c r="A56" t="s">
        <v>62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>
      <c r="A57" t="s">
        <v>63</v>
      </c>
      <c r="B57" s="3">
        <v>0</v>
      </c>
      <c r="C57" s="3">
        <v>1986201</v>
      </c>
      <c r="D57" s="3">
        <v>2045003</v>
      </c>
      <c r="E57" s="3">
        <v>12218484</v>
      </c>
      <c r="F57" s="3">
        <v>12300429</v>
      </c>
      <c r="G57" s="3">
        <v>41110538</v>
      </c>
      <c r="H57" s="3">
        <v>24790112</v>
      </c>
      <c r="I57" s="3">
        <v>26158049</v>
      </c>
      <c r="J57" s="3">
        <v>29620712</v>
      </c>
      <c r="K57" s="3">
        <v>13889092</v>
      </c>
    </row>
    <row r="58" spans="1:11" ht="12.75">
      <c r="A58" t="s">
        <v>39</v>
      </c>
      <c r="B58" s="3">
        <v>360752</v>
      </c>
      <c r="C58" s="3">
        <v>1269244</v>
      </c>
      <c r="D58" s="3">
        <v>13308674</v>
      </c>
      <c r="E58" s="3">
        <v>11268470</v>
      </c>
      <c r="F58" s="3">
        <v>1888577</v>
      </c>
      <c r="G58" s="3">
        <v>7127881</v>
      </c>
      <c r="H58" s="3">
        <v>7805323</v>
      </c>
      <c r="I58" s="3">
        <v>13216264</v>
      </c>
      <c r="J58" s="3">
        <v>16392839</v>
      </c>
      <c r="K58" s="3">
        <v>7561027</v>
      </c>
    </row>
    <row r="59" spans="1:11" ht="12.75">
      <c r="A59" t="s">
        <v>40</v>
      </c>
      <c r="B59" s="3">
        <v>0</v>
      </c>
      <c r="C59" s="3">
        <v>0</v>
      </c>
      <c r="D59" s="3">
        <v>0</v>
      </c>
      <c r="E59" s="3">
        <v>0</v>
      </c>
      <c r="F59" s="3">
        <v>48196</v>
      </c>
      <c r="G59" s="3">
        <v>60618</v>
      </c>
      <c r="H59" s="3">
        <v>68931</v>
      </c>
      <c r="I59" s="3">
        <v>46312</v>
      </c>
      <c r="J59" s="3">
        <v>46839</v>
      </c>
      <c r="K59" s="3">
        <v>45106</v>
      </c>
    </row>
    <row r="60" spans="1:11" ht="12.75">
      <c r="A60" t="s">
        <v>41</v>
      </c>
      <c r="B60" s="3">
        <v>141383095</v>
      </c>
      <c r="C60" s="3">
        <v>126934462</v>
      </c>
      <c r="D60" s="3">
        <v>140727012</v>
      </c>
      <c r="E60" s="3">
        <v>198863976</v>
      </c>
      <c r="F60" s="3">
        <v>300003297</v>
      </c>
      <c r="G60" s="3">
        <v>393618419</v>
      </c>
      <c r="H60" s="3">
        <v>525448130</v>
      </c>
      <c r="I60" s="3">
        <v>695035585</v>
      </c>
      <c r="J60" s="3">
        <v>920316869</v>
      </c>
      <c r="K60" s="3">
        <v>889944046</v>
      </c>
    </row>
    <row r="61" spans="1:11" ht="12.75">
      <c r="A61" t="s">
        <v>42</v>
      </c>
      <c r="B61" s="3">
        <v>0</v>
      </c>
      <c r="C61" s="3">
        <v>0</v>
      </c>
      <c r="D61" s="3">
        <v>0</v>
      </c>
      <c r="E61" s="3">
        <v>90003</v>
      </c>
      <c r="F61" s="3">
        <v>0</v>
      </c>
      <c r="G61" s="3">
        <v>1634102</v>
      </c>
      <c r="H61" s="3">
        <v>687099</v>
      </c>
      <c r="I61" s="3">
        <v>31580</v>
      </c>
      <c r="J61" s="3">
        <v>3308618</v>
      </c>
      <c r="K61" s="3">
        <v>3195894</v>
      </c>
    </row>
    <row r="62" spans="1:11" ht="12.75">
      <c r="A62" t="s">
        <v>43</v>
      </c>
      <c r="B62" s="3">
        <v>9397771</v>
      </c>
      <c r="C62" s="3">
        <v>6104292</v>
      </c>
      <c r="D62" s="3">
        <v>7912430</v>
      </c>
      <c r="E62" s="3">
        <v>10859481</v>
      </c>
      <c r="F62" s="3">
        <v>12999655</v>
      </c>
      <c r="G62" s="3">
        <v>12874533</v>
      </c>
      <c r="H62" s="3">
        <v>12358145</v>
      </c>
      <c r="I62" s="3">
        <v>10838061</v>
      </c>
      <c r="J62" s="3">
        <v>24024289</v>
      </c>
      <c r="K62" s="3">
        <v>14637670</v>
      </c>
    </row>
    <row r="63" spans="1:11" ht="12.75">
      <c r="A63" t="s">
        <v>44</v>
      </c>
      <c r="B63" s="3">
        <v>151879</v>
      </c>
      <c r="C63" s="3">
        <v>95944</v>
      </c>
      <c r="D63" s="3">
        <v>235068</v>
      </c>
      <c r="E63" s="3">
        <v>197497</v>
      </c>
      <c r="F63" s="3">
        <v>296688</v>
      </c>
      <c r="G63" s="3">
        <v>692655</v>
      </c>
      <c r="H63" s="3">
        <v>564702</v>
      </c>
      <c r="I63" s="3">
        <v>123260</v>
      </c>
      <c r="J63" s="3">
        <v>1770207</v>
      </c>
      <c r="K63" s="3">
        <v>314670</v>
      </c>
    </row>
    <row r="64" spans="1:11" ht="12.75">
      <c r="A64" t="s">
        <v>45</v>
      </c>
      <c r="B64" s="3">
        <v>7660226</v>
      </c>
      <c r="C64" s="3">
        <v>19499236</v>
      </c>
      <c r="D64" s="3">
        <v>38132450</v>
      </c>
      <c r="E64" s="3">
        <v>13502734</v>
      </c>
      <c r="F64" s="3">
        <v>23976954</v>
      </c>
      <c r="G64" s="3">
        <v>39417691</v>
      </c>
      <c r="H64" s="3">
        <v>54972251</v>
      </c>
      <c r="I64" s="3">
        <v>77071162</v>
      </c>
      <c r="J64" s="3">
        <v>104958760</v>
      </c>
      <c r="K64" s="3">
        <v>113099017</v>
      </c>
    </row>
    <row r="65" spans="1:11" ht="12.75">
      <c r="A65" t="s">
        <v>46</v>
      </c>
      <c r="B65" s="3">
        <v>12348811</v>
      </c>
      <c r="C65" s="3">
        <v>8884183</v>
      </c>
      <c r="D65" s="3">
        <v>8335164</v>
      </c>
      <c r="E65" s="3">
        <v>11590212</v>
      </c>
      <c r="F65" s="3">
        <v>21865529</v>
      </c>
      <c r="G65" s="3">
        <v>24510950</v>
      </c>
      <c r="H65" s="3">
        <v>28075419</v>
      </c>
      <c r="I65" s="3">
        <v>38542941</v>
      </c>
      <c r="J65" s="3">
        <v>63646169</v>
      </c>
      <c r="K65" s="3">
        <v>56775471</v>
      </c>
    </row>
    <row r="66" spans="1:11" ht="12.75">
      <c r="A66" t="s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8504879</v>
      </c>
      <c r="I66" s="3">
        <v>9684435</v>
      </c>
      <c r="J66" s="3">
        <v>2321910</v>
      </c>
      <c r="K66" s="3">
        <v>0</v>
      </c>
    </row>
    <row r="67" spans="1:11" ht="12.75">
      <c r="A67" t="s">
        <v>47</v>
      </c>
      <c r="B67" s="3">
        <v>6678852</v>
      </c>
      <c r="C67" s="3">
        <v>6009949</v>
      </c>
      <c r="D67" s="3">
        <v>0</v>
      </c>
      <c r="E67" s="3">
        <v>56800</v>
      </c>
      <c r="F67" s="3">
        <v>244627</v>
      </c>
      <c r="G67" s="3">
        <v>7742464</v>
      </c>
      <c r="H67" s="3">
        <v>2179310</v>
      </c>
      <c r="I67" s="3">
        <v>4689351</v>
      </c>
      <c r="J67" s="3">
        <v>6910681</v>
      </c>
      <c r="K67" s="3">
        <v>5477017</v>
      </c>
    </row>
    <row r="68" spans="1:11" ht="12.75">
      <c r="A68" t="s">
        <v>10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.75">
      <c r="A69" t="s">
        <v>48</v>
      </c>
      <c r="B69" s="3">
        <v>733566</v>
      </c>
      <c r="C69" s="3">
        <v>755827</v>
      </c>
      <c r="D69" s="3">
        <v>14424</v>
      </c>
      <c r="E69" s="3">
        <v>0</v>
      </c>
      <c r="F69" s="3">
        <v>22401055</v>
      </c>
      <c r="G69" s="3">
        <v>1223283</v>
      </c>
      <c r="H69" s="3">
        <v>1230047</v>
      </c>
      <c r="I69" s="3">
        <v>10152067</v>
      </c>
      <c r="J69" s="3">
        <v>1681809</v>
      </c>
      <c r="K69" s="3">
        <v>49237036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1:11" ht="12.75">
      <c r="A71" s="1" t="s">
        <v>49</v>
      </c>
      <c r="B71" s="4">
        <f>SUM(B54:B69)</f>
        <v>218255233</v>
      </c>
      <c r="C71" s="4">
        <f>SUM(C54:C69)</f>
        <v>219694265</v>
      </c>
      <c r="D71" s="4">
        <f aca="true" t="shared" si="4" ref="D71:K71">SUM(D54:D69)</f>
        <v>241446919</v>
      </c>
      <c r="E71" s="4">
        <f t="shared" si="4"/>
        <v>291300376</v>
      </c>
      <c r="F71" s="4">
        <f t="shared" si="4"/>
        <v>492183832</v>
      </c>
      <c r="G71" s="4">
        <f t="shared" si="4"/>
        <v>639834743</v>
      </c>
      <c r="H71" s="4">
        <f t="shared" si="4"/>
        <v>738805115</v>
      </c>
      <c r="I71" s="4">
        <f t="shared" si="4"/>
        <v>1095227285</v>
      </c>
      <c r="J71" s="4">
        <f t="shared" si="4"/>
        <v>1449743036</v>
      </c>
      <c r="K71" s="4">
        <f t="shared" si="4"/>
        <v>1275093208</v>
      </c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1:11" ht="12.75">
      <c r="A73" t="s">
        <v>65</v>
      </c>
      <c r="B73" s="3">
        <v>23048764</v>
      </c>
      <c r="C73" s="3">
        <v>113603978</v>
      </c>
      <c r="D73" s="3">
        <v>150794044</v>
      </c>
      <c r="E73" s="3">
        <v>150996135</v>
      </c>
      <c r="F73" s="3">
        <v>169919256</v>
      </c>
      <c r="G73" s="3">
        <v>312658186</v>
      </c>
      <c r="H73" s="3">
        <v>315185973</v>
      </c>
      <c r="I73" s="3">
        <v>562732244</v>
      </c>
      <c r="J73" s="3">
        <v>820538261</v>
      </c>
      <c r="K73" s="3">
        <v>555386376</v>
      </c>
    </row>
    <row r="74" spans="1:11" ht="12.75">
      <c r="A74" t="s">
        <v>66</v>
      </c>
      <c r="B74" s="3">
        <v>0</v>
      </c>
      <c r="C74" s="3">
        <v>97575960</v>
      </c>
      <c r="D74" s="3">
        <v>100464720</v>
      </c>
      <c r="E74" s="3">
        <v>91368000</v>
      </c>
      <c r="F74" s="3">
        <v>83121840</v>
      </c>
      <c r="G74" s="3">
        <v>120795003</v>
      </c>
      <c r="H74" s="3">
        <v>280155284</v>
      </c>
      <c r="I74" s="3">
        <v>304822782</v>
      </c>
      <c r="J74" s="3">
        <v>542289377</v>
      </c>
      <c r="K74" s="3">
        <v>725672079</v>
      </c>
    </row>
    <row r="75" spans="1:11" ht="12.75">
      <c r="A75" t="s">
        <v>67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1917853</v>
      </c>
      <c r="K75" s="3">
        <v>0</v>
      </c>
    </row>
    <row r="76" spans="1:11" ht="12.75">
      <c r="A76" t="s">
        <v>43</v>
      </c>
      <c r="B76" s="3">
        <v>16101287</v>
      </c>
      <c r="C76" s="3">
        <v>16389533</v>
      </c>
      <c r="D76" s="3">
        <v>57092019</v>
      </c>
      <c r="E76" s="3">
        <v>40669667</v>
      </c>
      <c r="F76" s="3">
        <v>31152662</v>
      </c>
      <c r="G76" s="3">
        <v>35758069</v>
      </c>
      <c r="H76" s="3">
        <v>31614611</v>
      </c>
      <c r="I76" s="3">
        <v>37496747</v>
      </c>
      <c r="J76" s="3">
        <v>25375909</v>
      </c>
      <c r="K76" s="3">
        <v>31344897</v>
      </c>
    </row>
    <row r="77" spans="1:11" ht="12.75">
      <c r="A77" t="s">
        <v>44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392453</v>
      </c>
      <c r="J77" s="3">
        <v>368273</v>
      </c>
      <c r="K77" s="3">
        <v>0</v>
      </c>
    </row>
    <row r="78" spans="1:11" ht="12.75">
      <c r="A78" t="s">
        <v>45</v>
      </c>
      <c r="B78" s="3">
        <v>2815180</v>
      </c>
      <c r="C78" s="3">
        <v>21723340</v>
      </c>
      <c r="D78" s="3">
        <v>1788826</v>
      </c>
      <c r="E78" s="3">
        <v>13950351</v>
      </c>
      <c r="F78" s="3">
        <v>39547790</v>
      </c>
      <c r="G78" s="3">
        <v>34203190</v>
      </c>
      <c r="H78" s="3">
        <v>33710900</v>
      </c>
      <c r="I78" s="3">
        <v>29472485</v>
      </c>
      <c r="J78" s="3">
        <v>35974196</v>
      </c>
      <c r="K78" s="3">
        <v>27742190</v>
      </c>
    </row>
    <row r="79" spans="1:11" ht="12.75">
      <c r="A79" t="s">
        <v>10</v>
      </c>
      <c r="B79" s="3">
        <v>1161063</v>
      </c>
      <c r="C79" s="3">
        <v>0</v>
      </c>
      <c r="D79" s="3">
        <v>0</v>
      </c>
      <c r="E79" s="3">
        <v>0</v>
      </c>
      <c r="F79" s="3">
        <v>0</v>
      </c>
      <c r="G79" s="3">
        <v>29893954</v>
      </c>
      <c r="H79" s="3">
        <v>25535384</v>
      </c>
      <c r="I79" s="3">
        <v>41892403</v>
      </c>
      <c r="J79" s="3">
        <v>80206888</v>
      </c>
      <c r="K79" s="3">
        <v>67121546</v>
      </c>
    </row>
    <row r="80" spans="1:11" ht="12.75">
      <c r="A80" t="s">
        <v>50</v>
      </c>
      <c r="B80" s="3">
        <v>32854192</v>
      </c>
      <c r="C80" s="3">
        <v>26103010</v>
      </c>
      <c r="D80" s="3">
        <v>8051033</v>
      </c>
      <c r="E80" s="3">
        <v>6340697</v>
      </c>
      <c r="F80" s="3">
        <v>7161754</v>
      </c>
      <c r="G80" s="3">
        <v>7228891</v>
      </c>
      <c r="H80" s="3">
        <v>7170687</v>
      </c>
      <c r="I80" s="3">
        <v>11285389</v>
      </c>
      <c r="J80" s="3">
        <v>120671058</v>
      </c>
      <c r="K80" s="3">
        <v>14106253</v>
      </c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1:11" ht="12.75">
      <c r="A82" s="1" t="s">
        <v>51</v>
      </c>
      <c r="B82" s="4">
        <f>SUM(B73:B80)</f>
        <v>75980486</v>
      </c>
      <c r="C82" s="4">
        <f>SUM(C73:C80)</f>
        <v>275395821</v>
      </c>
      <c r="D82" s="4">
        <f aca="true" t="shared" si="5" ref="D82:K82">SUM(D73:D80)</f>
        <v>318190642</v>
      </c>
      <c r="E82" s="4">
        <f t="shared" si="5"/>
        <v>303324850</v>
      </c>
      <c r="F82" s="4">
        <f t="shared" si="5"/>
        <v>330903302</v>
      </c>
      <c r="G82" s="4">
        <f t="shared" si="5"/>
        <v>540537293</v>
      </c>
      <c r="H82" s="4">
        <f t="shared" si="5"/>
        <v>693372839</v>
      </c>
      <c r="I82" s="4">
        <f t="shared" si="5"/>
        <v>988094503</v>
      </c>
      <c r="J82" s="4">
        <f t="shared" si="5"/>
        <v>1627341815</v>
      </c>
      <c r="K82" s="4">
        <f t="shared" si="5"/>
        <v>1421373341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1:11" ht="12.75">
      <c r="A85" s="1" t="s">
        <v>52</v>
      </c>
      <c r="B85" s="4">
        <v>12776321</v>
      </c>
      <c r="C85" s="4">
        <v>14332732</v>
      </c>
      <c r="D85" s="4">
        <v>17038533</v>
      </c>
      <c r="E85" s="4">
        <v>19536269</v>
      </c>
      <c r="F85" s="4">
        <v>19389625</v>
      </c>
      <c r="G85" s="4">
        <v>90460113</v>
      </c>
      <c r="H85" s="4">
        <v>97834244</v>
      </c>
      <c r="I85" s="4">
        <v>81592695</v>
      </c>
      <c r="J85" s="4">
        <v>111624222</v>
      </c>
      <c r="K85" s="4">
        <v>81758951</v>
      </c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1:11" ht="12.75">
      <c r="A87" t="s">
        <v>53</v>
      </c>
      <c r="B87" s="3">
        <v>130073692</v>
      </c>
      <c r="C87" s="3">
        <v>130073692</v>
      </c>
      <c r="D87" s="3">
        <v>133975903</v>
      </c>
      <c r="E87" s="3">
        <v>135315662</v>
      </c>
      <c r="F87" s="3">
        <v>311537378</v>
      </c>
      <c r="G87" s="3">
        <v>618812875</v>
      </c>
      <c r="H87" s="3">
        <v>631072063</v>
      </c>
      <c r="I87" s="3">
        <v>714110396</v>
      </c>
      <c r="J87" s="3">
        <v>873406547</v>
      </c>
      <c r="K87" s="3">
        <v>927804433</v>
      </c>
    </row>
    <row r="88" spans="1:11" ht="12.75">
      <c r="A88" t="s">
        <v>68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</row>
    <row r="89" spans="1:11" ht="12.75">
      <c r="A89" t="s">
        <v>54</v>
      </c>
      <c r="B89" s="3">
        <v>0</v>
      </c>
      <c r="C89" s="3">
        <v>0</v>
      </c>
      <c r="D89" s="3">
        <v>0</v>
      </c>
      <c r="E89" s="3">
        <v>0</v>
      </c>
      <c r="F89" s="3">
        <v>67813930</v>
      </c>
      <c r="G89" s="3">
        <v>210550054</v>
      </c>
      <c r="H89" s="3">
        <v>214971605</v>
      </c>
      <c r="I89" s="3">
        <v>343972784</v>
      </c>
      <c r="J89" s="3">
        <v>466509605</v>
      </c>
      <c r="K89" s="3">
        <v>466611373</v>
      </c>
    </row>
    <row r="90" spans="1:11" ht="12.75">
      <c r="A90" t="s">
        <v>55</v>
      </c>
      <c r="B90" s="3">
        <v>18585054</v>
      </c>
      <c r="C90" s="3">
        <v>40398064</v>
      </c>
      <c r="D90" s="3">
        <v>58025139</v>
      </c>
      <c r="E90" s="3">
        <v>2392926</v>
      </c>
      <c r="F90" s="3">
        <v>-49325160</v>
      </c>
      <c r="G90" s="3">
        <v>-87204078</v>
      </c>
      <c r="H90" s="3">
        <v>-82608134</v>
      </c>
      <c r="I90" s="3">
        <v>-140783015</v>
      </c>
      <c r="J90" s="3">
        <v>25497758</v>
      </c>
      <c r="K90" s="3">
        <v>-209325703</v>
      </c>
    </row>
    <row r="91" spans="1:11" ht="12.75">
      <c r="A91" t="s">
        <v>69</v>
      </c>
      <c r="B91" s="4">
        <f>SUM(B92:B97)</f>
        <v>223436847</v>
      </c>
      <c r="C91" s="4">
        <f>SUM(C92:C97)</f>
        <v>258673768</v>
      </c>
      <c r="D91" s="4">
        <f aca="true" t="shared" si="6" ref="D91:K91">SUM(D92:D97)</f>
        <v>309059283</v>
      </c>
      <c r="E91" s="4">
        <f t="shared" si="6"/>
        <v>356320069</v>
      </c>
      <c r="F91" s="4">
        <f t="shared" si="6"/>
        <v>387351137</v>
      </c>
      <c r="G91" s="4">
        <f t="shared" si="6"/>
        <v>486204202</v>
      </c>
      <c r="H91" s="4">
        <f t="shared" si="6"/>
        <v>588491212</v>
      </c>
      <c r="I91" s="4">
        <f t="shared" si="6"/>
        <v>797133776</v>
      </c>
      <c r="J91" s="4">
        <f t="shared" si="6"/>
        <v>965444357</v>
      </c>
      <c r="K91" s="4">
        <f t="shared" si="6"/>
        <v>991363100</v>
      </c>
    </row>
    <row r="92" spans="1:11" ht="12.75">
      <c r="A92" t="s">
        <v>57</v>
      </c>
      <c r="B92" s="3">
        <v>184377810</v>
      </c>
      <c r="C92" s="3">
        <v>223436848</v>
      </c>
      <c r="D92" s="3">
        <v>266433980</v>
      </c>
      <c r="E92" s="3">
        <v>312149876</v>
      </c>
      <c r="F92" s="3">
        <v>341760692</v>
      </c>
      <c r="G92" s="3">
        <v>390503873</v>
      </c>
      <c r="H92" s="3">
        <v>471542066</v>
      </c>
      <c r="I92" s="3">
        <v>603108815</v>
      </c>
      <c r="J92" s="3">
        <v>818002438</v>
      </c>
      <c r="K92" s="3">
        <v>908075977</v>
      </c>
    </row>
    <row r="93" spans="1:11" ht="12.75">
      <c r="A93" t="s">
        <v>70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ht="12.75">
      <c r="A94" t="s">
        <v>71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ht="12.75">
      <c r="A95" t="s">
        <v>58</v>
      </c>
      <c r="B95" s="3">
        <v>39059037</v>
      </c>
      <c r="C95" s="3">
        <v>35236920</v>
      </c>
      <c r="D95" s="3">
        <v>42625303</v>
      </c>
      <c r="E95" s="3">
        <v>44170193</v>
      </c>
      <c r="F95" s="3">
        <v>50206958</v>
      </c>
      <c r="G95" s="3">
        <v>101899028</v>
      </c>
      <c r="H95" s="3">
        <v>128332987</v>
      </c>
      <c r="I95" s="3">
        <v>210114388</v>
      </c>
      <c r="J95" s="3">
        <v>160126732</v>
      </c>
      <c r="K95" s="3">
        <v>96340808</v>
      </c>
    </row>
    <row r="96" spans="1:11" ht="12.75">
      <c r="A96" t="s">
        <v>59</v>
      </c>
      <c r="B96" s="3">
        <v>0</v>
      </c>
      <c r="C96" s="3">
        <v>0</v>
      </c>
      <c r="D96" s="3">
        <v>0</v>
      </c>
      <c r="E96" s="3">
        <v>0</v>
      </c>
      <c r="F96" s="3">
        <v>-4616513</v>
      </c>
      <c r="G96" s="3">
        <v>-6041674</v>
      </c>
      <c r="H96" s="3">
        <v>-11293630</v>
      </c>
      <c r="I96" s="3">
        <v>-16089427</v>
      </c>
      <c r="J96" s="3">
        <v>-12684813</v>
      </c>
      <c r="K96" s="3">
        <v>-13053685</v>
      </c>
    </row>
    <row r="97" spans="1:11" ht="12.75">
      <c r="A97" t="s">
        <v>56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-157025</v>
      </c>
      <c r="H97" s="3">
        <v>-90211</v>
      </c>
      <c r="I97" s="3">
        <v>0</v>
      </c>
      <c r="J97" s="3">
        <v>0</v>
      </c>
      <c r="K97" s="3">
        <v>0</v>
      </c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1:11" ht="12.75">
      <c r="A99" s="1" t="s">
        <v>60</v>
      </c>
      <c r="B99" s="4">
        <f aca="true" t="shared" si="7" ref="B99:K99">SUM(B87:B91)</f>
        <v>372095593</v>
      </c>
      <c r="C99" s="4">
        <f t="shared" si="7"/>
        <v>429145524</v>
      </c>
      <c r="D99" s="4">
        <f t="shared" si="7"/>
        <v>501060325</v>
      </c>
      <c r="E99" s="4">
        <f t="shared" si="7"/>
        <v>494028657</v>
      </c>
      <c r="F99" s="4">
        <f t="shared" si="7"/>
        <v>717377285</v>
      </c>
      <c r="G99" s="4">
        <f t="shared" si="7"/>
        <v>1228363053</v>
      </c>
      <c r="H99" s="4">
        <f t="shared" si="7"/>
        <v>1351926746</v>
      </c>
      <c r="I99" s="4">
        <f t="shared" si="7"/>
        <v>1714433941</v>
      </c>
      <c r="J99" s="4">
        <f t="shared" si="7"/>
        <v>2330858267</v>
      </c>
      <c r="K99" s="4">
        <f t="shared" si="7"/>
        <v>2176453203</v>
      </c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1:11" ht="12.75">
      <c r="A101" s="2" t="s">
        <v>61</v>
      </c>
      <c r="B101" s="5">
        <f>SUM(B71+B82+B85+B99)</f>
        <v>679107633</v>
      </c>
      <c r="C101" s="5">
        <f>SUM(C71+C82+C85+C99)</f>
        <v>938568342</v>
      </c>
      <c r="D101" s="5">
        <f aca="true" t="shared" si="8" ref="D101:K101">SUM(D71+D82+D85+D99)</f>
        <v>1077736419</v>
      </c>
      <c r="E101" s="5">
        <f t="shared" si="8"/>
        <v>1108190152</v>
      </c>
      <c r="F101" s="5">
        <f t="shared" si="8"/>
        <v>1559854044</v>
      </c>
      <c r="G101" s="5">
        <f t="shared" si="8"/>
        <v>2499195202</v>
      </c>
      <c r="H101" s="5">
        <f t="shared" si="8"/>
        <v>2881938944</v>
      </c>
      <c r="I101" s="5">
        <f t="shared" si="8"/>
        <v>3879348424</v>
      </c>
      <c r="J101" s="5">
        <f t="shared" si="8"/>
        <v>5519567340</v>
      </c>
      <c r="K101" s="5">
        <f t="shared" si="8"/>
        <v>4954678703</v>
      </c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" t="s">
        <v>72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11" ht="12.75">
      <c r="A106" t="s">
        <v>73</v>
      </c>
      <c r="B106" s="3">
        <v>801765910</v>
      </c>
      <c r="C106" s="3">
        <v>934259830</v>
      </c>
      <c r="D106" s="3">
        <v>684009074</v>
      </c>
      <c r="E106" s="3">
        <v>921291442</v>
      </c>
      <c r="F106" s="3">
        <v>1379400955</v>
      </c>
      <c r="G106" s="3">
        <v>2517965179</v>
      </c>
      <c r="H106" s="3">
        <v>3116454578</v>
      </c>
      <c r="I106" s="3">
        <v>3779735495</v>
      </c>
      <c r="J106" s="3">
        <v>6131170662</v>
      </c>
      <c r="K106" s="3">
        <v>5326707659</v>
      </c>
    </row>
    <row r="107" spans="1:11" ht="12.75">
      <c r="A107" t="s">
        <v>74</v>
      </c>
      <c r="B107" s="3">
        <v>-570808814</v>
      </c>
      <c r="C107" s="3">
        <v>-676580698</v>
      </c>
      <c r="D107" s="3">
        <v>-494009563</v>
      </c>
      <c r="E107" s="3">
        <v>-677867424</v>
      </c>
      <c r="F107" s="3">
        <v>-986293199</v>
      </c>
      <c r="G107" s="3">
        <v>-1766743356</v>
      </c>
      <c r="H107" s="3">
        <v>-2162774291</v>
      </c>
      <c r="I107" s="3">
        <v>-2723175515</v>
      </c>
      <c r="J107" s="3">
        <v>-4459871524</v>
      </c>
      <c r="K107" s="3">
        <v>-3880038905</v>
      </c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3"/>
    </row>
    <row r="109" spans="1:11" ht="12.75">
      <c r="A109" s="1" t="s">
        <v>75</v>
      </c>
      <c r="B109" s="4">
        <f>SUM(B106:B107)</f>
        <v>230957096</v>
      </c>
      <c r="C109" s="4">
        <f>SUM(C106:C107)</f>
        <v>257679132</v>
      </c>
      <c r="D109" s="4">
        <f aca="true" t="shared" si="9" ref="D109:K109">SUM(D106:D107)</f>
        <v>189999511</v>
      </c>
      <c r="E109" s="4">
        <f t="shared" si="9"/>
        <v>243424018</v>
      </c>
      <c r="F109" s="4">
        <f t="shared" si="9"/>
        <v>393107756</v>
      </c>
      <c r="G109" s="4">
        <f t="shared" si="9"/>
        <v>751221823</v>
      </c>
      <c r="H109" s="4">
        <f t="shared" si="9"/>
        <v>953680287</v>
      </c>
      <c r="I109" s="4">
        <f t="shared" si="9"/>
        <v>1056559980</v>
      </c>
      <c r="J109" s="4">
        <f t="shared" si="9"/>
        <v>1671299138</v>
      </c>
      <c r="K109" s="4">
        <f t="shared" si="9"/>
        <v>1446668754</v>
      </c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1:11" ht="12.75">
      <c r="A111" t="s">
        <v>76</v>
      </c>
      <c r="B111" s="3">
        <v>-175638190</v>
      </c>
      <c r="C111" s="3">
        <v>-208458924</v>
      </c>
      <c r="D111" s="3">
        <v>-155330373</v>
      </c>
      <c r="E111" s="3">
        <v>-200667400</v>
      </c>
      <c r="F111" s="3">
        <v>-326888816</v>
      </c>
      <c r="G111" s="3">
        <v>-613020867</v>
      </c>
      <c r="H111" s="3">
        <v>-773604999</v>
      </c>
      <c r="I111" s="3">
        <v>-819717941</v>
      </c>
      <c r="J111" s="3">
        <v>-1359207413</v>
      </c>
      <c r="K111" s="3">
        <v>-1174851040</v>
      </c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3"/>
    </row>
    <row r="113" spans="1:11" ht="12.75">
      <c r="A113" s="1" t="s">
        <v>88</v>
      </c>
      <c r="B113" s="4">
        <f>SUM(B109+B111)</f>
        <v>55318906</v>
      </c>
      <c r="C113" s="4">
        <f>SUM(C109+C111)</f>
        <v>49220208</v>
      </c>
      <c r="D113" s="4">
        <f aca="true" t="shared" si="10" ref="D113:K113">SUM(D109+D111)</f>
        <v>34669138</v>
      </c>
      <c r="E113" s="4">
        <f t="shared" si="10"/>
        <v>42756618</v>
      </c>
      <c r="F113" s="4">
        <f t="shared" si="10"/>
        <v>66218940</v>
      </c>
      <c r="G113" s="4">
        <f t="shared" si="10"/>
        <v>138200956</v>
      </c>
      <c r="H113" s="4">
        <f t="shared" si="10"/>
        <v>180075288</v>
      </c>
      <c r="I113" s="4">
        <f t="shared" si="10"/>
        <v>236842039</v>
      </c>
      <c r="J113" s="4">
        <f t="shared" si="10"/>
        <v>312091725</v>
      </c>
      <c r="K113" s="4">
        <f t="shared" si="10"/>
        <v>271817714</v>
      </c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3"/>
    </row>
    <row r="115" spans="1:11" ht="12.75">
      <c r="A115" t="s">
        <v>77</v>
      </c>
      <c r="B115" s="3">
        <v>8888696</v>
      </c>
      <c r="C115" s="3">
        <v>10708155</v>
      </c>
      <c r="D115" s="3">
        <v>4232072</v>
      </c>
      <c r="E115" s="3">
        <v>2046558</v>
      </c>
      <c r="F115" s="3">
        <v>3886111</v>
      </c>
      <c r="G115" s="3">
        <v>3556489</v>
      </c>
      <c r="H115" s="3">
        <v>4591445</v>
      </c>
      <c r="I115" s="3">
        <v>3641254</v>
      </c>
      <c r="J115" s="3">
        <v>4151235</v>
      </c>
      <c r="K115" s="3">
        <v>5129472</v>
      </c>
    </row>
    <row r="116" spans="1:11" ht="12.75">
      <c r="A116" t="s">
        <v>78</v>
      </c>
      <c r="B116" s="3">
        <v>12110</v>
      </c>
      <c r="C116" s="3">
        <v>174958</v>
      </c>
      <c r="D116" s="3">
        <v>372342</v>
      </c>
      <c r="E116" s="3">
        <v>0</v>
      </c>
      <c r="F116" s="3">
        <v>6264</v>
      </c>
      <c r="G116" s="3">
        <v>8000592</v>
      </c>
      <c r="H116" s="3">
        <v>11229531</v>
      </c>
      <c r="I116" s="3">
        <v>6627930</v>
      </c>
      <c r="J116" s="3">
        <v>4307023</v>
      </c>
      <c r="K116" s="3">
        <v>2763019</v>
      </c>
    </row>
    <row r="117" spans="1:11" ht="12.75">
      <c r="A117" t="s">
        <v>79</v>
      </c>
      <c r="B117" s="3">
        <v>3488274</v>
      </c>
      <c r="C117" s="3">
        <v>2829736</v>
      </c>
      <c r="D117" s="3">
        <v>4661622</v>
      </c>
      <c r="E117" s="3">
        <v>24911433</v>
      </c>
      <c r="F117" s="3">
        <v>3805420</v>
      </c>
      <c r="G117" s="3">
        <v>16460019</v>
      </c>
      <c r="H117" s="3">
        <v>9821861</v>
      </c>
      <c r="I117" s="3">
        <v>98829133</v>
      </c>
      <c r="J117" s="3">
        <v>4020450</v>
      </c>
      <c r="K117" s="3">
        <v>11899796</v>
      </c>
    </row>
    <row r="118" spans="1:11" ht="12.75">
      <c r="A118" t="s">
        <v>80</v>
      </c>
      <c r="B118" s="3">
        <v>-67650</v>
      </c>
      <c r="C118" s="3">
        <v>0</v>
      </c>
      <c r="D118" s="3">
        <v>0</v>
      </c>
      <c r="E118" s="3">
        <v>-210668</v>
      </c>
      <c r="F118" s="3">
        <v>-83149</v>
      </c>
      <c r="G118" s="3">
        <v>0</v>
      </c>
      <c r="H118" s="3">
        <v>-10430</v>
      </c>
      <c r="I118" s="3">
        <v>0</v>
      </c>
      <c r="J118" s="3">
        <v>0</v>
      </c>
      <c r="K118" s="3">
        <v>-3154109</v>
      </c>
    </row>
    <row r="119" spans="1:11" ht="12.75">
      <c r="A119" t="s">
        <v>81</v>
      </c>
      <c r="B119" s="3">
        <v>0</v>
      </c>
      <c r="C119" s="3">
        <v>0</v>
      </c>
      <c r="D119" s="3">
        <v>-6167</v>
      </c>
      <c r="E119" s="3">
        <v>-451461</v>
      </c>
      <c r="F119" s="3">
        <v>-1982839</v>
      </c>
      <c r="G119" s="3">
        <v>-5576361</v>
      </c>
      <c r="H119" s="3">
        <v>-6712993</v>
      </c>
      <c r="I119" s="3">
        <v>-10675532</v>
      </c>
      <c r="J119" s="3">
        <v>-38046048</v>
      </c>
      <c r="K119" s="3">
        <v>-29991019</v>
      </c>
    </row>
    <row r="120" spans="1:11" ht="12.75">
      <c r="A120" t="s">
        <v>82</v>
      </c>
      <c r="B120" s="3">
        <v>-9190012</v>
      </c>
      <c r="C120" s="3">
        <v>-8431132</v>
      </c>
      <c r="D120" s="3">
        <v>-17446395</v>
      </c>
      <c r="E120" s="3">
        <v>-13464819</v>
      </c>
      <c r="F120" s="3">
        <v>-22705227</v>
      </c>
      <c r="G120" s="3">
        <v>-25355256</v>
      </c>
      <c r="H120" s="3">
        <v>-36455736</v>
      </c>
      <c r="I120" s="3">
        <v>-31952061</v>
      </c>
      <c r="J120" s="3">
        <v>-119282416</v>
      </c>
      <c r="K120" s="3">
        <v>-74808727</v>
      </c>
    </row>
    <row r="121" spans="1:11" ht="12.75">
      <c r="A121" t="s">
        <v>83</v>
      </c>
      <c r="B121" s="3">
        <v>-1205223</v>
      </c>
      <c r="C121" s="3">
        <v>-34996894</v>
      </c>
      <c r="D121" s="3">
        <v>-16288516</v>
      </c>
      <c r="E121" s="3">
        <v>-10443669</v>
      </c>
      <c r="F121" s="3">
        <v>-5152200</v>
      </c>
      <c r="G121" s="3">
        <v>-8877354</v>
      </c>
      <c r="H121" s="3">
        <v>-17440061</v>
      </c>
      <c r="I121" s="3">
        <v>-30521735</v>
      </c>
      <c r="J121" s="3">
        <v>-25628978</v>
      </c>
      <c r="K121" s="3">
        <v>-27740593</v>
      </c>
    </row>
    <row r="122" spans="1:11" ht="12.75">
      <c r="A122" t="s">
        <v>84</v>
      </c>
      <c r="B122" s="3">
        <v>-1757883</v>
      </c>
      <c r="C122" s="3">
        <v>-3280944</v>
      </c>
      <c r="D122" s="3">
        <v>-795625</v>
      </c>
      <c r="E122" s="3">
        <v>-606977</v>
      </c>
      <c r="F122" s="3">
        <v>3314312</v>
      </c>
      <c r="G122" s="3">
        <v>1088310</v>
      </c>
      <c r="H122" s="3">
        <v>-1662187</v>
      </c>
      <c r="I122" s="3">
        <v>-5925195</v>
      </c>
      <c r="J122" s="3">
        <v>28693117</v>
      </c>
      <c r="K122" s="3">
        <v>-6590329</v>
      </c>
    </row>
    <row r="123" spans="1:11" ht="12.75">
      <c r="A123" t="s">
        <v>85</v>
      </c>
      <c r="B123" s="3">
        <v>-364363</v>
      </c>
      <c r="C123" s="3">
        <v>11013199</v>
      </c>
      <c r="D123" s="3">
        <v>42140223</v>
      </c>
      <c r="E123" s="3">
        <v>-1588082</v>
      </c>
      <c r="F123" s="3">
        <v>7506296</v>
      </c>
      <c r="G123" s="3">
        <v>-214085</v>
      </c>
      <c r="H123" s="3">
        <v>-942361</v>
      </c>
      <c r="I123" s="3">
        <v>-196360</v>
      </c>
      <c r="J123" s="3">
        <v>15521691</v>
      </c>
      <c r="K123" s="3">
        <v>-6909281</v>
      </c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1:11" ht="12.75">
      <c r="A125" s="1" t="s">
        <v>89</v>
      </c>
      <c r="B125" s="4">
        <f>SUM(B115:B123)</f>
        <v>-196051</v>
      </c>
      <c r="C125" s="4">
        <f>SUM(C115:C123)</f>
        <v>-21982922</v>
      </c>
      <c r="D125" s="4">
        <f aca="true" t="shared" si="11" ref="D125:K125">SUM(D115:D123)</f>
        <v>16869556</v>
      </c>
      <c r="E125" s="4">
        <f t="shared" si="11"/>
        <v>192315</v>
      </c>
      <c r="F125" s="4">
        <f t="shared" si="11"/>
        <v>-11405012</v>
      </c>
      <c r="G125" s="4">
        <f t="shared" si="11"/>
        <v>-10917646</v>
      </c>
      <c r="H125" s="4">
        <f t="shared" si="11"/>
        <v>-37580931</v>
      </c>
      <c r="I125" s="4">
        <f t="shared" si="11"/>
        <v>29827434</v>
      </c>
      <c r="J125" s="4">
        <f t="shared" si="11"/>
        <v>-126263926</v>
      </c>
      <c r="K125" s="4">
        <f t="shared" si="11"/>
        <v>-129401771</v>
      </c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  <row r="127" spans="1:11" ht="12.75">
      <c r="A127" s="1" t="s">
        <v>86</v>
      </c>
      <c r="B127" s="4">
        <f>SUM(B113+B125)</f>
        <v>55122855</v>
      </c>
      <c r="C127" s="4">
        <f>SUM(C113+C125)</f>
        <v>27237286</v>
      </c>
      <c r="D127" s="4">
        <f aca="true" t="shared" si="12" ref="D127:K127">SUM(D113+D125)</f>
        <v>51538694</v>
      </c>
      <c r="E127" s="4">
        <f t="shared" si="12"/>
        <v>42948933</v>
      </c>
      <c r="F127" s="4">
        <f t="shared" si="12"/>
        <v>54813928</v>
      </c>
      <c r="G127" s="4">
        <f t="shared" si="12"/>
        <v>127283310</v>
      </c>
      <c r="H127" s="4">
        <f t="shared" si="12"/>
        <v>142494357</v>
      </c>
      <c r="I127" s="4">
        <f t="shared" si="12"/>
        <v>266669473</v>
      </c>
      <c r="J127" s="4">
        <f t="shared" si="12"/>
        <v>185827799</v>
      </c>
      <c r="K127" s="4">
        <f t="shared" si="12"/>
        <v>142415943</v>
      </c>
    </row>
    <row r="128" spans="2:10" ht="12.75">
      <c r="B128" s="3"/>
      <c r="C128" s="3"/>
      <c r="D128" s="3"/>
      <c r="E128" s="3"/>
      <c r="F128" s="3"/>
      <c r="G128" s="3"/>
      <c r="H128" s="3"/>
      <c r="I128" s="3"/>
      <c r="J128" s="3"/>
    </row>
    <row r="129" spans="1:11" ht="12.75">
      <c r="A129" t="s">
        <v>64</v>
      </c>
      <c r="B129" s="3">
        <v>-14824817</v>
      </c>
      <c r="C129" s="3">
        <v>9503725</v>
      </c>
      <c r="D129" s="3">
        <v>-7189367</v>
      </c>
      <c r="E129" s="3">
        <v>2894732</v>
      </c>
      <c r="F129" s="3">
        <v>-4938857</v>
      </c>
      <c r="G129" s="3">
        <v>-25217378</v>
      </c>
      <c r="H129" s="3">
        <v>-11466809</v>
      </c>
      <c r="I129" s="3">
        <v>-50878341</v>
      </c>
      <c r="J129" s="3">
        <v>-21111015</v>
      </c>
      <c r="K129" s="3">
        <v>-45349643</v>
      </c>
    </row>
    <row r="130" spans="1:11" ht="12.75">
      <c r="A130" t="s">
        <v>90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  <row r="132" spans="1:11" ht="12.75">
      <c r="A132" s="1" t="s">
        <v>91</v>
      </c>
      <c r="B132" s="4">
        <f>SUM(B127+B129)</f>
        <v>40298038</v>
      </c>
      <c r="C132" s="4">
        <f>SUM(C127+C129+C130)</f>
        <v>36741011</v>
      </c>
      <c r="D132" s="4">
        <f aca="true" t="shared" si="13" ref="D132:K132">SUM(D127+D129+D130)</f>
        <v>44349327</v>
      </c>
      <c r="E132" s="4">
        <f t="shared" si="13"/>
        <v>45843665</v>
      </c>
      <c r="F132" s="4">
        <f t="shared" si="13"/>
        <v>49875071</v>
      </c>
      <c r="G132" s="4">
        <f t="shared" si="13"/>
        <v>102065932</v>
      </c>
      <c r="H132" s="4">
        <f t="shared" si="13"/>
        <v>131027548</v>
      </c>
      <c r="I132" s="4">
        <f t="shared" si="13"/>
        <v>215791132</v>
      </c>
      <c r="J132" s="4">
        <f t="shared" si="13"/>
        <v>164716784</v>
      </c>
      <c r="K132" s="4">
        <f t="shared" si="13"/>
        <v>97066300</v>
      </c>
    </row>
    <row r="133" spans="2:10" ht="12.75">
      <c r="B133" s="3"/>
      <c r="C133" s="3"/>
      <c r="D133" s="3"/>
      <c r="E133" s="3"/>
      <c r="F133" s="3"/>
      <c r="G133" s="3"/>
      <c r="H133" s="3"/>
      <c r="I133" s="3"/>
      <c r="J133" s="3"/>
    </row>
    <row r="134" spans="1:11" ht="12.75">
      <c r="A134" t="s">
        <v>87</v>
      </c>
      <c r="B134" s="3">
        <v>-1239001</v>
      </c>
      <c r="C134" s="3">
        <v>-1504091</v>
      </c>
      <c r="D134" s="3">
        <v>-2365753</v>
      </c>
      <c r="E134" s="3">
        <v>-2264267</v>
      </c>
      <c r="F134" s="3">
        <v>-384150</v>
      </c>
      <c r="G134" s="3">
        <v>-1459378</v>
      </c>
      <c r="H134" s="3">
        <v>-4036775</v>
      </c>
      <c r="I134" s="3">
        <v>-7065929</v>
      </c>
      <c r="J134" s="3">
        <v>-6314360</v>
      </c>
      <c r="K134" s="3">
        <v>-2320208</v>
      </c>
    </row>
    <row r="135" spans="2:10" ht="12.75">
      <c r="B135" s="3"/>
      <c r="C135" s="3"/>
      <c r="D135" s="3"/>
      <c r="E135" s="3"/>
      <c r="F135" s="3"/>
      <c r="G135" s="3"/>
      <c r="H135" s="3"/>
      <c r="I135" s="3"/>
      <c r="J135" s="3"/>
    </row>
    <row r="136" spans="1:11" ht="12.75">
      <c r="A136" t="s">
        <v>92</v>
      </c>
      <c r="B136" s="3">
        <f>SUM(B132+B134)</f>
        <v>39059037</v>
      </c>
      <c r="C136" s="3">
        <f>SUM(C132+C134)</f>
        <v>35236920</v>
      </c>
      <c r="D136" s="3">
        <f aca="true" t="shared" si="14" ref="D136:K136">SUM(D132+D134)</f>
        <v>41983574</v>
      </c>
      <c r="E136" s="3">
        <f t="shared" si="14"/>
        <v>43579398</v>
      </c>
      <c r="F136" s="3">
        <f t="shared" si="14"/>
        <v>49490921</v>
      </c>
      <c r="G136" s="3">
        <f t="shared" si="14"/>
        <v>100606554</v>
      </c>
      <c r="H136" s="3">
        <f t="shared" si="14"/>
        <v>126990773</v>
      </c>
      <c r="I136" s="3">
        <f t="shared" si="14"/>
        <v>208725203</v>
      </c>
      <c r="J136" s="3">
        <f t="shared" si="14"/>
        <v>158402424</v>
      </c>
      <c r="K136" s="3">
        <f t="shared" si="14"/>
        <v>94746092</v>
      </c>
    </row>
    <row r="137" spans="2:10" ht="12.75">
      <c r="B137" s="3"/>
      <c r="C137" s="3"/>
      <c r="D137" s="3"/>
      <c r="E137" s="3"/>
      <c r="F137" s="3"/>
      <c r="G137" s="3"/>
      <c r="H137" s="3"/>
      <c r="I137" s="3"/>
      <c r="J137" s="3"/>
    </row>
    <row r="138" spans="1:11" ht="12.75">
      <c r="A138" t="s">
        <v>93</v>
      </c>
      <c r="B138" s="3">
        <v>0</v>
      </c>
      <c r="C138" s="3">
        <v>0</v>
      </c>
      <c r="D138" s="3">
        <v>641729</v>
      </c>
      <c r="E138" s="3">
        <v>590795</v>
      </c>
      <c r="F138" s="3">
        <v>716037</v>
      </c>
      <c r="G138" s="3">
        <v>1292474</v>
      </c>
      <c r="H138" s="3">
        <v>1342214</v>
      </c>
      <c r="I138" s="3">
        <v>1389185</v>
      </c>
      <c r="J138" s="3">
        <v>1724308</v>
      </c>
      <c r="K138" s="3">
        <v>1594716</v>
      </c>
    </row>
    <row r="139" spans="2:10" ht="12.75">
      <c r="B139" s="3"/>
      <c r="C139" s="3"/>
      <c r="D139" s="3"/>
      <c r="E139" s="3"/>
      <c r="F139" s="3"/>
      <c r="G139" s="3"/>
      <c r="H139" s="3"/>
      <c r="I139" s="3"/>
      <c r="J139" s="3"/>
    </row>
    <row r="140" spans="1:11" ht="12.75">
      <c r="A140" s="6" t="s">
        <v>94</v>
      </c>
      <c r="B140" s="5">
        <f>SUM(B136+B138)</f>
        <v>39059037</v>
      </c>
      <c r="C140" s="5">
        <f>SUM(C136+C138)</f>
        <v>35236920</v>
      </c>
      <c r="D140" s="5">
        <f aca="true" t="shared" si="15" ref="D140:K140">SUM(D136+D138)</f>
        <v>42625303</v>
      </c>
      <c r="E140" s="5">
        <f t="shared" si="15"/>
        <v>44170193</v>
      </c>
      <c r="F140" s="5">
        <f t="shared" si="15"/>
        <v>50206958</v>
      </c>
      <c r="G140" s="5">
        <f t="shared" si="15"/>
        <v>101899028</v>
      </c>
      <c r="H140" s="5">
        <f t="shared" si="15"/>
        <v>128332987</v>
      </c>
      <c r="I140" s="5">
        <f t="shared" si="15"/>
        <v>210114388</v>
      </c>
      <c r="J140" s="5">
        <f t="shared" si="15"/>
        <v>160126732</v>
      </c>
      <c r="K140" s="5">
        <f t="shared" si="15"/>
        <v>96340808</v>
      </c>
    </row>
    <row r="143" spans="1:11" ht="12.75">
      <c r="A143" t="s">
        <v>192</v>
      </c>
      <c r="B143" s="26">
        <v>37256</v>
      </c>
      <c r="C143" s="26">
        <v>37256</v>
      </c>
      <c r="D143" s="26">
        <v>37621</v>
      </c>
      <c r="E143" s="26">
        <v>37986</v>
      </c>
      <c r="F143" s="26">
        <v>38352</v>
      </c>
      <c r="G143" s="26">
        <v>38717</v>
      </c>
      <c r="H143" s="26">
        <v>39082</v>
      </c>
      <c r="I143" s="26">
        <v>39447</v>
      </c>
      <c r="J143" s="26">
        <v>39813</v>
      </c>
      <c r="K143" s="30">
        <v>40178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158"/>
  <sheetViews>
    <sheetView zoomScalePageLayoutView="0" workbookViewId="0" topLeftCell="B135">
      <selection activeCell="B156" sqref="B156:K156"/>
    </sheetView>
  </sheetViews>
  <sheetFormatPr defaultColWidth="11.421875" defaultRowHeight="12.75"/>
  <cols>
    <col min="1" max="1" width="47.7109375" style="0" customWidth="1"/>
    <col min="2" max="4" width="15.421875" style="0" bestFit="1" customWidth="1"/>
    <col min="5" max="5" width="15.8515625" style="0" bestFit="1" customWidth="1"/>
    <col min="6" max="6" width="15.421875" style="0" bestFit="1" customWidth="1"/>
    <col min="7" max="9" width="15.8515625" style="0" bestFit="1" customWidth="1"/>
    <col min="10" max="11" width="15.421875" style="0" bestFit="1" customWidth="1"/>
  </cols>
  <sheetData>
    <row r="4" ht="12.75">
      <c r="A4" s="1" t="s">
        <v>30</v>
      </c>
    </row>
    <row r="6" spans="2:22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M6" s="7"/>
      <c r="N6" s="7"/>
      <c r="O6" s="7"/>
      <c r="P6" s="7"/>
      <c r="Q6" s="7"/>
      <c r="R6" s="7"/>
      <c r="S6" s="7"/>
      <c r="T6" s="7"/>
      <c r="U6" s="7"/>
      <c r="V6" s="7"/>
    </row>
    <row r="8" spans="1:22" ht="12.75">
      <c r="A8" t="s">
        <v>0</v>
      </c>
      <c r="B8" s="3">
        <f>'Estados Financieros - Nominal'!B8*B$154</f>
        <v>10099698.290520327</v>
      </c>
      <c r="C8" s="3">
        <f>'Estados Financieros - Nominal'!C8*C$154</f>
        <v>8133866.877172804</v>
      </c>
      <c r="D8" s="3">
        <f>'Estados Financieros - Nominal'!D8*D$154</f>
        <v>8826918.461264698</v>
      </c>
      <c r="E8" s="3">
        <f>'Estados Financieros - Nominal'!E8*E$154</f>
        <v>16203051.948087879</v>
      </c>
      <c r="F8" s="3">
        <f>'Estados Financieros - Nominal'!F8*F$154</f>
        <v>50497229.98477593</v>
      </c>
      <c r="G8" s="3">
        <f>'Estados Financieros - Nominal'!G8*G$154</f>
        <v>46603380.885899045</v>
      </c>
      <c r="H8" s="3">
        <f>'Estados Financieros - Nominal'!H8*H$154</f>
        <v>63350817.83792521</v>
      </c>
      <c r="I8" s="3">
        <f>'Estados Financieros - Nominal'!I8*I$154</f>
        <v>79718785.05777654</v>
      </c>
      <c r="J8" s="3">
        <f>'Estados Financieros - Nominal'!J8*J$154</f>
        <v>104343301.376</v>
      </c>
      <c r="K8" s="3">
        <f>'Estados Financieros - Nominal'!K8*K$154</f>
        <v>101224499.12553234</v>
      </c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t="s">
        <v>1</v>
      </c>
      <c r="B9" s="3">
        <f>'Estados Financieros - Nominal'!B9*B$154</f>
        <v>41619081.57373003</v>
      </c>
      <c r="C9" s="3">
        <f>'Estados Financieros - Nominal'!C9*C$154</f>
        <v>39583694.155579366</v>
      </c>
      <c r="D9" s="3">
        <f>'Estados Financieros - Nominal'!D9*D$154</f>
        <v>44867387.18627264</v>
      </c>
      <c r="E9" s="3">
        <f>'Estados Financieros - Nominal'!E9*E$154</f>
        <v>1841285.297601831</v>
      </c>
      <c r="F9" s="3">
        <f>'Estados Financieros - Nominal'!F9*F$154</f>
        <v>0</v>
      </c>
      <c r="G9" s="3">
        <f>'Estados Financieros - Nominal'!G9*G$154</f>
        <v>4549144.721794537</v>
      </c>
      <c r="H9" s="3">
        <f>'Estados Financieros - Nominal'!H9*H$154</f>
        <v>0</v>
      </c>
      <c r="I9" s="3">
        <f>'Estados Financieros - Nominal'!I9*I$154</f>
        <v>0</v>
      </c>
      <c r="J9" s="3">
        <f>'Estados Financieros - Nominal'!J9*J$154</f>
        <v>0</v>
      </c>
      <c r="K9" s="3">
        <f>'Estados Financieros - Nominal'!K9*K$154</f>
        <v>4369383.954775907</v>
      </c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t="s">
        <v>2</v>
      </c>
      <c r="B10" s="3">
        <f>'Estados Financieros - Nominal'!B10*B$154</f>
        <v>15639314.418972755</v>
      </c>
      <c r="C10" s="3">
        <f>'Estados Financieros - Nominal'!C10*C$154</f>
        <v>97314772.53652926</v>
      </c>
      <c r="D10" s="3">
        <f>'Estados Financieros - Nominal'!D10*D$154</f>
        <v>36415919.50606927</v>
      </c>
      <c r="E10" s="3">
        <f>'Estados Financieros - Nominal'!E10*E$154</f>
        <v>23478129.400269117</v>
      </c>
      <c r="F10" s="3">
        <f>'Estados Financieros - Nominal'!F10*F$154</f>
        <v>18484002.988336403</v>
      </c>
      <c r="G10" s="3">
        <f>'Estados Financieros - Nominal'!G10*G$154</f>
        <v>13671941.256129047</v>
      </c>
      <c r="H10" s="3">
        <f>'Estados Financieros - Nominal'!H10*H$154</f>
        <v>9985594.264566638</v>
      </c>
      <c r="I10" s="3">
        <f>'Estados Financieros - Nominal'!I10*I$154</f>
        <v>39196301.64258865</v>
      </c>
      <c r="J10" s="3">
        <f>'Estados Financieros - Nominal'!J10*J$154</f>
        <v>30213385.5464</v>
      </c>
      <c r="K10" s="3">
        <f>'Estados Financieros - Nominal'!K10*K$154</f>
        <v>302837868.8955587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t="s">
        <v>3</v>
      </c>
      <c r="B11" s="3">
        <f>'Estados Financieros - Nominal'!B11*B$154</f>
        <v>10875525.460032998</v>
      </c>
      <c r="C11" s="3">
        <f>'Estados Financieros - Nominal'!C11*C$154</f>
        <v>3658752.718979533</v>
      </c>
      <c r="D11" s="3">
        <f>'Estados Financieros - Nominal'!D11*D$154</f>
        <v>21768474.684715603</v>
      </c>
      <c r="E11" s="3">
        <f>'Estados Financieros - Nominal'!E11*E$154</f>
        <v>35477185.85243778</v>
      </c>
      <c r="F11" s="3">
        <f>'Estados Financieros - Nominal'!F11*F$154</f>
        <v>68323077.71123388</v>
      </c>
      <c r="G11" s="3">
        <f>'Estados Financieros - Nominal'!G11*G$154</f>
        <v>302901187.5092972</v>
      </c>
      <c r="H11" s="3">
        <f>'Estados Financieros - Nominal'!H11*H$154</f>
        <v>354475978.58063316</v>
      </c>
      <c r="I11" s="3">
        <f>'Estados Financieros - Nominal'!I11*I$154</f>
        <v>468607142.3386916</v>
      </c>
      <c r="J11" s="3">
        <f>'Estados Financieros - Nominal'!J11*J$154</f>
        <v>487594072.4268</v>
      </c>
      <c r="K11" s="3">
        <f>'Estados Financieros - Nominal'!K11*K$154</f>
        <v>462679644.1326303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t="s">
        <v>4</v>
      </c>
      <c r="B12" s="3">
        <f>'Estados Financieros - Nominal'!B12*B$154</f>
        <v>39070512.872338995</v>
      </c>
      <c r="C12" s="3">
        <f>'Estados Financieros - Nominal'!C12*C$154</f>
        <v>31056012.588807274</v>
      </c>
      <c r="D12" s="3">
        <f>'Estados Financieros - Nominal'!D12*D$154</f>
        <v>40719423.93339689</v>
      </c>
      <c r="E12" s="3">
        <f>'Estados Financieros - Nominal'!E12*E$154</f>
        <v>52372608.844427116</v>
      </c>
      <c r="F12" s="3">
        <f>'Estados Financieros - Nominal'!F12*F$154</f>
        <v>63707769.58723143</v>
      </c>
      <c r="G12" s="3">
        <f>'Estados Financieros - Nominal'!G12*G$154</f>
        <v>65581502.11431414</v>
      </c>
      <c r="H12" s="3">
        <f>'Estados Financieros - Nominal'!H12*H$154</f>
        <v>95168656.45966604</v>
      </c>
      <c r="I12" s="3">
        <f>'Estados Financieros - Nominal'!I12*I$154</f>
        <v>104434288.28662305</v>
      </c>
      <c r="J12" s="3">
        <f>'Estados Financieros - Nominal'!J12*J$154</f>
        <v>102055291.9006</v>
      </c>
      <c r="K12" s="3">
        <f>'Estados Financieros - Nominal'!K12*K$154</f>
        <v>91360159.05495842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t="s">
        <v>5</v>
      </c>
      <c r="B13" s="3">
        <f>'Estados Financieros - Nominal'!B13*B$154</f>
        <v>4279746.294651839</v>
      </c>
      <c r="C13" s="3">
        <f>'Estados Financieros - Nominal'!C13*C$154</f>
        <v>4154364.6692108633</v>
      </c>
      <c r="D13" s="3">
        <f>'Estados Financieros - Nominal'!D13*D$154</f>
        <v>6735658.562948841</v>
      </c>
      <c r="E13" s="3">
        <f>'Estados Financieros - Nominal'!E13*E$154</f>
        <v>5413072.918925037</v>
      </c>
      <c r="F13" s="3">
        <f>'Estados Financieros - Nominal'!F13*F$154</f>
        <v>12488287.966850828</v>
      </c>
      <c r="G13" s="3">
        <f>'Estados Financieros - Nominal'!G13*G$154</f>
        <v>12413156.436032878</v>
      </c>
      <c r="H13" s="3">
        <f>'Estados Financieros - Nominal'!H13*H$154</f>
        <v>18648676.78714117</v>
      </c>
      <c r="I13" s="3">
        <f>'Estados Financieros - Nominal'!I13*I$154</f>
        <v>32164693.267292805</v>
      </c>
      <c r="J13" s="3">
        <f>'Estados Financieros - Nominal'!J13*J$154</f>
        <v>46402235.6642</v>
      </c>
      <c r="K13" s="3">
        <f>'Estados Financieros - Nominal'!K13*K$154</f>
        <v>25208687.965524234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t="s">
        <v>6</v>
      </c>
      <c r="B14" s="3">
        <f>'Estados Financieros - Nominal'!B14*B$154</f>
        <v>1362868.813800319</v>
      </c>
      <c r="C14" s="3">
        <f>'Estados Financieros - Nominal'!C14*C$154</f>
        <v>1280130.624460883</v>
      </c>
      <c r="D14" s="3">
        <f>'Estados Financieros - Nominal'!D14*D$154</f>
        <v>120995.51293295203</v>
      </c>
      <c r="E14" s="3">
        <f>'Estados Financieros - Nominal'!E14*E$154</f>
        <v>2183682.2746764924</v>
      </c>
      <c r="F14" s="3">
        <f>'Estados Financieros - Nominal'!F14*F$154</f>
        <v>836560.0326580724</v>
      </c>
      <c r="G14" s="3">
        <f>'Estados Financieros - Nominal'!G14*G$154</f>
        <v>1567036.743965701</v>
      </c>
      <c r="H14" s="3">
        <f>'Estados Financieros - Nominal'!H14*H$154</f>
        <v>8893722.597168656</v>
      </c>
      <c r="I14" s="3">
        <f>'Estados Financieros - Nominal'!I14*I$154</f>
        <v>219753.34161517292</v>
      </c>
      <c r="J14" s="3">
        <f>'Estados Financieros - Nominal'!J14*J$154</f>
        <v>183475.08800000002</v>
      </c>
      <c r="K14" s="3">
        <f>'Estados Financieros - Nominal'!K14*K$154</f>
        <v>53804.08253903873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t="s">
        <v>7</v>
      </c>
      <c r="B15" s="3">
        <f>'Estados Financieros - Nominal'!B15*B$154</f>
        <v>121692927.36482045</v>
      </c>
      <c r="C15" s="3">
        <f>'Estados Financieros - Nominal'!C15*C$154</f>
        <v>92694342.01949969</v>
      </c>
      <c r="D15" s="3">
        <f>'Estados Financieros - Nominal'!D15*D$154</f>
        <v>106865634.10714968</v>
      </c>
      <c r="E15" s="3">
        <f>'Estados Financieros - Nominal'!E15*E$154</f>
        <v>119860449.87512419</v>
      </c>
      <c r="F15" s="3">
        <f>'Estados Financieros - Nominal'!F15*F$154</f>
        <v>190870867.6994475</v>
      </c>
      <c r="G15" s="3">
        <f>'Estados Financieros - Nominal'!G15*G$154</f>
        <v>290947531.10287327</v>
      </c>
      <c r="H15" s="3">
        <f>'Estados Financieros - Nominal'!H15*H$154</f>
        <v>353648630.51684713</v>
      </c>
      <c r="I15" s="3">
        <f>'Estados Financieros - Nominal'!I15*I$154</f>
        <v>457479518.44522744</v>
      </c>
      <c r="J15" s="3">
        <f>'Estados Financieros - Nominal'!J15*J$154</f>
        <v>554887172.8758</v>
      </c>
      <c r="K15" s="3">
        <f>'Estados Financieros - Nominal'!K15*K$154</f>
        <v>463222199.2877712</v>
      </c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t="s">
        <v>8</v>
      </c>
      <c r="B16" s="3">
        <f>'Estados Financieros - Nominal'!B16*B$154</f>
        <v>9110675.233738882</v>
      </c>
      <c r="C16" s="3">
        <f>'Estados Financieros - Nominal'!C16*C$154</f>
        <v>14199958.365005096</v>
      </c>
      <c r="D16" s="3">
        <f>'Estados Financieros - Nominal'!D16*D$154</f>
        <v>13716487.125262156</v>
      </c>
      <c r="E16" s="3">
        <f>'Estados Financieros - Nominal'!E16*E$154</f>
        <v>11724331.096215999</v>
      </c>
      <c r="F16" s="3">
        <f>'Estados Financieros - Nominal'!F16*F$154</f>
        <v>15771668.136525474</v>
      </c>
      <c r="G16" s="3">
        <f>'Estados Financieros - Nominal'!G16*G$154</f>
        <v>21205586.99362816</v>
      </c>
      <c r="H16" s="3">
        <f>'Estados Financieros - Nominal'!H16*H$154</f>
        <v>24456730.60899286</v>
      </c>
      <c r="I16" s="3">
        <f>'Estados Financieros - Nominal'!I16*I$154</f>
        <v>36892386.60783705</v>
      </c>
      <c r="J16" s="3">
        <f>'Estados Financieros - Nominal'!J16*J$154</f>
        <v>91325369.3124</v>
      </c>
      <c r="K16" s="3">
        <f>'Estados Financieros - Nominal'!K16*K$154</f>
        <v>35484539.57777327</v>
      </c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t="s">
        <v>9</v>
      </c>
      <c r="B17" s="3">
        <f>'Estados Financieros - Nominal'!B17*B$154</f>
        <v>409752.1305450106</v>
      </c>
      <c r="C17" s="3">
        <f>'Estados Financieros - Nominal'!C17*C$154</f>
        <v>565338.4580599628</v>
      </c>
      <c r="D17" s="3">
        <f>'Estados Financieros - Nominal'!D17*D$154</f>
        <v>1304101.4428979983</v>
      </c>
      <c r="E17" s="3">
        <f>'Estados Financieros - Nominal'!E17*E$154</f>
        <v>1618876.852827626</v>
      </c>
      <c r="F17" s="3">
        <f>'Estados Financieros - Nominal'!F17*F$154</f>
        <v>2322281.4426028235</v>
      </c>
      <c r="G17" s="3">
        <f>'Estados Financieros - Nominal'!G17*G$154</f>
        <v>5027990.586730463</v>
      </c>
      <c r="H17" s="3">
        <f>'Estados Financieros - Nominal'!H17*H$154</f>
        <v>7939745.363155584</v>
      </c>
      <c r="I17" s="3">
        <f>'Estados Financieros - Nominal'!I17*I$154</f>
        <v>9773102.341904324</v>
      </c>
      <c r="J17" s="3">
        <f>'Estados Financieros - Nominal'!J17*J$154</f>
        <v>10096278.5722</v>
      </c>
      <c r="K17" s="3">
        <f>'Estados Financieros - Nominal'!K17*K$154</f>
        <v>9929689.334414925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t="s">
        <v>10</v>
      </c>
      <c r="B18" s="3">
        <f>'Estados Financieros - Nominal'!B18*B$154</f>
        <v>1166457.562676897</v>
      </c>
      <c r="C18" s="3">
        <f>'Estados Financieros - Nominal'!C18*C$154</f>
        <v>7508624.969286666</v>
      </c>
      <c r="D18" s="3">
        <f>'Estados Financieros - Nominal'!D18*D$154</f>
        <v>1934903.916364792</v>
      </c>
      <c r="E18" s="3">
        <f>'Estados Financieros - Nominal'!E18*E$154</f>
        <v>6700586.006363259</v>
      </c>
      <c r="F18" s="3">
        <f>'Estados Financieros - Nominal'!F18*F$154</f>
        <v>17135110.82013505</v>
      </c>
      <c r="G18" s="3">
        <f>'Estados Financieros - Nominal'!G18*G$154</f>
        <v>21578211.382855248</v>
      </c>
      <c r="H18" s="3">
        <f>'Estados Financieros - Nominal'!H18*H$154</f>
        <v>26185710.00046188</v>
      </c>
      <c r="I18" s="3">
        <f>'Estados Financieros - Nominal'!I18*I$154</f>
        <v>22423464.151129294</v>
      </c>
      <c r="J18" s="3">
        <f>'Estados Financieros - Nominal'!J18*J$154</f>
        <v>26625413.7628</v>
      </c>
      <c r="K18" s="3">
        <f>'Estados Financieros - Nominal'!K18*K$154</f>
        <v>28145072.818089634</v>
      </c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t="s">
        <v>11</v>
      </c>
      <c r="B19" s="3">
        <f>'Estados Financieros - Nominal'!B19*B$154</f>
        <v>17471864.49610323</v>
      </c>
      <c r="C19" s="3">
        <f>'Estados Financieros - Nominal'!C19*C$154</f>
        <v>102367178.42826149</v>
      </c>
      <c r="D19" s="3">
        <f>'Estados Financieros - Nominal'!D19*D$154</f>
        <v>13344458.807753418</v>
      </c>
      <c r="E19" s="3">
        <f>'Estados Financieros - Nominal'!E19*E$154</f>
        <v>3980264.088582603</v>
      </c>
      <c r="F19" s="3">
        <f>'Estados Financieros - Nominal'!F19*F$154</f>
        <v>17366379.134929404</v>
      </c>
      <c r="G19" s="3">
        <f>'Estados Financieros - Nominal'!G19*G$154</f>
        <v>10525413.324253263</v>
      </c>
      <c r="H19" s="3">
        <f>'Estados Financieros - Nominal'!H19*H$154</f>
        <v>4669336.652502251</v>
      </c>
      <c r="I19" s="3">
        <f>'Estados Financieros - Nominal'!I19*I$154</f>
        <v>176840295.2108121</v>
      </c>
      <c r="J19" s="3">
        <f>'Estados Financieros - Nominal'!J19*J$154</f>
        <v>36411381.4238</v>
      </c>
      <c r="K19" s="3">
        <f>'Estados Financieros - Nominal'!K19*K$154</f>
        <v>2847207.3068343136</v>
      </c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t="s">
        <v>31</v>
      </c>
      <c r="B20" s="3">
        <f>'Estados Financieros - Nominal'!B20*B$154</f>
        <v>0</v>
      </c>
      <c r="C20" s="3">
        <f>'Estados Financieros - Nominal'!C20*C$154</f>
        <v>0</v>
      </c>
      <c r="D20" s="3">
        <f>'Estados Financieros - Nominal'!D20*D$154</f>
        <v>0</v>
      </c>
      <c r="E20" s="3">
        <f>'Estados Financieros - Nominal'!E20*E$154</f>
        <v>0</v>
      </c>
      <c r="F20" s="3">
        <f>'Estados Financieros - Nominal'!F20*F$154</f>
        <v>0</v>
      </c>
      <c r="G20" s="3">
        <f>'Estados Financieros - Nominal'!G20*G$154</f>
        <v>0</v>
      </c>
      <c r="H20" s="3">
        <f>'Estados Financieros - Nominal'!H20*H$154</f>
        <v>0</v>
      </c>
      <c r="I20" s="3">
        <f>'Estados Financieros - Nominal'!I20*I$154</f>
        <v>0</v>
      </c>
      <c r="J20" s="3">
        <f>'Estados Financieros - Nominal'!J20*J$154</f>
        <v>0</v>
      </c>
      <c r="K20" s="3">
        <f>'Estados Financieros - Nominal'!K20*K$154</f>
        <v>0</v>
      </c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t="s">
        <v>32</v>
      </c>
      <c r="B21" s="3">
        <f>'Estados Financieros - Nominal'!B21*B$154</f>
        <v>0</v>
      </c>
      <c r="C21" s="3">
        <f>'Estados Financieros - Nominal'!C21*C$154</f>
        <v>0</v>
      </c>
      <c r="D21" s="3">
        <f>'Estados Financieros - Nominal'!D21*D$154</f>
        <v>0</v>
      </c>
      <c r="E21" s="3">
        <f>'Estados Financieros - Nominal'!E21*E$154</f>
        <v>0</v>
      </c>
      <c r="F21" s="3">
        <f>'Estados Financieros - Nominal'!F21*F$154</f>
        <v>0</v>
      </c>
      <c r="G21" s="3">
        <f>'Estados Financieros - Nominal'!G21*G$154</f>
        <v>0</v>
      </c>
      <c r="H21" s="3">
        <f>'Estados Financieros - Nominal'!H21*H$154</f>
        <v>0</v>
      </c>
      <c r="I21" s="3">
        <f>'Estados Financieros - Nominal'!I21*I$154</f>
        <v>0</v>
      </c>
      <c r="J21" s="3">
        <f>'Estados Financieros - Nominal'!J21*J$154</f>
        <v>0</v>
      </c>
      <c r="K21" s="3">
        <f>'Estados Financieros - Nominal'!K21*K$154</f>
        <v>0</v>
      </c>
      <c r="N21" s="9"/>
      <c r="O21" s="9"/>
      <c r="P21" s="9"/>
      <c r="Q21" s="9"/>
      <c r="R21" s="9"/>
      <c r="S21" s="9"/>
      <c r="T21" s="9"/>
      <c r="U21" s="9"/>
      <c r="V21" s="9"/>
    </row>
    <row r="22" spans="2:11" ht="12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22" ht="12.75">
      <c r="A23" s="1" t="s">
        <v>12</v>
      </c>
      <c r="B23" s="4">
        <f>SUM(B8:B21)</f>
        <v>272798424.5119318</v>
      </c>
      <c r="C23" s="4">
        <f>SUM(C8:C21)</f>
        <v>402517036.4108529</v>
      </c>
      <c r="D23" s="4">
        <f aca="true" t="shared" si="0" ref="D23:J23">SUM(D8:D21)</f>
        <v>296620363.24702895</v>
      </c>
      <c r="E23" s="4">
        <f t="shared" si="0"/>
        <v>280853524.4555389</v>
      </c>
      <c r="F23" s="4">
        <f t="shared" si="0"/>
        <v>457803235.50472677</v>
      </c>
      <c r="G23" s="4">
        <f t="shared" si="0"/>
        <v>796572083.0577731</v>
      </c>
      <c r="H23" s="4">
        <f t="shared" si="0"/>
        <v>967423599.6690607</v>
      </c>
      <c r="I23" s="4">
        <f t="shared" si="0"/>
        <v>1427749730.691498</v>
      </c>
      <c r="J23" s="4">
        <f t="shared" si="0"/>
        <v>1490137377.9490001</v>
      </c>
      <c r="K23" s="4">
        <f>SUM(K8:K21)</f>
        <v>1527362755.5364025</v>
      </c>
      <c r="N23" s="9"/>
      <c r="O23" s="9"/>
      <c r="P23" s="9"/>
      <c r="Q23" s="9"/>
      <c r="R23" s="9"/>
      <c r="S23" s="9"/>
      <c r="T23" s="9"/>
      <c r="U23" s="9"/>
      <c r="V23" s="9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22" ht="12.75">
      <c r="A26" t="s">
        <v>13</v>
      </c>
      <c r="B26" s="3">
        <f>'Estados Financieros - Nominal'!B26*B$154</f>
        <v>245885117.48568055</v>
      </c>
      <c r="C26" s="3">
        <f>'Estados Financieros - Nominal'!C26*C$154</f>
        <v>281931047.8309852</v>
      </c>
      <c r="D26" s="3">
        <f>'Estados Financieros - Nominal'!D26*D$154</f>
        <v>358017423.7025739</v>
      </c>
      <c r="E26" s="3">
        <f>'Estados Financieros - Nominal'!E26*E$154</f>
        <v>356553576.8606245</v>
      </c>
      <c r="F26" s="3">
        <f>'Estados Financieros - Nominal'!F26*F$154</f>
        <v>445615121.22823817</v>
      </c>
      <c r="G26" s="3">
        <f>'Estados Financieros - Nominal'!G26*G$154</f>
        <v>459106966.80034107</v>
      </c>
      <c r="H26" s="3">
        <f>'Estados Financieros - Nominal'!H26*H$154</f>
        <v>489527881.8246691</v>
      </c>
      <c r="I26" s="3">
        <f>'Estados Financieros - Nominal'!I26*I$154</f>
        <v>534292785.63029444</v>
      </c>
      <c r="J26" s="3">
        <f>'Estados Financieros - Nominal'!J26*J$154</f>
        <v>762092191.8180001</v>
      </c>
      <c r="K26" s="3">
        <f>'Estados Financieros - Nominal'!K26*K$154</f>
        <v>700161329.0235246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t="s">
        <v>14</v>
      </c>
      <c r="B27" s="3">
        <f>'Estados Financieros - Nominal'!B27*B$154</f>
        <v>455132048.7252679</v>
      </c>
      <c r="C27" s="3">
        <f>'Estados Financieros - Nominal'!C27*C$154</f>
        <v>606957146.3133544</v>
      </c>
      <c r="D27" s="3">
        <f>'Estados Financieros - Nominal'!D27*D$154</f>
        <v>750903620.2257389</v>
      </c>
      <c r="E27" s="3">
        <f>'Estados Financieros - Nominal'!E27*E$154</f>
        <v>755633024.889146</v>
      </c>
      <c r="F27" s="3">
        <f>'Estados Financieros - Nominal'!F27*F$154</f>
        <v>909760767.9388582</v>
      </c>
      <c r="G27" s="3">
        <f>'Estados Financieros - Nominal'!G27*G$154</f>
        <v>995589970.3126702</v>
      </c>
      <c r="H27" s="3">
        <f>'Estados Financieros - Nominal'!H27*H$154</f>
        <v>1078612974.1553311</v>
      </c>
      <c r="I27" s="3">
        <f>'Estados Financieros - Nominal'!I27*I$154</f>
        <v>1172013182.507898</v>
      </c>
      <c r="J27" s="3">
        <f>'Estados Financieros - Nominal'!J27*J$154</f>
        <v>1787858806.3044</v>
      </c>
      <c r="K27" s="3">
        <f>'Estados Financieros - Nominal'!K27*K$154</f>
        <v>1663899321.884202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t="s">
        <v>15</v>
      </c>
      <c r="B28" s="3">
        <f>'Estados Financieros - Nominal'!B28*B$154</f>
        <v>84029162.8126467</v>
      </c>
      <c r="C28" s="3">
        <f>'Estados Financieros - Nominal'!C28*C$154</f>
        <v>111206137.49928117</v>
      </c>
      <c r="D28" s="3">
        <f>'Estados Financieros - Nominal'!D28*D$154</f>
        <v>131782976.58163331</v>
      </c>
      <c r="E28" s="3">
        <f>'Estados Financieros - Nominal'!E28*E$154</f>
        <v>129319466.6577799</v>
      </c>
      <c r="F28" s="3">
        <f>'Estados Financieros - Nominal'!F28*F$154</f>
        <v>158757880.19349292</v>
      </c>
      <c r="G28" s="3">
        <f>'Estados Financieros - Nominal'!G28*G$154</f>
        <v>161977359.50020134</v>
      </c>
      <c r="H28" s="3">
        <f>'Estados Financieros - Nominal'!H28*H$154</f>
        <v>189550587.028706</v>
      </c>
      <c r="I28" s="3">
        <f>'Estados Financieros - Nominal'!I28*I$154</f>
        <v>236016537.5734924</v>
      </c>
      <c r="J28" s="3">
        <f>'Estados Financieros - Nominal'!J28*J$154</f>
        <v>382121062.5798</v>
      </c>
      <c r="K28" s="3">
        <f>'Estados Financieros - Nominal'!K28*K$154</f>
        <v>323406212.19995946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t="s">
        <v>16</v>
      </c>
      <c r="B29" s="3">
        <f>'Estados Financieros - Nominal'!B29*B$154</f>
        <v>65477362.308817014</v>
      </c>
      <c r="C29" s="3">
        <f>'Estados Financieros - Nominal'!C29*C$154</f>
        <v>78587813.90203099</v>
      </c>
      <c r="D29" s="3">
        <f>'Estados Financieros - Nominal'!D29*D$154</f>
        <v>97818569.35061964</v>
      </c>
      <c r="E29" s="3">
        <f>'Estados Financieros - Nominal'!E29*E$154</f>
        <v>141716502.01058865</v>
      </c>
      <c r="F29" s="3">
        <f>'Estados Financieros - Nominal'!F29*F$154</f>
        <v>180630962.84689993</v>
      </c>
      <c r="G29" s="3">
        <f>'Estados Financieros - Nominal'!G29*G$154</f>
        <v>336207510.2112893</v>
      </c>
      <c r="H29" s="3">
        <f>'Estados Financieros - Nominal'!H29*H$154</f>
        <v>392175249.7057804</v>
      </c>
      <c r="I29" s="3">
        <f>'Estados Financieros - Nominal'!I29*I$154</f>
        <v>521318179.9368153</v>
      </c>
      <c r="J29" s="3">
        <f>'Estados Financieros - Nominal'!J29*J$154</f>
        <v>720905408.9026</v>
      </c>
      <c r="K29" s="3">
        <f>'Estados Financieros - Nominal'!K29*K$154</f>
        <v>780691601.2403164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t="s">
        <v>17</v>
      </c>
      <c r="B30" s="3">
        <f>'Estados Financieros - Nominal'!B30*B$154</f>
        <v>0</v>
      </c>
      <c r="C30" s="3">
        <f>'Estados Financieros - Nominal'!C30*C$154</f>
        <v>0</v>
      </c>
      <c r="D30" s="3">
        <f>'Estados Financieros - Nominal'!D30*D$154</f>
        <v>0</v>
      </c>
      <c r="E30" s="3">
        <f>'Estados Financieros - Nominal'!E30*E$154</f>
        <v>4061.7507765439705</v>
      </c>
      <c r="F30" s="3">
        <f>'Estados Financieros - Nominal'!F30*F$154</f>
        <v>566823.6449355433</v>
      </c>
      <c r="G30" s="3">
        <f>'Estados Financieros - Nominal'!G30*G$154</f>
        <v>566474.3996494303</v>
      </c>
      <c r="H30" s="3">
        <f>'Estados Financieros - Nominal'!H30*H$154</f>
        <v>563893.3996905383</v>
      </c>
      <c r="I30" s="3">
        <f>'Estados Financieros - Nominal'!I30*I$154</f>
        <v>561679.3591569659</v>
      </c>
      <c r="J30" s="3">
        <f>'Estados Financieros - Nominal'!J30*J$154</f>
        <v>571158.2486</v>
      </c>
      <c r="K30" s="3">
        <f>'Estados Financieros - Nominal'!K30*K$154</f>
        <v>565829.9975664165</v>
      </c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t="s">
        <v>18</v>
      </c>
      <c r="B31" s="3">
        <f>'Estados Financieros - Nominal'!B31*B$154</f>
        <v>-158959775.18088773</v>
      </c>
      <c r="C31" s="3">
        <f>'Estados Financieros - Nominal'!C31*C$154</f>
        <v>-203839503.2673759</v>
      </c>
      <c r="D31" s="3">
        <f>'Estados Financieros - Nominal'!D31*D$154</f>
        <v>-254848305.9647919</v>
      </c>
      <c r="E31" s="3">
        <f>'Estados Financieros - Nominal'!E31*E$154</f>
        <v>-259935276.4715351</v>
      </c>
      <c r="F31" s="3">
        <f>'Estados Financieros - Nominal'!F31*F$154</f>
        <v>-305058470.7729896</v>
      </c>
      <c r="G31" s="3">
        <f>'Estados Financieros - Nominal'!G31*G$154</f>
        <v>-384997597.9010825</v>
      </c>
      <c r="H31" s="3">
        <f>'Estados Financieros - Nominal'!H31*H$154</f>
        <v>-447716311.40458643</v>
      </c>
      <c r="I31" s="3">
        <f>'Estados Financieros - Nominal'!I31*I$154</f>
        <v>-527057758.22525895</v>
      </c>
      <c r="J31" s="3">
        <f>'Estados Financieros - Nominal'!J31*J$154</f>
        <v>-813673945.0554</v>
      </c>
      <c r="K31" s="3">
        <f>'Estados Financieros - Nominal'!K31*K$154</f>
        <v>-860840018.6745082</v>
      </c>
      <c r="N31" s="9"/>
      <c r="O31" s="9"/>
      <c r="P31" s="9"/>
      <c r="Q31" s="9"/>
      <c r="R31" s="9"/>
      <c r="S31" s="9"/>
      <c r="T31" s="9"/>
      <c r="U31" s="9"/>
      <c r="V31" s="9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2" ht="12.75">
      <c r="A33" s="1" t="s">
        <v>19</v>
      </c>
      <c r="B33" s="4">
        <f>SUM(B26:B31)</f>
        <v>691563916.1515245</v>
      </c>
      <c r="C33" s="4">
        <f>SUM(C26:C31)</f>
        <v>874842642.2782757</v>
      </c>
      <c r="D33" s="4">
        <f aca="true" t="shared" si="1" ref="D33:J33">SUM(D26:D31)</f>
        <v>1083674283.895774</v>
      </c>
      <c r="E33" s="4">
        <f t="shared" si="1"/>
        <v>1123291355.6973805</v>
      </c>
      <c r="F33" s="4">
        <f t="shared" si="1"/>
        <v>1390273085.0794353</v>
      </c>
      <c r="G33" s="4">
        <f t="shared" si="1"/>
        <v>1568450683.3230689</v>
      </c>
      <c r="H33" s="4">
        <f t="shared" si="1"/>
        <v>1702714274.709591</v>
      </c>
      <c r="I33" s="4">
        <f t="shared" si="1"/>
        <v>1937144606.7823987</v>
      </c>
      <c r="J33" s="4">
        <f t="shared" si="1"/>
        <v>2839874682.7980003</v>
      </c>
      <c r="K33" s="4">
        <f>SUM(K26:K31)</f>
        <v>2607884275.6710606</v>
      </c>
      <c r="N33" s="9"/>
      <c r="O33" s="9"/>
      <c r="P33" s="9"/>
      <c r="Q33" s="9"/>
      <c r="R33" s="9"/>
      <c r="S33" s="9"/>
      <c r="T33" s="9"/>
      <c r="U33" s="9"/>
      <c r="V33" s="9"/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22" ht="12.75">
      <c r="A35" t="s">
        <v>20</v>
      </c>
      <c r="B35" s="3">
        <f>'Estados Financieros - Nominal'!B35*B$154</f>
        <v>9919325.181290157</v>
      </c>
      <c r="C35" s="3">
        <f>'Estados Financieros - Nominal'!C35*C$154</f>
        <v>6147818.826881355</v>
      </c>
      <c r="D35" s="3">
        <f>'Estados Financieros - Nominal'!D35*D$154</f>
        <v>3971003.1153479507</v>
      </c>
      <c r="E35" s="3">
        <f>'Estados Financieros - Nominal'!E35*E$154</f>
        <v>3495210.564519171</v>
      </c>
      <c r="F35" s="3">
        <f>'Estados Financieros - Nominal'!F35*F$154</f>
        <v>427604.35555555555</v>
      </c>
      <c r="G35" s="3">
        <f>'Estados Financieros - Nominal'!G35*G$154</f>
        <v>64045718.09010588</v>
      </c>
      <c r="H35" s="3">
        <f>'Estados Financieros - Nominal'!H35*H$154</f>
        <v>71774976.93147963</v>
      </c>
      <c r="I35" s="3">
        <f>'Estados Financieros - Nominal'!I35*I$154</f>
        <v>70538199.22036476</v>
      </c>
      <c r="J35" s="3">
        <f>'Estados Financieros - Nominal'!J35*J$154</f>
        <v>48567305.9146</v>
      </c>
      <c r="K35" s="3">
        <f>'Estados Financieros - Nominal'!K35*K$154</f>
        <v>41848921.96309065</v>
      </c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t="s">
        <v>21</v>
      </c>
      <c r="B36" s="3">
        <f>'Estados Financieros - Nominal'!B36*B$154</f>
        <v>0</v>
      </c>
      <c r="C36" s="3">
        <f>'Estados Financieros - Nominal'!C36*C$154</f>
        <v>0</v>
      </c>
      <c r="D36" s="3">
        <f>'Estados Financieros - Nominal'!D36*D$154</f>
        <v>0</v>
      </c>
      <c r="E36" s="3">
        <f>'Estados Financieros - Nominal'!E36*E$154</f>
        <v>0</v>
      </c>
      <c r="F36" s="3">
        <f>'Estados Financieros - Nominal'!F36*F$154</f>
        <v>0</v>
      </c>
      <c r="G36" s="3">
        <f>'Estados Financieros - Nominal'!G36*G$154</f>
        <v>0</v>
      </c>
      <c r="H36" s="3">
        <f>'Estados Financieros - Nominal'!H36*H$154</f>
        <v>0</v>
      </c>
      <c r="I36" s="3">
        <f>'Estados Financieros - Nominal'!I36*I$154</f>
        <v>0</v>
      </c>
      <c r="J36" s="3">
        <f>'Estados Financieros - Nominal'!J36*J$154</f>
        <v>0</v>
      </c>
      <c r="K36" s="3">
        <f>'Estados Financieros - Nominal'!K36*K$154</f>
        <v>0</v>
      </c>
      <c r="N36" s="9"/>
      <c r="O36" s="9"/>
      <c r="P36" s="9"/>
      <c r="Q36" s="9"/>
      <c r="R36" s="9"/>
      <c r="S36" s="9"/>
      <c r="T36" s="9"/>
      <c r="U36" s="9"/>
      <c r="V36" s="9"/>
    </row>
    <row r="37" spans="1:22" ht="12.75">
      <c r="A37" t="s">
        <v>22</v>
      </c>
      <c r="B37" s="3">
        <f>'Estados Financieros - Nominal'!B37*B$154</f>
        <v>0</v>
      </c>
      <c r="C37" s="3">
        <f>'Estados Financieros - Nominal'!C37*C$154</f>
        <v>0</v>
      </c>
      <c r="D37" s="3">
        <f>'Estados Financieros - Nominal'!D37*D$154</f>
        <v>998201.7593898952</v>
      </c>
      <c r="E37" s="3">
        <f>'Estados Financieros - Nominal'!E37*E$154</f>
        <v>27994322.52744627</v>
      </c>
      <c r="F37" s="3">
        <f>'Estados Financieros - Nominal'!F37*F$154</f>
        <v>137538723.24542663</v>
      </c>
      <c r="G37" s="3">
        <f>'Estados Financieros - Nominal'!G37*G$154</f>
        <v>186069661.23883742</v>
      </c>
      <c r="H37" s="3">
        <f>'Estados Financieros - Nominal'!H37*H$154</f>
        <v>230980559.63488138</v>
      </c>
      <c r="I37" s="3">
        <f>'Estados Financieros - Nominal'!I37*I$154</f>
        <v>469013088.72720265</v>
      </c>
      <c r="J37" s="3">
        <f>'Estados Financieros - Nominal'!J37*J$154</f>
        <v>790474064.9096</v>
      </c>
      <c r="K37" s="3">
        <f>'Estados Financieros - Nominal'!K37*K$154</f>
        <v>603746995.8310688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2.75">
      <c r="A38" t="s">
        <v>33</v>
      </c>
      <c r="B38" s="3">
        <f>'Estados Financieros - Nominal'!B38*B$154</f>
        <v>0</v>
      </c>
      <c r="C38" s="3">
        <f>'Estados Financieros - Nominal'!C38*C$154</f>
        <v>0</v>
      </c>
      <c r="D38" s="3">
        <f>'Estados Financieros - Nominal'!D38*D$154</f>
        <v>-18525071.54140451</v>
      </c>
      <c r="E38" s="3">
        <f>'Estados Financieros - Nominal'!E38*E$154</f>
        <v>-14421404.941460531</v>
      </c>
      <c r="F38" s="3">
        <f>'Estados Financieros - Nominal'!F38*F$154</f>
        <v>-28026578.923020255</v>
      </c>
      <c r="G38" s="3">
        <f>'Estados Financieros - Nominal'!G38*G$154</f>
        <v>-38358380.55735841</v>
      </c>
      <c r="H38" s="3">
        <f>'Estados Financieros - Nominal'!H38*H$154</f>
        <v>-36606807.52476848</v>
      </c>
      <c r="I38" s="3">
        <f>'Estados Financieros - Nominal'!I38*I$154</f>
        <v>-33458072.321663797</v>
      </c>
      <c r="J38" s="3">
        <f>'Estados Financieros - Nominal'!J38*J$154</f>
        <v>-35524349.3644</v>
      </c>
      <c r="K38" s="3">
        <f>'Estados Financieros - Nominal'!K38*K$154</f>
        <v>-35006650.025958225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2.75">
      <c r="A39" t="s">
        <v>23</v>
      </c>
      <c r="B39" s="3">
        <f>'Estados Financieros - Nominal'!B39*B$154</f>
        <v>280264.0891225905</v>
      </c>
      <c r="C39" s="3">
        <f>'Estados Financieros - Nominal'!C39*C$154</f>
        <v>135317.06485087695</v>
      </c>
      <c r="D39" s="3">
        <f>'Estados Financieros - Nominal'!D39*D$154</f>
        <v>161250.26806482364</v>
      </c>
      <c r="E39" s="3">
        <f>'Estados Financieros - Nominal'!E39*E$154</f>
        <v>796909.3114853053</v>
      </c>
      <c r="F39" s="3">
        <f>'Estados Financieros - Nominal'!F39*F$154</f>
        <v>2634185.9440147327</v>
      </c>
      <c r="G39" s="3">
        <f>'Estados Financieros - Nominal'!G39*G$154</f>
        <v>19808274.6865007</v>
      </c>
      <c r="H39" s="3">
        <f>'Estados Financieros - Nominal'!H39*H$154</f>
        <v>26687321.917276733</v>
      </c>
      <c r="I39" s="3">
        <f>'Estados Financieros - Nominal'!I39*I$154</f>
        <v>45021284.35974598</v>
      </c>
      <c r="J39" s="3">
        <f>'Estados Financieros - Nominal'!J39*J$154</f>
        <v>68398732.6306</v>
      </c>
      <c r="K39" s="3">
        <f>'Estados Financieros - Nominal'!K39*K$154</f>
        <v>67781774.61630501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t="s">
        <v>24</v>
      </c>
      <c r="B40" s="3">
        <f>'Estados Financieros - Nominal'!B40*B$154</f>
        <v>0</v>
      </c>
      <c r="C40" s="3">
        <f>'Estados Financieros - Nominal'!C40*C$154</f>
        <v>0</v>
      </c>
      <c r="D40" s="3">
        <f>'Estados Financieros - Nominal'!D40*D$154</f>
        <v>0</v>
      </c>
      <c r="E40" s="3">
        <f>'Estados Financieros - Nominal'!E40*E$154</f>
        <v>0</v>
      </c>
      <c r="F40" s="3">
        <f>'Estados Financieros - Nominal'!F40*F$154</f>
        <v>0</v>
      </c>
      <c r="G40" s="3">
        <f>'Estados Financieros - Nominal'!G40*G$154</f>
        <v>17628835.721154984</v>
      </c>
      <c r="H40" s="3">
        <f>'Estados Financieros - Nominal'!H40*H$154</f>
        <v>30108609.278076716</v>
      </c>
      <c r="I40" s="3">
        <f>'Estados Financieros - Nominal'!I40*I$154</f>
        <v>1528453.5495892994</v>
      </c>
      <c r="J40" s="3">
        <f>'Estados Financieros - Nominal'!J40*J$154</f>
        <v>1411605.5722</v>
      </c>
      <c r="K40" s="3">
        <f>'Estados Financieros - Nominal'!K40*K$154</f>
        <v>0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2.75">
      <c r="A41" t="s">
        <v>34</v>
      </c>
      <c r="B41" s="3">
        <f>'Estados Financieros - Nominal'!B41*B$154</f>
        <v>0</v>
      </c>
      <c r="C41" s="3">
        <f>'Estados Financieros - Nominal'!C41*C$154</f>
        <v>20198345.862717934</v>
      </c>
      <c r="D41" s="3">
        <f>'Estados Financieros - Nominal'!D41*D$154</f>
        <v>1480350.1541785828</v>
      </c>
      <c r="E41" s="3">
        <f>'Estados Financieros - Nominal'!E41*E$154</f>
        <v>44053481.099862926</v>
      </c>
      <c r="F41" s="3">
        <f>'Estados Financieros - Nominal'!F41*F$154</f>
        <v>27525847.51896869</v>
      </c>
      <c r="G41" s="3">
        <f>'Estados Financieros - Nominal'!G41*G$154</f>
        <v>0</v>
      </c>
      <c r="H41" s="3">
        <f>'Estados Financieros - Nominal'!H41*H$154</f>
        <v>0</v>
      </c>
      <c r="I41" s="3">
        <f>'Estados Financieros - Nominal'!I41*I$154</f>
        <v>0</v>
      </c>
      <c r="J41" s="3">
        <f>'Estados Financieros - Nominal'!J41*J$154</f>
        <v>0</v>
      </c>
      <c r="K41" s="3">
        <f>'Estados Financieros - Nominal'!K41*K$154</f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2.75">
      <c r="A42" t="s">
        <v>25</v>
      </c>
      <c r="B42" s="3">
        <f>'Estados Financieros - Nominal'!B42*B$154</f>
        <v>0</v>
      </c>
      <c r="C42" s="3">
        <f>'Estados Financieros - Nominal'!C42*C$154</f>
        <v>0</v>
      </c>
      <c r="D42" s="3">
        <f>'Estados Financieros - Nominal'!D42*D$154</f>
        <v>0</v>
      </c>
      <c r="E42" s="3">
        <f>'Estados Financieros - Nominal'!E42*E$154</f>
        <v>31874.918950188003</v>
      </c>
      <c r="F42" s="3">
        <f>'Estados Financieros - Nominal'!F42*F$154</f>
        <v>1909411.5533456106</v>
      </c>
      <c r="G42" s="3">
        <f>'Estados Financieros - Nominal'!G42*G$154</f>
        <v>461732161.03749675</v>
      </c>
      <c r="H42" s="3">
        <f>'Estados Financieros - Nominal'!H42*H$154</f>
        <v>469875043.2558139</v>
      </c>
      <c r="I42" s="3">
        <f>'Estados Financieros - Nominal'!I42*I$154</f>
        <v>467596444.7572743</v>
      </c>
      <c r="J42" s="3">
        <f>'Estados Financieros - Nominal'!J42*J$154</f>
        <v>598897387.3968</v>
      </c>
      <c r="K42" s="3">
        <f>'Estados Financieros - Nominal'!K42*K$154</f>
        <v>572569093.1948894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ht="12.75">
      <c r="A43" t="s">
        <v>26</v>
      </c>
      <c r="B43" s="3">
        <f>'Estados Financieros - Nominal'!B43*B$154</f>
        <v>0</v>
      </c>
      <c r="C43" s="3">
        <f>'Estados Financieros - Nominal'!C43*C$154</f>
        <v>0</v>
      </c>
      <c r="D43" s="3">
        <f>'Estados Financieros - Nominal'!D43*D$154</f>
        <v>0</v>
      </c>
      <c r="E43" s="3">
        <f>'Estados Financieros - Nominal'!E43*E$154</f>
        <v>-19308.793370137955</v>
      </c>
      <c r="F43" s="3">
        <f>'Estados Financieros - Nominal'!F43*F$154</f>
        <v>-576964.5947206875</v>
      </c>
      <c r="G43" s="3">
        <f>'Estados Financieros - Nominal'!G43*G$154</f>
        <v>-8565053.934433995</v>
      </c>
      <c r="H43" s="3">
        <f>'Estados Financieros - Nominal'!H43*H$154</f>
        <v>-23313085.1959539</v>
      </c>
      <c r="I43" s="3">
        <f>'Estados Financieros - Nominal'!I43*I$154</f>
        <v>-35260318.14108399</v>
      </c>
      <c r="J43" s="3">
        <f>'Estados Financieros - Nominal'!J43*J$154</f>
        <v>-54817841.1206</v>
      </c>
      <c r="K43" s="3">
        <f>'Estados Financieros - Nominal'!K43*K$154</f>
        <v>-71260624.55445142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t="s">
        <v>27</v>
      </c>
      <c r="B44" s="3">
        <f>'Estados Financieros - Nominal'!B44*B$154</f>
        <v>341809.6690767146</v>
      </c>
      <c r="C44" s="3">
        <f>'Estados Financieros - Nominal'!C44*C$154</f>
        <v>8932762.770996157</v>
      </c>
      <c r="D44" s="3">
        <f>'Estados Financieros - Nominal'!D44*D$154</f>
        <v>97642517.87988561</v>
      </c>
      <c r="E44" s="3">
        <f>'Estados Financieros - Nominal'!E44*E$154</f>
        <v>25372746.373822607</v>
      </c>
      <c r="F44" s="3">
        <f>'Estados Financieros - Nominal'!F44*F$154</f>
        <v>60038163.50079803</v>
      </c>
      <c r="G44" s="3">
        <f>'Estados Financieros - Nominal'!G44*G$154</f>
        <v>100343123.92945969</v>
      </c>
      <c r="H44" s="3">
        <f>'Estados Financieros - Nominal'!H44*H$154</f>
        <v>121764086.65157847</v>
      </c>
      <c r="I44" s="3">
        <f>'Estados Financieros - Nominal'!I44*I$154</f>
        <v>96273581.49094531</v>
      </c>
      <c r="J44" s="3">
        <f>'Estados Financieros - Nominal'!J44*J$154</f>
        <v>159622000.58220002</v>
      </c>
      <c r="K44" s="3">
        <f>'Estados Financieros - Nominal'!K44*K$154</f>
        <v>61769004.259785034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t="s">
        <v>35</v>
      </c>
      <c r="B45" s="3">
        <f>'Estados Financieros - Nominal'!B45*B$154</f>
        <v>0</v>
      </c>
      <c r="C45" s="3">
        <f>'Estados Financieros - Nominal'!C45*C$154</f>
        <v>0</v>
      </c>
      <c r="D45" s="3">
        <f>'Estados Financieros - Nominal'!D45*D$154</f>
        <v>0</v>
      </c>
      <c r="E45" s="3">
        <f>'Estados Financieros - Nominal'!E45*E$154</f>
        <v>0</v>
      </c>
      <c r="F45" s="3">
        <f>'Estados Financieros - Nominal'!F45*F$154</f>
        <v>0</v>
      </c>
      <c r="G45" s="3">
        <f>'Estados Financieros - Nominal'!G45*G$154</f>
        <v>0</v>
      </c>
      <c r="H45" s="3">
        <f>'Estados Financieros - Nominal'!H45*H$154</f>
        <v>0</v>
      </c>
      <c r="I45" s="3">
        <f>'Estados Financieros - Nominal'!I45*I$154</f>
        <v>0</v>
      </c>
      <c r="J45" s="3">
        <f>'Estados Financieros - Nominal'!J45*J$154</f>
        <v>0</v>
      </c>
      <c r="K45" s="3">
        <f>'Estados Financieros - Nominal'!K45*K$154</f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22" ht="12.75">
      <c r="A47" s="1" t="s">
        <v>28</v>
      </c>
      <c r="B47" s="4">
        <f>SUM(B35:B45)</f>
        <v>10541398.939489461</v>
      </c>
      <c r="C47" s="4">
        <f>SUM(C35:C45)</f>
        <v>35414244.525446326</v>
      </c>
      <c r="D47" s="4">
        <f aca="true" t="shared" si="2" ref="D47:J47">SUM(D35:D45)</f>
        <v>85728251.63546236</v>
      </c>
      <c r="E47" s="4">
        <f t="shared" si="2"/>
        <v>87303831.0612558</v>
      </c>
      <c r="F47" s="4">
        <f t="shared" si="2"/>
        <v>201470392.60036832</v>
      </c>
      <c r="G47" s="4">
        <f t="shared" si="2"/>
        <v>802704340.211763</v>
      </c>
      <c r="H47" s="4">
        <f t="shared" si="2"/>
        <v>891270704.9483845</v>
      </c>
      <c r="I47" s="4">
        <f t="shared" si="2"/>
        <v>1081252661.6423745</v>
      </c>
      <c r="J47" s="4">
        <f t="shared" si="2"/>
        <v>1577028906.5210001</v>
      </c>
      <c r="K47" s="4">
        <f>SUM(K35:K45)</f>
        <v>1241448515.2847292</v>
      </c>
      <c r="N47" s="9"/>
      <c r="O47" s="9"/>
      <c r="P47" s="9"/>
      <c r="Q47" s="9"/>
      <c r="R47" s="9"/>
      <c r="S47" s="9"/>
      <c r="T47" s="9"/>
      <c r="U47" s="9"/>
      <c r="V47" s="9"/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22" ht="12.75">
      <c r="A49" s="2" t="s">
        <v>29</v>
      </c>
      <c r="B49" s="5">
        <f>SUM(B23+B33+B47)</f>
        <v>974903739.6029458</v>
      </c>
      <c r="C49" s="5">
        <f>SUM(C23+C33+C47)</f>
        <v>1312773923.214575</v>
      </c>
      <c r="D49" s="5">
        <f aca="true" t="shared" si="3" ref="D49:J49">SUM(D23+D33+D47)</f>
        <v>1466022898.778265</v>
      </c>
      <c r="E49" s="5">
        <f t="shared" si="3"/>
        <v>1491448711.2141752</v>
      </c>
      <c r="F49" s="5">
        <f t="shared" si="3"/>
        <v>2049546713.1845305</v>
      </c>
      <c r="G49" s="5">
        <f t="shared" si="3"/>
        <v>3167727106.592605</v>
      </c>
      <c r="H49" s="5">
        <f t="shared" si="3"/>
        <v>3561408579.327036</v>
      </c>
      <c r="I49" s="5">
        <f t="shared" si="3"/>
        <v>4446146999.116272</v>
      </c>
      <c r="J49" s="5">
        <f t="shared" si="3"/>
        <v>5907040967.268001</v>
      </c>
      <c r="K49" s="5">
        <f>SUM(K23+K33+K47)</f>
        <v>5376695546.492192</v>
      </c>
      <c r="N49" s="9"/>
      <c r="O49" s="9"/>
      <c r="P49" s="9"/>
      <c r="Q49" s="9"/>
      <c r="R49" s="9"/>
      <c r="S49" s="9"/>
      <c r="T49" s="9"/>
      <c r="U49" s="9"/>
      <c r="V49" s="9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2" ht="12.75">
      <c r="A54" t="s">
        <v>37</v>
      </c>
      <c r="B54" s="3">
        <f>'Estados Financieros - Nominal'!B54*B$154</f>
        <v>55026851.91565279</v>
      </c>
      <c r="C54" s="3">
        <f>'Estados Financieros - Nominal'!C54*C$154</f>
        <v>64242336.36693938</v>
      </c>
      <c r="D54" s="3">
        <f>'Estados Financieros - Nominal'!D54*D$154</f>
        <v>29646717.807689864</v>
      </c>
      <c r="E54" s="3">
        <f>'Estados Financieros - Nominal'!E54*E$154</f>
        <v>33202372.586928908</v>
      </c>
      <c r="F54" s="3">
        <f>'Estados Financieros - Nominal'!F54*F$154</f>
        <v>105199547.09711479</v>
      </c>
      <c r="G54" s="3">
        <f>'Estados Financieros - Nominal'!G54*G$154</f>
        <v>96750170.21886918</v>
      </c>
      <c r="H54" s="3">
        <f>'Estados Financieros - Nominal'!H54*H$154</f>
        <v>44078488.371169254</v>
      </c>
      <c r="I54" s="3">
        <f>'Estados Financieros - Nominal'!I54*I$154</f>
        <v>198570084.04682097</v>
      </c>
      <c r="J54" s="3">
        <f>'Estados Financieros - Nominal'!J54*J$154</f>
        <v>217699426.89720002</v>
      </c>
      <c r="K54" s="3">
        <f>'Estados Financieros - Nominal'!K54*K$154</f>
        <v>33806705.3674711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2.75">
      <c r="A55" t="s">
        <v>38</v>
      </c>
      <c r="B55" s="3">
        <f>'Estados Financieros - Nominal'!B55*B$154</f>
        <v>1735825.9555460166</v>
      </c>
      <c r="C55" s="3">
        <f>'Estados Financieros - Nominal'!C55*C$154</f>
        <v>3111877.0781817706</v>
      </c>
      <c r="D55" s="3">
        <f>'Estados Financieros - Nominal'!D55*D$154</f>
        <v>12163780.976930412</v>
      </c>
      <c r="E55" s="3">
        <f>'Estados Financieros - Nominal'!E55*E$154</f>
        <v>10743023.952011468</v>
      </c>
      <c r="F55" s="3">
        <f>'Estados Financieros - Nominal'!F55*F$154</f>
        <v>21146891.840883978</v>
      </c>
      <c r="G55" s="3">
        <f>'Estados Financieros - Nominal'!G55*G$154</f>
        <v>42448595.624037705</v>
      </c>
      <c r="H55" s="3">
        <f>'Estados Financieros - Nominal'!H55*H$154</f>
        <v>45046063.99875291</v>
      </c>
      <c r="I55" s="3">
        <f>'Estados Financieros - Nominal'!I55*I$154</f>
        <v>41697670.22200328</v>
      </c>
      <c r="J55" s="3">
        <f>'Estados Financieros - Nominal'!J55*J$154</f>
        <v>76330889.1496</v>
      </c>
      <c r="K55" s="3">
        <f>'Estados Financieros - Nominal'!K55*K$154</f>
        <v>97409626.78868383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t="s">
        <v>62</v>
      </c>
      <c r="B56" s="3">
        <f>'Estados Financieros - Nominal'!B56*B$154</f>
        <v>0</v>
      </c>
      <c r="C56" s="3">
        <f>'Estados Financieros - Nominal'!C56*C$154</f>
        <v>0</v>
      </c>
      <c r="D56" s="3">
        <f>'Estados Financieros - Nominal'!D56*D$154</f>
        <v>0</v>
      </c>
      <c r="E56" s="3">
        <f>'Estados Financieros - Nominal'!E56*E$154</f>
        <v>0</v>
      </c>
      <c r="F56" s="3">
        <f>'Estados Financieros - Nominal'!F56*F$154</f>
        <v>0</v>
      </c>
      <c r="G56" s="3">
        <f>'Estados Financieros - Nominal'!G56*G$154</f>
        <v>0</v>
      </c>
      <c r="H56" s="3">
        <f>'Estados Financieros - Nominal'!H56*H$154</f>
        <v>0</v>
      </c>
      <c r="I56" s="3">
        <f>'Estados Financieros - Nominal'!I56*I$154</f>
        <v>0</v>
      </c>
      <c r="J56" s="3">
        <f>'Estados Financieros - Nominal'!J56*J$154</f>
        <v>0</v>
      </c>
      <c r="K56" s="3">
        <f>'Estados Financieros - Nominal'!K56*K$154</f>
        <v>0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t="s">
        <v>63</v>
      </c>
      <c r="B57" s="3">
        <f>'Estados Financieros - Nominal'!B57*B$154</f>
        <v>0</v>
      </c>
      <c r="C57" s="3">
        <f>'Estados Financieros - Nominal'!C57*C$154</f>
        <v>2778095.917348459</v>
      </c>
      <c r="D57" s="3">
        <f>'Estados Financieros - Nominal'!D57*D$154</f>
        <v>2781775.927041627</v>
      </c>
      <c r="E57" s="3">
        <f>'Estados Financieros - Nominal'!E57*E$154</f>
        <v>16444147.407286309</v>
      </c>
      <c r="F57" s="3">
        <f>'Estados Financieros - Nominal'!F57*F$154</f>
        <v>16161963.30976059</v>
      </c>
      <c r="G57" s="3">
        <f>'Estados Financieros - Nominal'!G57*G$154</f>
        <v>52107560.659923725</v>
      </c>
      <c r="H57" s="3">
        <f>'Estados Financieros - Nominal'!H57*H$154</f>
        <v>30634832.75490173</v>
      </c>
      <c r="I57" s="3">
        <f>'Estados Financieros - Nominal'!I57*I$154</f>
        <v>29979913.725863975</v>
      </c>
      <c r="J57" s="3">
        <f>'Estados Financieros - Nominal'!J57*J$154</f>
        <v>31700085.9824</v>
      </c>
      <c r="K57" s="3">
        <f>'Estados Financieros - Nominal'!K57*K$154</f>
        <v>15072101.25572906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2.75">
      <c r="A58" t="s">
        <v>39</v>
      </c>
      <c r="B58" s="3">
        <f>'Estados Financieros - Nominal'!B58*B$154</f>
        <v>517883.258527948</v>
      </c>
      <c r="C58" s="3">
        <f>'Estados Financieros - Nominal'!C58*C$154</f>
        <v>1775289.3964503228</v>
      </c>
      <c r="D58" s="3">
        <f>'Estados Financieros - Nominal'!D58*D$154</f>
        <v>18103518.163075946</v>
      </c>
      <c r="E58" s="3">
        <f>'Estados Financieros - Nominal'!E58*E$154</f>
        <v>15165578.784944478</v>
      </c>
      <c r="F58" s="3">
        <f>'Estados Financieros - Nominal'!F58*F$154</f>
        <v>2481467.2871700427</v>
      </c>
      <c r="G58" s="3">
        <f>'Estados Financieros - Nominal'!G58*G$154</f>
        <v>9034581.147641946</v>
      </c>
      <c r="H58" s="3">
        <f>'Estados Financieros - Nominal'!H58*H$154</f>
        <v>9645570.165354148</v>
      </c>
      <c r="I58" s="3">
        <f>'Estados Financieros - Nominal'!I58*I$154</f>
        <v>15147247.965558972</v>
      </c>
      <c r="J58" s="3">
        <f>'Estados Financieros - Nominal'!J58*J$154</f>
        <v>17543616.2978</v>
      </c>
      <c r="K58" s="3">
        <f>'Estados Financieros - Nominal'!K58*K$154</f>
        <v>8205040.656459136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2.75">
      <c r="A59" t="s">
        <v>40</v>
      </c>
      <c r="B59" s="3">
        <f>'Estados Financieros - Nominal'!B59*B$154</f>
        <v>0</v>
      </c>
      <c r="C59" s="3">
        <f>'Estados Financieros - Nominal'!C59*C$154</f>
        <v>0</v>
      </c>
      <c r="D59" s="3">
        <f>'Estados Financieros - Nominal'!D59*D$154</f>
        <v>0</v>
      </c>
      <c r="E59" s="3">
        <f>'Estados Financieros - Nominal'!E59*E$154</f>
        <v>0</v>
      </c>
      <c r="F59" s="3">
        <f>'Estados Financieros - Nominal'!F59*F$154</f>
        <v>63326.40785758133</v>
      </c>
      <c r="G59" s="3">
        <f>'Estados Financieros - Nominal'!G59*G$154</f>
        <v>76833.24679631428</v>
      </c>
      <c r="H59" s="3">
        <f>'Estados Financieros - Nominal'!H59*H$154</f>
        <v>85182.73965959215</v>
      </c>
      <c r="I59" s="3">
        <f>'Estados Financieros - Nominal'!I59*I$154</f>
        <v>53078.49084892426</v>
      </c>
      <c r="J59" s="3">
        <f>'Estados Financieros - Nominal'!J59*J$154</f>
        <v>50127.0978</v>
      </c>
      <c r="K59" s="3">
        <f>'Estados Financieros - Nominal'!K59*K$154</f>
        <v>48947.922530926786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2.75">
      <c r="A60" t="s">
        <v>41</v>
      </c>
      <c r="B60" s="3">
        <f>'Estados Financieros - Nominal'!B60*B$154</f>
        <v>202964745.6961193</v>
      </c>
      <c r="C60" s="3">
        <f>'Estados Financieros - Nominal'!C60*C$154</f>
        <v>177543013.34709987</v>
      </c>
      <c r="D60" s="3">
        <f>'Estados Financieros - Nominal'!D60*D$154</f>
        <v>191428088.01067686</v>
      </c>
      <c r="E60" s="3">
        <f>'Estados Financieros - Nominal'!E60*E$154</f>
        <v>267639466.1844339</v>
      </c>
      <c r="F60" s="3">
        <f>'Estados Financieros - Nominal'!F60*F$154</f>
        <v>394184810.864825</v>
      </c>
      <c r="G60" s="3">
        <f>'Estados Financieros - Nominal'!G60*G$154</f>
        <v>498910903.2070019</v>
      </c>
      <c r="H60" s="3">
        <f>'Estados Financieros - Nominal'!H60*H$154</f>
        <v>649332104.0230017</v>
      </c>
      <c r="I60" s="3">
        <f>'Estados Financieros - Nominal'!I60*I$154</f>
        <v>796584901.064502</v>
      </c>
      <c r="J60" s="3">
        <f>'Estados Financieros - Nominal'!J60*J$154</f>
        <v>984923113.2038001</v>
      </c>
      <c r="K60" s="3">
        <f>'Estados Financieros - Nominal'!K60*K$154</f>
        <v>965745404.6128573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t="s">
        <v>42</v>
      </c>
      <c r="B61" s="3">
        <f>'Estados Financieros - Nominal'!B61*B$154</f>
        <v>0</v>
      </c>
      <c r="C61" s="3">
        <f>'Estados Financieros - Nominal'!C61*C$154</f>
        <v>0</v>
      </c>
      <c r="D61" s="3">
        <f>'Estados Financieros - Nominal'!D61*D$154</f>
        <v>0</v>
      </c>
      <c r="E61" s="3">
        <f>'Estados Financieros - Nominal'!E61*E$154</f>
        <v>121129.80620983664</v>
      </c>
      <c r="F61" s="3">
        <f>'Estados Financieros - Nominal'!F61*F$154</f>
        <v>0</v>
      </c>
      <c r="G61" s="3">
        <f>'Estados Financieros - Nominal'!G61*G$154</f>
        <v>2071222.446407845</v>
      </c>
      <c r="H61" s="3">
        <f>'Estados Financieros - Nominal'!H61*H$154</f>
        <v>849095.113045888</v>
      </c>
      <c r="I61" s="3">
        <f>'Estados Financieros - Nominal'!I61*I$154</f>
        <v>36194.04778478641</v>
      </c>
      <c r="J61" s="3">
        <f>'Estados Financieros - Nominal'!J61*J$154</f>
        <v>3540882.9836</v>
      </c>
      <c r="K61" s="3">
        <f>'Estados Financieros - Nominal'!K61*K$154</f>
        <v>3468105.616305009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2.75">
      <c r="A62" t="s">
        <v>43</v>
      </c>
      <c r="B62" s="3">
        <f>'Estados Financieros - Nominal'!B62*B$154</f>
        <v>13491119.29630176</v>
      </c>
      <c r="C62" s="3">
        <f>'Estados Financieros - Nominal'!C62*C$154</f>
        <v>8538062.70538725</v>
      </c>
      <c r="D62" s="3">
        <f>'Estados Financieros - Nominal'!D62*D$154</f>
        <v>10763117.363838578</v>
      </c>
      <c r="E62" s="3">
        <f>'Estados Financieros - Nominal'!E62*E$154</f>
        <v>14615144.262629056</v>
      </c>
      <c r="F62" s="3">
        <f>'Estados Financieros - Nominal'!F62*F$154</f>
        <v>17080700.77470841</v>
      </c>
      <c r="G62" s="3">
        <f>'Estados Financieros - Nominal'!G62*G$154</f>
        <v>16318456.09185873</v>
      </c>
      <c r="H62" s="3">
        <f>'Estados Financieros - Nominal'!H62*H$154</f>
        <v>15271802.93642179</v>
      </c>
      <c r="I62" s="3">
        <f>'Estados Financieros - Nominal'!I62*I$154</f>
        <v>12421573.708943317</v>
      </c>
      <c r="J62" s="3">
        <f>'Estados Financieros - Nominal'!J62*J$154</f>
        <v>25710794.0878</v>
      </c>
      <c r="K62" s="3">
        <f>'Estados Financieros - Nominal'!K62*K$154</f>
        <v>15884439.701886026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ht="12.75">
      <c r="A63" t="s">
        <v>44</v>
      </c>
      <c r="B63" s="3">
        <f>'Estados Financieros - Nominal'!B63*B$154</f>
        <v>218032.3086828797</v>
      </c>
      <c r="C63" s="3">
        <f>'Estados Financieros - Nominal'!C63*C$154</f>
        <v>134196.70753064798</v>
      </c>
      <c r="D63" s="3">
        <f>'Estados Financieros - Nominal'!D63*D$154</f>
        <v>319758.212392755</v>
      </c>
      <c r="E63" s="3">
        <f>'Estados Financieros - Nominal'!E63*E$154</f>
        <v>265799.7326425131</v>
      </c>
      <c r="F63" s="3">
        <f>'Estados Financieros - Nominal'!F63*F$154</f>
        <v>389828.7263351749</v>
      </c>
      <c r="G63" s="3">
        <f>'Estados Financieros - Nominal'!G63*G$154</f>
        <v>877939.4331667337</v>
      </c>
      <c r="H63" s="3">
        <f>'Estados Financieros - Nominal'!H63*H$154</f>
        <v>697840.7893582133</v>
      </c>
      <c r="I63" s="3">
        <f>'Estados Financieros - Nominal'!I63*I$154</f>
        <v>141269.10481167742</v>
      </c>
      <c r="J63" s="3">
        <f>'Estados Financieros - Nominal'!J63*J$154</f>
        <v>1894475.5314</v>
      </c>
      <c r="K63" s="3">
        <f>'Estados Financieros - Nominal'!K63*K$154</f>
        <v>341472.1496653823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2.75">
      <c r="A64" t="s">
        <v>45</v>
      </c>
      <c r="B64" s="3">
        <f>'Estados Financieros - Nominal'!B64*B$154</f>
        <v>10996758.997706207</v>
      </c>
      <c r="C64" s="3">
        <f>'Estados Financieros - Nominal'!C64*C$154</f>
        <v>27273547.80458478</v>
      </c>
      <c r="D64" s="3">
        <f>'Estados Financieros - Nominal'!D64*D$154</f>
        <v>51870795.03018748</v>
      </c>
      <c r="E64" s="3">
        <f>'Estados Financieros - Nominal'!E64*E$154</f>
        <v>18172544.834316324</v>
      </c>
      <c r="F64" s="3">
        <f>'Estados Financieros - Nominal'!F64*F$154</f>
        <v>31504157.361325964</v>
      </c>
      <c r="G64" s="3">
        <f>'Estados Financieros - Nominal'!G64*G$154</f>
        <v>49961878.99211218</v>
      </c>
      <c r="H64" s="3">
        <f>'Estados Financieros - Nominal'!H64*H$154</f>
        <v>67932961.15586244</v>
      </c>
      <c r="I64" s="3">
        <f>'Estados Financieros - Nominal'!I64*I$154</f>
        <v>88331770.74911381</v>
      </c>
      <c r="J64" s="3">
        <f>'Estados Financieros - Nominal'!J64*J$154</f>
        <v>112326864.952</v>
      </c>
      <c r="K64" s="3">
        <f>'Estados Financieros - Nominal'!K64*K$154</f>
        <v>122732273.3658487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ht="12.75">
      <c r="A65" t="s">
        <v>46</v>
      </c>
      <c r="B65" s="3">
        <f>'Estados Financieros - Nominal'!B65*B$154</f>
        <v>17727531.599619042</v>
      </c>
      <c r="C65" s="3">
        <f>'Estados Financieros - Nominal'!C65*C$154</f>
        <v>12426291.458556604</v>
      </c>
      <c r="D65" s="3">
        <f>'Estados Financieros - Nominal'!D65*D$154</f>
        <v>11338153.813536702</v>
      </c>
      <c r="E65" s="3">
        <f>'Estados Financieros - Nominal'!E65*E$154</f>
        <v>15598592.641255548</v>
      </c>
      <c r="F65" s="3">
        <f>'Estados Financieros - Nominal'!F65*F$154</f>
        <v>28729882.30300798</v>
      </c>
      <c r="G65" s="3">
        <f>'Estados Financieros - Nominal'!G65*G$154</f>
        <v>31067601.546770256</v>
      </c>
      <c r="H65" s="3">
        <f>'Estados Financieros - Nominal'!H65*H$154</f>
        <v>34694710.76164522</v>
      </c>
      <c r="I65" s="3">
        <f>'Estados Financieros - Nominal'!I65*I$154</f>
        <v>44174320.71944912</v>
      </c>
      <c r="J65" s="3">
        <f>'Estados Financieros - Nominal'!J65*J$154</f>
        <v>68114130.0638</v>
      </c>
      <c r="K65" s="3">
        <f>'Estados Financieros - Nominal'!K65*K$154</f>
        <v>61611345.63394849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ht="12.75">
      <c r="A66" t="s">
        <v>64</v>
      </c>
      <c r="B66" s="3">
        <f>'Estados Financieros - Nominal'!B66*B$154</f>
        <v>0</v>
      </c>
      <c r="C66" s="3">
        <f>'Estados Financieros - Nominal'!C66*C$154</f>
        <v>0</v>
      </c>
      <c r="D66" s="3">
        <f>'Estados Financieros - Nominal'!D66*D$154</f>
        <v>0</v>
      </c>
      <c r="E66" s="3">
        <f>'Estados Financieros - Nominal'!E66*E$154</f>
        <v>0</v>
      </c>
      <c r="F66" s="3">
        <f>'Estados Financieros - Nominal'!F66*F$154</f>
        <v>0</v>
      </c>
      <c r="G66" s="3">
        <f>'Estados Financieros - Nominal'!G66*G$154</f>
        <v>0</v>
      </c>
      <c r="H66" s="3">
        <f>'Estados Financieros - Nominal'!H66*H$154</f>
        <v>10510059.243204543</v>
      </c>
      <c r="I66" s="3">
        <f>'Estados Financieros - Nominal'!I66*I$154</f>
        <v>11099395.28684794</v>
      </c>
      <c r="J66" s="3">
        <f>'Estados Financieros - Nominal'!J66*J$154</f>
        <v>2484908.082</v>
      </c>
      <c r="K66" s="3">
        <f>'Estados Financieros - Nominal'!K66*K$154</f>
        <v>0</v>
      </c>
      <c r="N66" s="9"/>
      <c r="O66" s="9"/>
      <c r="P66" s="9"/>
      <c r="Q66" s="9"/>
      <c r="R66" s="9"/>
      <c r="S66" s="9"/>
      <c r="T66" s="9"/>
      <c r="U66" s="9"/>
      <c r="V66" s="9"/>
    </row>
    <row r="67" spans="1:22" ht="12.75">
      <c r="A67" t="s">
        <v>47</v>
      </c>
      <c r="B67" s="3">
        <f>'Estados Financieros - Nominal'!B67*B$154</f>
        <v>9587931.978162013</v>
      </c>
      <c r="C67" s="3">
        <f>'Estados Financieros - Nominal'!C67*C$154</f>
        <v>8406105.313798781</v>
      </c>
      <c r="D67" s="3">
        <f>'Estados Financieros - Nominal'!D67*D$154</f>
        <v>0</v>
      </c>
      <c r="E67" s="3">
        <f>'Estados Financieros - Nominal'!E67*E$154</f>
        <v>76443.81845848162</v>
      </c>
      <c r="F67" s="3">
        <f>'Estados Financieros - Nominal'!F67*F$154</f>
        <v>321423.95997544506</v>
      </c>
      <c r="G67" s="3">
        <f>'Estados Financieros - Nominal'!G67*G$154</f>
        <v>9813564.408650544</v>
      </c>
      <c r="H67" s="3">
        <f>'Estados Financieros - Nominal'!H67*H$154</f>
        <v>2693122.0549179</v>
      </c>
      <c r="I67" s="3">
        <f>'Estados Financieros - Nominal'!I67*I$154</f>
        <v>5374496.332287394</v>
      </c>
      <c r="J67" s="3">
        <f>'Estados Financieros - Nominal'!J67*J$154</f>
        <v>7395810.8062</v>
      </c>
      <c r="K67" s="3">
        <f>'Estados Financieros - Nominal'!K67*K$154</f>
        <v>5943524.227742851</v>
      </c>
      <c r="N67" s="9"/>
      <c r="O67" s="9"/>
      <c r="P67" s="9"/>
      <c r="Q67" s="9"/>
      <c r="R67" s="9"/>
      <c r="S67" s="9"/>
      <c r="T67" s="9"/>
      <c r="U67" s="9"/>
      <c r="V67" s="9"/>
    </row>
    <row r="68" spans="1:22" ht="12.75">
      <c r="A68" t="s">
        <v>10</v>
      </c>
      <c r="B68" s="3">
        <f>'Estados Financieros - Nominal'!B68*B$154</f>
        <v>0</v>
      </c>
      <c r="C68" s="3">
        <f>'Estados Financieros - Nominal'!C68*C$154</f>
        <v>0</v>
      </c>
      <c r="D68" s="3">
        <f>'Estados Financieros - Nominal'!D68*D$154</f>
        <v>0</v>
      </c>
      <c r="E68" s="3">
        <f>'Estados Financieros - Nominal'!E68*E$154</f>
        <v>0</v>
      </c>
      <c r="F68" s="3">
        <f>'Estados Financieros - Nominal'!F68*F$154</f>
        <v>0</v>
      </c>
      <c r="G68" s="3">
        <f>'Estados Financieros - Nominal'!G68*G$154</f>
        <v>0</v>
      </c>
      <c r="H68" s="3">
        <f>'Estados Financieros - Nominal'!H68*H$154</f>
        <v>0</v>
      </c>
      <c r="I68" s="3">
        <f>'Estados Financieros - Nominal'!I68*I$154</f>
        <v>0</v>
      </c>
      <c r="J68" s="3">
        <f>'Estados Financieros - Nominal'!J68*J$154</f>
        <v>0</v>
      </c>
      <c r="K68" s="3">
        <f>'Estados Financieros - Nominal'!K68*K$154</f>
        <v>0</v>
      </c>
      <c r="N68" s="9"/>
      <c r="O68" s="9"/>
      <c r="P68" s="9"/>
      <c r="Q68" s="9"/>
      <c r="R68" s="9"/>
      <c r="S68" s="9"/>
      <c r="T68" s="9"/>
      <c r="U68" s="9"/>
      <c r="V68" s="9"/>
    </row>
    <row r="69" spans="1:22" ht="12.75">
      <c r="A69" t="s">
        <v>48</v>
      </c>
      <c r="B69" s="3">
        <f>'Estados Financieros - Nominal'!B69*B$154</f>
        <v>1053082.3125729386</v>
      </c>
      <c r="C69" s="3">
        <f>'Estados Financieros - Nominal'!C69*C$154</f>
        <v>1057173.9229422065</v>
      </c>
      <c r="D69" s="3">
        <f>'Estados Financieros - Nominal'!D69*D$154</f>
        <v>19620.673403241184</v>
      </c>
      <c r="E69" s="3">
        <f>'Estados Financieros - Nominal'!E69*E$154</f>
        <v>0</v>
      </c>
      <c r="F69" s="3">
        <f>'Estados Financieros - Nominal'!F69*F$154</f>
        <v>29433528.620012276</v>
      </c>
      <c r="G69" s="3">
        <f>'Estados Financieros - Nominal'!G69*G$154</f>
        <v>1550509.8261363904</v>
      </c>
      <c r="H69" s="3">
        <f>'Estados Financieros - Nominal'!H69*H$154</f>
        <v>1520053.0003926004</v>
      </c>
      <c r="I69" s="3">
        <f>'Estados Financieros - Nominal'!I69*I$154</f>
        <v>11635351.428510234</v>
      </c>
      <c r="J69" s="3">
        <f>'Estados Financieros - Nominal'!J69*J$154</f>
        <v>1799871.9918</v>
      </c>
      <c r="K69" s="3">
        <f>'Estados Financieros - Nominal'!K69*K$154</f>
        <v>53430821.26059622</v>
      </c>
      <c r="N69" s="9"/>
      <c r="O69" s="9"/>
      <c r="P69" s="9"/>
      <c r="Q69" s="9"/>
      <c r="R69" s="9"/>
      <c r="S69" s="9"/>
      <c r="T69" s="9"/>
      <c r="U69" s="9"/>
      <c r="V69" s="9"/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22" ht="12.75">
      <c r="A71" s="1" t="s">
        <v>49</v>
      </c>
      <c r="B71" s="4">
        <f>SUM(B54:B69)</f>
        <v>313319763.3188909</v>
      </c>
      <c r="C71" s="4">
        <f>SUM(C54:C69)</f>
        <v>307285990.01882005</v>
      </c>
      <c r="D71" s="4">
        <f aca="true" t="shared" si="4" ref="D71:J71">SUM(D54:D69)</f>
        <v>328435325.9787735</v>
      </c>
      <c r="E71" s="4">
        <f t="shared" si="4"/>
        <v>392044244.01111686</v>
      </c>
      <c r="F71" s="4">
        <f t="shared" si="4"/>
        <v>646697528.5529772</v>
      </c>
      <c r="G71" s="4">
        <f t="shared" si="4"/>
        <v>810989816.8493733</v>
      </c>
      <c r="H71" s="4">
        <f t="shared" si="4"/>
        <v>912991887.107688</v>
      </c>
      <c r="I71" s="4">
        <f t="shared" si="4"/>
        <v>1255247266.893346</v>
      </c>
      <c r="J71" s="4">
        <f t="shared" si="4"/>
        <v>1551514997.1272001</v>
      </c>
      <c r="K71" s="4">
        <f>SUM(K54:K69)</f>
        <v>1383699808.5597243</v>
      </c>
      <c r="N71" s="9"/>
      <c r="O71" s="9"/>
      <c r="P71" s="9"/>
      <c r="Q71" s="9"/>
      <c r="R71" s="9"/>
      <c r="S71" s="9"/>
      <c r="T71" s="9"/>
      <c r="U71" s="9"/>
      <c r="V71" s="9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22" ht="12.75">
      <c r="A73" t="s">
        <v>65</v>
      </c>
      <c r="B73" s="3">
        <f>'Estados Financieros - Nominal'!B73*B$154</f>
        <v>33088018.930904504</v>
      </c>
      <c r="C73" s="3">
        <f>'Estados Financieros - Nominal'!C73*C$154</f>
        <v>158897688.33886608</v>
      </c>
      <c r="D73" s="3">
        <f>'Estados Financieros - Nominal'!D73*D$154</f>
        <v>205122066.5888783</v>
      </c>
      <c r="E73" s="3">
        <f>'Estados Financieros - Nominal'!E73*E$154</f>
        <v>203216921.33578137</v>
      </c>
      <c r="F73" s="3">
        <f>'Estados Financieros - Nominal'!F73*F$154</f>
        <v>223262845.6368324</v>
      </c>
      <c r="G73" s="3">
        <f>'Estados Financieros - Nominal'!G73*G$154</f>
        <v>396293898.9710306</v>
      </c>
      <c r="H73" s="3">
        <f>'Estados Financieros - Nominal'!H73*H$154</f>
        <v>389496811.0489365</v>
      </c>
      <c r="I73" s="3">
        <f>'Estados Financieros - Nominal'!I73*I$154</f>
        <v>644951163.0581408</v>
      </c>
      <c r="J73" s="3">
        <f>'Estados Financieros - Nominal'!J73*J$154</f>
        <v>878140046.9222001</v>
      </c>
      <c r="K73" s="3">
        <f>'Estados Financieros - Nominal'!K73*K$154</f>
        <v>602691644.2863517</v>
      </c>
      <c r="N73" s="9"/>
      <c r="O73" s="9"/>
      <c r="P73" s="9"/>
      <c r="Q73" s="9"/>
      <c r="R73" s="9"/>
      <c r="S73" s="9"/>
      <c r="T73" s="9"/>
      <c r="U73" s="9"/>
      <c r="V73" s="9"/>
    </row>
    <row r="74" spans="1:22" ht="12.75">
      <c r="A74" t="s">
        <v>66</v>
      </c>
      <c r="B74" s="3">
        <f>'Estados Financieros - Nominal'!B74*B$154</f>
        <v>0</v>
      </c>
      <c r="C74" s="3">
        <f>'Estados Financieros - Nominal'!C74*C$154</f>
        <v>136479327.17149803</v>
      </c>
      <c r="D74" s="3">
        <f>'Estados Financieros - Nominal'!D74*D$154</f>
        <v>136660112.2897998</v>
      </c>
      <c r="E74" s="3">
        <f>'Estados Financieros - Nominal'!E74*E$154</f>
        <v>122966880.36821388</v>
      </c>
      <c r="F74" s="3">
        <f>'Estados Financieros - Nominal'!F74*F$154</f>
        <v>109216688.97237569</v>
      </c>
      <c r="G74" s="3">
        <f>'Estados Financieros - Nominal'!G74*G$154</f>
        <v>153107530.39131156</v>
      </c>
      <c r="H74" s="3">
        <f>'Estados Financieros - Nominal'!H74*H$154</f>
        <v>346206998.6106556</v>
      </c>
      <c r="I74" s="3">
        <f>'Estados Financieros - Nominal'!I74*I$154</f>
        <v>349359415.3768059</v>
      </c>
      <c r="J74" s="3">
        <f>'Estados Financieros - Nominal'!J74*J$154</f>
        <v>580358091.2654</v>
      </c>
      <c r="K74" s="3">
        <f>'Estados Financieros - Nominal'!K74*K$154</f>
        <v>787481503.6968161</v>
      </c>
      <c r="N74" s="9"/>
      <c r="O74" s="9"/>
      <c r="P74" s="9"/>
      <c r="Q74" s="9"/>
      <c r="R74" s="9"/>
      <c r="S74" s="9"/>
      <c r="T74" s="9"/>
      <c r="U74" s="9"/>
      <c r="V74" s="9"/>
    </row>
    <row r="75" spans="1:22" ht="12.75">
      <c r="A75" t="s">
        <v>67</v>
      </c>
      <c r="B75" s="3">
        <f>'Estados Financieros - Nominal'!B75*B$154</f>
        <v>0</v>
      </c>
      <c r="C75" s="3">
        <f>'Estados Financieros - Nominal'!C75*C$154</f>
        <v>0</v>
      </c>
      <c r="D75" s="3">
        <f>'Estados Financieros - Nominal'!D75*D$154</f>
        <v>0</v>
      </c>
      <c r="E75" s="3">
        <f>'Estados Financieros - Nominal'!E75*E$154</f>
        <v>0</v>
      </c>
      <c r="F75" s="3">
        <f>'Estados Financieros - Nominal'!F75*F$154</f>
        <v>0</v>
      </c>
      <c r="G75" s="3">
        <f>'Estados Financieros - Nominal'!G75*G$154</f>
        <v>0</v>
      </c>
      <c r="H75" s="3">
        <f>'Estados Financieros - Nominal'!H75*H$154</f>
        <v>0</v>
      </c>
      <c r="I75" s="3">
        <f>'Estados Financieros - Nominal'!I75*I$154</f>
        <v>0</v>
      </c>
      <c r="J75" s="3">
        <f>'Estados Financieros - Nominal'!J75*J$154</f>
        <v>2052486.2806000002</v>
      </c>
      <c r="K75" s="3">
        <f>'Estados Financieros - Nominal'!K75*K$154</f>
        <v>0</v>
      </c>
      <c r="N75" s="9"/>
      <c r="O75" s="9"/>
      <c r="P75" s="9"/>
      <c r="Q75" s="9"/>
      <c r="R75" s="9"/>
      <c r="S75" s="9"/>
      <c r="T75" s="9"/>
      <c r="U75" s="9"/>
      <c r="V75" s="9"/>
    </row>
    <row r="76" spans="1:22" ht="12.75">
      <c r="A76" t="s">
        <v>43</v>
      </c>
      <c r="B76" s="3">
        <f>'Estados Financieros - Nominal'!B76*B$154</f>
        <v>23114458.071067348</v>
      </c>
      <c r="C76" s="3">
        <f>'Estados Financieros - Nominal'!C76*C$154</f>
        <v>22924011.575136576</v>
      </c>
      <c r="D76" s="3">
        <f>'Estados Financieros - Nominal'!D76*D$154</f>
        <v>77661110.56091516</v>
      </c>
      <c r="E76" s="3">
        <f>'Estados Financieros - Nominal'!E76*E$154</f>
        <v>54734940.86117783</v>
      </c>
      <c r="F76" s="3">
        <f>'Estados Financieros - Nominal'!F76*F$154</f>
        <v>40932570.745733574</v>
      </c>
      <c r="G76" s="3">
        <f>'Estados Financieros - Nominal'!G76*G$154</f>
        <v>45323312.22469621</v>
      </c>
      <c r="H76" s="3">
        <f>'Estados Financieros - Nominal'!H76*H$154</f>
        <v>39068331.784716286</v>
      </c>
      <c r="I76" s="3">
        <f>'Estados Financieros - Nominal'!I76*I$154</f>
        <v>42975270.826220594</v>
      </c>
      <c r="J76" s="3">
        <f>'Estados Financieros - Nominal'!J76*J$154</f>
        <v>27157297.8118</v>
      </c>
      <c r="K76" s="3">
        <f>'Estados Financieros - Nominal'!K76*K$154</f>
        <v>34014711.79213141</v>
      </c>
      <c r="N76" s="9"/>
      <c r="O76" s="9"/>
      <c r="P76" s="9"/>
      <c r="Q76" s="9"/>
      <c r="R76" s="9"/>
      <c r="S76" s="9"/>
      <c r="T76" s="9"/>
      <c r="U76" s="9"/>
      <c r="V76" s="9"/>
    </row>
    <row r="77" spans="1:22" ht="12.75">
      <c r="A77" t="s">
        <v>44</v>
      </c>
      <c r="B77" s="3">
        <f>'Estados Financieros - Nominal'!B77*B$154</f>
        <v>0</v>
      </c>
      <c r="C77" s="3">
        <f>'Estados Financieros - Nominal'!C77*C$154</f>
        <v>0</v>
      </c>
      <c r="D77" s="3">
        <f>'Estados Financieros - Nominal'!D77*D$154</f>
        <v>0</v>
      </c>
      <c r="E77" s="3">
        <f>'Estados Financieros - Nominal'!E77*E$154</f>
        <v>0</v>
      </c>
      <c r="F77" s="3">
        <f>'Estados Financieros - Nominal'!F77*F$154</f>
        <v>0</v>
      </c>
      <c r="G77" s="3">
        <f>'Estados Financieros - Nominal'!G77*G$154</f>
        <v>0</v>
      </c>
      <c r="H77" s="3">
        <f>'Estados Financieros - Nominal'!H77*H$154</f>
        <v>0</v>
      </c>
      <c r="I77" s="3">
        <f>'Estados Financieros - Nominal'!I77*I$154</f>
        <v>449792.990350943</v>
      </c>
      <c r="J77" s="3">
        <f>'Estados Financieros - Nominal'!J77*J$154</f>
        <v>394125.7646</v>
      </c>
      <c r="K77" s="3">
        <f>'Estados Financieros - Nominal'!K77*K$154</f>
        <v>0</v>
      </c>
      <c r="N77" s="9"/>
      <c r="O77" s="9"/>
      <c r="P77" s="9"/>
      <c r="Q77" s="9"/>
      <c r="R77" s="9"/>
      <c r="S77" s="9"/>
      <c r="T77" s="9"/>
      <c r="U77" s="9"/>
      <c r="V77" s="9"/>
    </row>
    <row r="78" spans="1:22" ht="12.75">
      <c r="A78" t="s">
        <v>45</v>
      </c>
      <c r="B78" s="3">
        <f>'Estados Financieros - Nominal'!B78*B$154</f>
        <v>4041376.324296771</v>
      </c>
      <c r="C78" s="3">
        <f>'Estados Financieros - Nominal'!C78*C$154</f>
        <v>30384398.23823091</v>
      </c>
      <c r="D78" s="3">
        <f>'Estados Financieros - Nominal'!D78*D$154</f>
        <v>2433303.5719097555</v>
      </c>
      <c r="E78" s="3">
        <f>'Estados Financieros - Nominal'!E78*E$154</f>
        <v>18774966.536551014</v>
      </c>
      <c r="F78" s="3">
        <f>'Estados Financieros - Nominal'!F78*F$154</f>
        <v>51963222.66175567</v>
      </c>
      <c r="G78" s="3">
        <f>'Estados Financieros - Nominal'!G78*G$154</f>
        <v>43352504.84165147</v>
      </c>
      <c r="H78" s="3">
        <f>'Estados Financieros - Nominal'!H78*H$154</f>
        <v>41658859.12565529</v>
      </c>
      <c r="I78" s="3">
        <f>'Estados Financieros - Nominal'!I78*I$154</f>
        <v>33778610.84314125</v>
      </c>
      <c r="J78" s="3">
        <f>'Estados Financieros - Nominal'!J78*J$154</f>
        <v>38499584.559200004</v>
      </c>
      <c r="K78" s="3">
        <f>'Estados Financieros - Nominal'!K78*K$154</f>
        <v>30105142.70736159</v>
      </c>
      <c r="N78" s="9"/>
      <c r="O78" s="9"/>
      <c r="P78" s="9"/>
      <c r="Q78" s="9"/>
      <c r="R78" s="9"/>
      <c r="S78" s="9"/>
      <c r="T78" s="9"/>
      <c r="U78" s="9"/>
      <c r="V78" s="9"/>
    </row>
    <row r="79" spans="1:22" ht="12.75">
      <c r="A79" t="s">
        <v>10</v>
      </c>
      <c r="B79" s="3">
        <f>'Estados Financieros - Nominal'!B79*B$154</f>
        <v>1666782.4150558691</v>
      </c>
      <c r="C79" s="3">
        <f>'Estados Financieros - Nominal'!C79*C$154</f>
        <v>0</v>
      </c>
      <c r="D79" s="3">
        <f>'Estados Financieros - Nominal'!D79*D$154</f>
        <v>0</v>
      </c>
      <c r="E79" s="3">
        <f>'Estados Financieros - Nominal'!E79*E$154</f>
        <v>0</v>
      </c>
      <c r="F79" s="3">
        <f>'Estados Financieros - Nominal'!F79*F$154</f>
        <v>0</v>
      </c>
      <c r="G79" s="3">
        <f>'Estados Financieros - Nominal'!G79*G$154</f>
        <v>37890553.060141645</v>
      </c>
      <c r="H79" s="3">
        <f>'Estados Financieros - Nominal'!H79*H$154</f>
        <v>31555816.21302048</v>
      </c>
      <c r="I79" s="3">
        <f>'Estados Financieros - Nominal'!I79*I$154</f>
        <v>48013161.36800283</v>
      </c>
      <c r="J79" s="3">
        <f>'Estados Financieros - Nominal'!J79*J$154</f>
        <v>85837411.53760001</v>
      </c>
      <c r="K79" s="3">
        <f>'Estados Financieros - Nominal'!K79*K$154</f>
        <v>72838651.9257757</v>
      </c>
      <c r="N79" s="9"/>
      <c r="O79" s="9"/>
      <c r="P79" s="9"/>
      <c r="Q79" s="9"/>
      <c r="R79" s="9"/>
      <c r="S79" s="9"/>
      <c r="T79" s="9"/>
      <c r="U79" s="9"/>
      <c r="V79" s="9"/>
    </row>
    <row r="80" spans="1:22" ht="12.75">
      <c r="A80" t="s">
        <v>50</v>
      </c>
      <c r="B80" s="3">
        <f>'Estados Financieros - Nominal'!B80*B$154</f>
        <v>47164356.70283974</v>
      </c>
      <c r="C80" s="3">
        <f>'Estados Financieros - Nominal'!C80*C$154</f>
        <v>36510235.12298403</v>
      </c>
      <c r="D80" s="3">
        <f>'Estados Financieros - Nominal'!D80*D$154</f>
        <v>10951656.201588815</v>
      </c>
      <c r="E80" s="3">
        <f>'Estados Financieros - Nominal'!E80*E$154</f>
        <v>8533575.534652095</v>
      </c>
      <c r="F80" s="3">
        <f>'Estados Financieros - Nominal'!F80*F$154</f>
        <v>9410078.7364027</v>
      </c>
      <c r="G80" s="3">
        <f>'Estados Financieros - Nominal'!G80*G$154</f>
        <v>9162611.208991637</v>
      </c>
      <c r="H80" s="3">
        <f>'Estados Financieros - Nominal'!H80*H$154</f>
        <v>8861307.1608046</v>
      </c>
      <c r="I80" s="3">
        <f>'Estados Financieros - Nominal'!I80*I$154</f>
        <v>12934259.30132688</v>
      </c>
      <c r="J80" s="3">
        <f>'Estados Financieros - Nominal'!J80*J$154</f>
        <v>129142166.27160001</v>
      </c>
      <c r="K80" s="3">
        <f>'Estados Financieros - Nominal'!K80*K$154</f>
        <v>15307759.03528696</v>
      </c>
      <c r="N80" s="9"/>
      <c r="O80" s="9"/>
      <c r="P80" s="9"/>
      <c r="Q80" s="9"/>
      <c r="R80" s="9"/>
      <c r="S80" s="9"/>
      <c r="T80" s="9"/>
      <c r="U80" s="9"/>
      <c r="V80" s="9"/>
    </row>
    <row r="81" spans="2:11" ht="12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22" ht="12.75">
      <c r="A82" s="1" t="s">
        <v>51</v>
      </c>
      <c r="B82" s="4">
        <f>SUM(B73:B80)</f>
        <v>109074992.44416425</v>
      </c>
      <c r="C82" s="4">
        <f>SUM(C73:C80)</f>
        <v>385195660.44671565</v>
      </c>
      <c r="D82" s="4">
        <f aca="true" t="shared" si="5" ref="D82:J82">SUM(D73:D80)</f>
        <v>432828249.2130918</v>
      </c>
      <c r="E82" s="4">
        <f t="shared" si="5"/>
        <v>408227284.63637614</v>
      </c>
      <c r="F82" s="4">
        <f t="shared" si="5"/>
        <v>434785406.75310004</v>
      </c>
      <c r="G82" s="4">
        <f t="shared" si="5"/>
        <v>685130410.697823</v>
      </c>
      <c r="H82" s="4">
        <f t="shared" si="5"/>
        <v>856848123.9437888</v>
      </c>
      <c r="I82" s="4">
        <f t="shared" si="5"/>
        <v>1132461673.7639892</v>
      </c>
      <c r="J82" s="4">
        <f t="shared" si="5"/>
        <v>1741581210.4130003</v>
      </c>
      <c r="K82" s="4">
        <f>SUM(K73:K80)</f>
        <v>1542439413.4437234</v>
      </c>
      <c r="N82" s="9"/>
      <c r="O82" s="9"/>
      <c r="P82" s="9"/>
      <c r="Q82" s="9"/>
      <c r="R82" s="9"/>
      <c r="S82" s="9"/>
      <c r="T82" s="9"/>
      <c r="U82" s="9"/>
      <c r="V82" s="9"/>
    </row>
    <row r="83" spans="2:11" ht="12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22" ht="12.75">
      <c r="A85" s="1" t="s">
        <v>52</v>
      </c>
      <c r="B85" s="4">
        <f>'Estados Financieros - Nominal'!B85*B$154</f>
        <v>18341250.364458274</v>
      </c>
      <c r="C85" s="4">
        <f>'Estados Financieros - Nominal'!C85*C$154</f>
        <v>20047167.559400894</v>
      </c>
      <c r="D85" s="4">
        <f>'Estados Financieros - Nominal'!D85*D$154</f>
        <v>23177169.388751194</v>
      </c>
      <c r="E85" s="4">
        <f>'Estados Financieros - Nominal'!E85*E$154</f>
        <v>26292728.887184195</v>
      </c>
      <c r="F85" s="4">
        <f>'Estados Financieros - Nominal'!F85*F$154</f>
        <v>25476705.555555556</v>
      </c>
      <c r="G85" s="4">
        <f>'Estados Financieros - Nominal'!G85*G$154</f>
        <v>114658091.44728427</v>
      </c>
      <c r="H85" s="4">
        <f>'Estados Financieros - Nominal'!H85*H$154</f>
        <v>120900450.25380474</v>
      </c>
      <c r="I85" s="4">
        <f>'Estados Financieros - Nominal'!I85*I$154</f>
        <v>93513929.75679237</v>
      </c>
      <c r="J85" s="4">
        <f>'Estados Financieros - Nominal'!J85*J$154</f>
        <v>119460242.38440001</v>
      </c>
      <c r="K85" s="4">
        <f>'Estados Financieros - Nominal'!K85*K$154</f>
        <v>88722804.05617522</v>
      </c>
      <c r="N85" s="9"/>
      <c r="O85" s="9"/>
      <c r="P85" s="9"/>
      <c r="Q85" s="9"/>
      <c r="R85" s="9"/>
      <c r="S85" s="9"/>
      <c r="T85" s="9"/>
      <c r="U85" s="9"/>
      <c r="V85" s="9"/>
    </row>
    <row r="86" spans="2:11" ht="12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22" ht="12.75">
      <c r="A87" t="s">
        <v>53</v>
      </c>
      <c r="B87" s="3">
        <f>'Estados Financieros - Nominal'!B87*B$154</f>
        <v>186729352.74571085</v>
      </c>
      <c r="C87" s="3">
        <f>'Estados Financieros - Nominal'!C87*C$154</f>
        <v>181933848.94058603</v>
      </c>
      <c r="D87" s="3">
        <f>'Estados Financieros - Nominal'!D87*D$154</f>
        <v>182244691.94864953</v>
      </c>
      <c r="E87" s="3">
        <f>'Estados Financieros - Nominal'!E87*E$154</f>
        <v>182113484.16403627</v>
      </c>
      <c r="F87" s="3">
        <f>'Estados Financieros - Nominal'!F87*F$154</f>
        <v>409339842.7693063</v>
      </c>
      <c r="G87" s="3">
        <f>'Estados Financieros - Nominal'!G87*G$154</f>
        <v>784344622.8119004</v>
      </c>
      <c r="H87" s="3">
        <f>'Estados Financieros - Nominal'!H87*H$154</f>
        <v>779858804.4416987</v>
      </c>
      <c r="I87" s="3">
        <f>'Estados Financieros - Nominal'!I87*I$154</f>
        <v>818446668.6648747</v>
      </c>
      <c r="J87" s="3">
        <f>'Estados Financieros - Nominal'!J87*J$154</f>
        <v>934719686.5994</v>
      </c>
      <c r="K87" s="3">
        <f>'Estados Financieros - Nominal'!K87*K$154</f>
        <v>1006830566.0075035</v>
      </c>
      <c r="N87" s="9"/>
      <c r="O87" s="9"/>
      <c r="P87" s="9"/>
      <c r="Q87" s="9"/>
      <c r="R87" s="9"/>
      <c r="S87" s="9"/>
      <c r="T87" s="9"/>
      <c r="U87" s="9"/>
      <c r="V87" s="9"/>
    </row>
    <row r="88" spans="1:22" ht="12.75">
      <c r="A88" t="s">
        <v>68</v>
      </c>
      <c r="B88" s="3">
        <f>'Estados Financieros - Nominal'!B88*B$154</f>
        <v>0</v>
      </c>
      <c r="C88" s="3">
        <f>'Estados Financieros - Nominal'!C88*C$154</f>
        <v>0</v>
      </c>
      <c r="D88" s="3">
        <f>'Estados Financieros - Nominal'!D88*D$154</f>
        <v>0</v>
      </c>
      <c r="E88" s="3">
        <f>'Estados Financieros - Nominal'!E88*E$154</f>
        <v>0</v>
      </c>
      <c r="F88" s="3">
        <f>'Estados Financieros - Nominal'!F88*F$154</f>
        <v>0</v>
      </c>
      <c r="G88" s="3">
        <f>'Estados Financieros - Nominal'!G88*G$154</f>
        <v>0</v>
      </c>
      <c r="H88" s="3">
        <f>'Estados Financieros - Nominal'!H88*H$154</f>
        <v>0</v>
      </c>
      <c r="I88" s="3">
        <f>'Estados Financieros - Nominal'!I88*I$154</f>
        <v>0</v>
      </c>
      <c r="J88" s="3">
        <f>'Estados Financieros - Nominal'!J88*J$154</f>
        <v>0</v>
      </c>
      <c r="K88" s="3">
        <f>'Estados Financieros - Nominal'!K88*K$154</f>
        <v>0</v>
      </c>
      <c r="N88" s="9"/>
      <c r="O88" s="9"/>
      <c r="P88" s="9"/>
      <c r="Q88" s="9"/>
      <c r="R88" s="9"/>
      <c r="S88" s="9"/>
      <c r="T88" s="9"/>
      <c r="U88" s="9"/>
      <c r="V88" s="9"/>
    </row>
    <row r="89" spans="1:22" ht="12.75">
      <c r="A89" t="s">
        <v>54</v>
      </c>
      <c r="B89" s="3">
        <f>'Estados Financieros - Nominal'!B89*B$154</f>
        <v>0</v>
      </c>
      <c r="C89" s="3">
        <f>'Estados Financieros - Nominal'!C89*C$154</f>
        <v>0</v>
      </c>
      <c r="D89" s="3">
        <f>'Estados Financieros - Nominal'!D89*D$154</f>
        <v>0</v>
      </c>
      <c r="E89" s="3">
        <f>'Estados Financieros - Nominal'!E89*E$154</f>
        <v>0</v>
      </c>
      <c r="F89" s="3">
        <f>'Estados Financieros - Nominal'!F89*F$154</f>
        <v>89103091.32719459</v>
      </c>
      <c r="G89" s="3">
        <f>'Estados Financieros - Nominal'!G89*G$154</f>
        <v>266871956.54688868</v>
      </c>
      <c r="H89" s="3">
        <f>'Estados Financieros - Nominal'!H89*H$154</f>
        <v>265655079.17946464</v>
      </c>
      <c r="I89" s="3">
        <f>'Estados Financieros - Nominal'!I89*I$154</f>
        <v>394229492.74103904</v>
      </c>
      <c r="J89" s="3">
        <f>'Estados Financieros - Nominal'!J89*J$154</f>
        <v>499258579.271</v>
      </c>
      <c r="K89" s="3">
        <f>'Estados Financieros - Nominal'!K89*K$154</f>
        <v>506355193.04867166</v>
      </c>
      <c r="N89" s="9"/>
      <c r="O89" s="9"/>
      <c r="P89" s="9"/>
      <c r="Q89" s="9"/>
      <c r="R89" s="9"/>
      <c r="S89" s="9"/>
      <c r="T89" s="9"/>
      <c r="U89" s="9"/>
      <c r="V89" s="9"/>
    </row>
    <row r="90" spans="1:22" ht="12.75">
      <c r="A90" t="s">
        <v>55</v>
      </c>
      <c r="B90" s="3">
        <f>'Estados Financieros - Nominal'!B90*B$154</f>
        <v>26680069.203879327</v>
      </c>
      <c r="C90" s="3">
        <f>'Estados Financieros - Nominal'!C90*C$154</f>
        <v>56504702.52868756</v>
      </c>
      <c r="D90" s="3">
        <f>'Estados Financieros - Nominal'!D90*D$154</f>
        <v>78930414.69056244</v>
      </c>
      <c r="E90" s="3">
        <f>'Estados Financieros - Nominal'!E90*E$154</f>
        <v>3220500.012827123</v>
      </c>
      <c r="F90" s="3">
        <f>'Estados Financieros - Nominal'!F90*F$154</f>
        <v>-64810050.62246777</v>
      </c>
      <c r="G90" s="3">
        <f>'Estados Financieros - Nominal'!G90*G$154</f>
        <v>-110531070.74827676</v>
      </c>
      <c r="H90" s="3">
        <f>'Estados Financieros - Nominal'!H90*H$154</f>
        <v>-102084507.29405786</v>
      </c>
      <c r="I90" s="3">
        <f>'Estados Financieros - Nominal'!I90*I$154</f>
        <v>-161352348.70792595</v>
      </c>
      <c r="J90" s="3">
        <f>'Estados Financieros - Nominal'!J90*J$154</f>
        <v>27287700.6116</v>
      </c>
      <c r="K90" s="3">
        <f>'Estados Financieros - Nominal'!K90*K$154</f>
        <v>-227155107.8387751</v>
      </c>
      <c r="N90" s="9"/>
      <c r="O90" s="9"/>
      <c r="P90" s="9"/>
      <c r="Q90" s="9"/>
      <c r="R90" s="9"/>
      <c r="S90" s="9"/>
      <c r="T90" s="9"/>
      <c r="U90" s="9"/>
      <c r="V90" s="9"/>
    </row>
    <row r="91" spans="1:22" ht="12.75">
      <c r="A91" t="s">
        <v>69</v>
      </c>
      <c r="B91" s="4">
        <f>SUM(B92:B97)</f>
        <v>320758311.5258421</v>
      </c>
      <c r="C91" s="4">
        <f>SUM(C92:C97)</f>
        <v>361806553.7203649</v>
      </c>
      <c r="D91" s="4">
        <f aca="true" t="shared" si="6" ref="D91:J91">SUM(D92:D97)</f>
        <v>420407047.55843663</v>
      </c>
      <c r="E91" s="4">
        <f t="shared" si="6"/>
        <v>479550469.5026346</v>
      </c>
      <c r="F91" s="4">
        <f t="shared" si="6"/>
        <v>508954188.8488643</v>
      </c>
      <c r="G91" s="4">
        <f t="shared" si="6"/>
        <v>616263278.9876117</v>
      </c>
      <c r="H91" s="4">
        <f t="shared" si="6"/>
        <v>727238741.694649</v>
      </c>
      <c r="I91" s="4">
        <f t="shared" si="6"/>
        <v>913600316.0041553</v>
      </c>
      <c r="J91" s="4">
        <f t="shared" si="6"/>
        <v>1033218550.8614001</v>
      </c>
      <c r="K91" s="4">
        <f>SUM(K92:K97)</f>
        <v>1075802869.2151692</v>
      </c>
      <c r="N91" s="9"/>
      <c r="O91" s="9"/>
      <c r="P91" s="9"/>
      <c r="Q91" s="9"/>
      <c r="R91" s="9"/>
      <c r="S91" s="9"/>
      <c r="T91" s="9"/>
      <c r="U91" s="9"/>
      <c r="V91" s="9"/>
    </row>
    <row r="92" spans="1:22" ht="12.75">
      <c r="A92" t="s">
        <v>57</v>
      </c>
      <c r="B92" s="3">
        <f>'Estados Financieros - Nominal'!B92*B$154</f>
        <v>264686491.11591032</v>
      </c>
      <c r="C92" s="3">
        <f>'Estados Financieros - Nominal'!C92*C$154</f>
        <v>312520734.41409415</v>
      </c>
      <c r="D92" s="3">
        <f>'Estados Financieros - Nominal'!D92*D$154</f>
        <v>362424716.1054973</v>
      </c>
      <c r="E92" s="3">
        <f>'Estados Financieros - Nominal'!E92*E$154</f>
        <v>420104374.16868925</v>
      </c>
      <c r="F92" s="3">
        <f>'Estados Financieros - Nominal'!F92*F$154</f>
        <v>449051310.71626765</v>
      </c>
      <c r="G92" s="3">
        <f>'Estados Financieros - Nominal'!G92*G$154</f>
        <v>494963219.6562996</v>
      </c>
      <c r="H92" s="3">
        <f>'Estados Financieros - Nominal'!H92*H$154</f>
        <v>582716702.8858455</v>
      </c>
      <c r="I92" s="3">
        <f>'Estados Financieros - Nominal'!I92*I$154</f>
        <v>691227019.301327</v>
      </c>
      <c r="J92" s="3">
        <f>'Estados Financieros - Nominal'!J92*J$154</f>
        <v>875426209.1476</v>
      </c>
      <c r="K92" s="3">
        <f>'Estados Financieros - Nominal'!K92*K$154</f>
        <v>985421730.4658284</v>
      </c>
      <c r="N92" s="9"/>
      <c r="O92" s="9"/>
      <c r="P92" s="9"/>
      <c r="Q92" s="9"/>
      <c r="R92" s="9"/>
      <c r="S92" s="9"/>
      <c r="T92" s="9"/>
      <c r="U92" s="9"/>
      <c r="V92" s="9"/>
    </row>
    <row r="93" spans="1:22" ht="12.75">
      <c r="A93" t="s">
        <v>70</v>
      </c>
      <c r="B93" s="3">
        <f>'Estados Financieros - Nominal'!B93*B$154</f>
        <v>0</v>
      </c>
      <c r="C93" s="3">
        <f>'Estados Financieros - Nominal'!C93*C$154</f>
        <v>0</v>
      </c>
      <c r="D93" s="3">
        <f>'Estados Financieros - Nominal'!D93*D$154</f>
        <v>0</v>
      </c>
      <c r="E93" s="3">
        <f>'Estados Financieros - Nominal'!E93*E$154</f>
        <v>0</v>
      </c>
      <c r="F93" s="3">
        <f>'Estados Financieros - Nominal'!F93*F$154</f>
        <v>0</v>
      </c>
      <c r="G93" s="3">
        <f>'Estados Financieros - Nominal'!G93*G$154</f>
        <v>0</v>
      </c>
      <c r="H93" s="3">
        <f>'Estados Financieros - Nominal'!H93*H$154</f>
        <v>0</v>
      </c>
      <c r="I93" s="3">
        <f>'Estados Financieros - Nominal'!I93*I$154</f>
        <v>0</v>
      </c>
      <c r="J93" s="3">
        <f>'Estados Financieros - Nominal'!J93*J$154</f>
        <v>0</v>
      </c>
      <c r="K93" s="3">
        <f>'Estados Financieros - Nominal'!K93*K$154</f>
        <v>0</v>
      </c>
      <c r="N93" s="9"/>
      <c r="O93" s="9"/>
      <c r="P93" s="9"/>
      <c r="Q93" s="9"/>
      <c r="R93" s="9"/>
      <c r="S93" s="9"/>
      <c r="T93" s="9"/>
      <c r="U93" s="9"/>
      <c r="V93" s="9"/>
    </row>
    <row r="94" spans="1:22" ht="12.75">
      <c r="A94" t="s">
        <v>71</v>
      </c>
      <c r="B94" s="3">
        <f>'Estados Financieros - Nominal'!B94*B$154</f>
        <v>0</v>
      </c>
      <c r="C94" s="3">
        <f>'Estados Financieros - Nominal'!C94*C$154</f>
        <v>0</v>
      </c>
      <c r="D94" s="3">
        <f>'Estados Financieros - Nominal'!D94*D$154</f>
        <v>0</v>
      </c>
      <c r="E94" s="3">
        <f>'Estados Financieros - Nominal'!E94*E$154</f>
        <v>0</v>
      </c>
      <c r="F94" s="3">
        <f>'Estados Financieros - Nominal'!F94*F$154</f>
        <v>0</v>
      </c>
      <c r="G94" s="3">
        <f>'Estados Financieros - Nominal'!G94*G$154</f>
        <v>0</v>
      </c>
      <c r="H94" s="3">
        <f>'Estados Financieros - Nominal'!H94*H$154</f>
        <v>0</v>
      </c>
      <c r="I94" s="3">
        <f>'Estados Financieros - Nominal'!I94*I$154</f>
        <v>0</v>
      </c>
      <c r="J94" s="3">
        <f>'Estados Financieros - Nominal'!J94*J$154</f>
        <v>0</v>
      </c>
      <c r="K94" s="3">
        <f>'Estados Financieros - Nominal'!K94*K$154</f>
        <v>0</v>
      </c>
      <c r="N94" s="9"/>
      <c r="O94" s="9"/>
      <c r="P94" s="9"/>
      <c r="Q94" s="9"/>
      <c r="R94" s="9"/>
      <c r="S94" s="9"/>
      <c r="T94" s="9"/>
      <c r="U94" s="9"/>
      <c r="V94" s="9"/>
    </row>
    <row r="95" spans="1:22" ht="12.75">
      <c r="A95" t="s">
        <v>58</v>
      </c>
      <c r="B95" s="3">
        <f>'Estados Financieros - Nominal'!B95*B$154</f>
        <v>56071820.40993172</v>
      </c>
      <c r="C95" s="3">
        <f>'Estados Financieros - Nominal'!C95*C$154</f>
        <v>49285819.30627075</v>
      </c>
      <c r="D95" s="3">
        <f>'Estados Financieros - Nominal'!D95*D$154</f>
        <v>57982331.45293931</v>
      </c>
      <c r="E95" s="3">
        <f>'Estados Financieros - Nominal'!E95*E$154</f>
        <v>59446095.33394534</v>
      </c>
      <c r="F95" s="3">
        <f>'Estados Financieros - Nominal'!F95*F$154</f>
        <v>65968675.81534684</v>
      </c>
      <c r="G95" s="3">
        <f>'Estados Financieros - Nominal'!G95*G$154</f>
        <v>129156903.33941303</v>
      </c>
      <c r="H95" s="3">
        <f>'Estados Financieros - Nominal'!H95*H$154</f>
        <v>158589827.81852612</v>
      </c>
      <c r="I95" s="3">
        <f>'Estados Financieros - Nominal'!I95*I$154</f>
        <v>240813495.86900416</v>
      </c>
      <c r="J95" s="3">
        <f>'Estados Financieros - Nominal'!J95*J$154</f>
        <v>171367628.5864</v>
      </c>
      <c r="K95" s="3">
        <f>'Estados Financieros - Nominal'!K95*K$154</f>
        <v>104546676.86229973</v>
      </c>
      <c r="N95" s="9"/>
      <c r="O95" s="9"/>
      <c r="P95" s="9"/>
      <c r="Q95" s="9"/>
      <c r="R95" s="9"/>
      <c r="S95" s="9"/>
      <c r="T95" s="9"/>
      <c r="U95" s="9"/>
      <c r="V95" s="9"/>
    </row>
    <row r="96" spans="1:22" ht="12.75">
      <c r="A96" t="s">
        <v>59</v>
      </c>
      <c r="B96" s="3">
        <f>'Estados Financieros - Nominal'!B96*B$154</f>
        <v>0</v>
      </c>
      <c r="C96" s="3">
        <f>'Estados Financieros - Nominal'!C96*C$154</f>
        <v>0</v>
      </c>
      <c r="D96" s="3">
        <f>'Estados Financieros - Nominal'!D96*D$154</f>
        <v>0</v>
      </c>
      <c r="E96" s="3">
        <f>'Estados Financieros - Nominal'!E96*E$154</f>
        <v>0</v>
      </c>
      <c r="F96" s="3">
        <f>'Estados Financieros - Nominal'!F96*F$154</f>
        <v>-6065797.682750153</v>
      </c>
      <c r="G96" s="3">
        <f>'Estados Financieros - Nominal'!G96*G$154</f>
        <v>-7657814.997275978</v>
      </c>
      <c r="H96" s="3">
        <f>'Estados Financieros - Nominal'!H96*H$154</f>
        <v>-13956309.122191172</v>
      </c>
      <c r="I96" s="3">
        <f>'Estados Financieros - Nominal'!I96*I$154</f>
        <v>-18440199.166175827</v>
      </c>
      <c r="J96" s="3">
        <f>'Estados Financieros - Nominal'!J96*J$154</f>
        <v>-13575286.8726</v>
      </c>
      <c r="K96" s="3">
        <f>'Estados Financieros - Nominal'!K96*K$154</f>
        <v>-14165538.112958832</v>
      </c>
      <c r="N96" s="9"/>
      <c r="O96" s="9"/>
      <c r="P96" s="9"/>
      <c r="Q96" s="9"/>
      <c r="R96" s="9"/>
      <c r="S96" s="9"/>
      <c r="T96" s="9"/>
      <c r="U96" s="9"/>
      <c r="V96" s="9"/>
    </row>
    <row r="97" spans="1:22" ht="12.75">
      <c r="A97" t="s">
        <v>56</v>
      </c>
      <c r="B97" s="3">
        <f>'Estados Financieros - Nominal'!B97*B$154</f>
        <v>0</v>
      </c>
      <c r="C97" s="3">
        <f>'Estados Financieros - Nominal'!C97*C$154</f>
        <v>0</v>
      </c>
      <c r="D97" s="3">
        <f>'Estados Financieros - Nominal'!D97*D$154</f>
        <v>0</v>
      </c>
      <c r="E97" s="3">
        <f>'Estados Financieros - Nominal'!E97*E$154</f>
        <v>0</v>
      </c>
      <c r="F97" s="3">
        <f>'Estados Financieros - Nominal'!F97*F$154</f>
        <v>0</v>
      </c>
      <c r="G97" s="3">
        <f>'Estados Financieros - Nominal'!G97*G$154</f>
        <v>-199029.01082502308</v>
      </c>
      <c r="H97" s="3">
        <f>'Estados Financieros - Nominal'!H97*H$154</f>
        <v>-111479.88753146576</v>
      </c>
      <c r="I97" s="3">
        <f>'Estados Financieros - Nominal'!I97*I$154</f>
        <v>0</v>
      </c>
      <c r="J97" s="3">
        <f>'Estados Financieros - Nominal'!J97*J$154</f>
        <v>0</v>
      </c>
      <c r="K97" s="3">
        <f>'Estados Financieros - Nominal'!K97*K$154</f>
        <v>0</v>
      </c>
      <c r="N97" s="9"/>
      <c r="O97" s="9"/>
      <c r="P97" s="9"/>
      <c r="Q97" s="9"/>
      <c r="R97" s="9"/>
      <c r="S97" s="9"/>
      <c r="T97" s="9"/>
      <c r="U97" s="9"/>
      <c r="V97" s="9"/>
    </row>
    <row r="98" spans="2:11" ht="12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22" ht="12.75">
      <c r="A99" s="1" t="s">
        <v>60</v>
      </c>
      <c r="B99" s="4">
        <f>SUM(B87:B91)</f>
        <v>534167733.4754323</v>
      </c>
      <c r="C99" s="4">
        <f>SUM(C87:C91)</f>
        <v>600245105.1896385</v>
      </c>
      <c r="D99" s="4">
        <f aca="true" t="shared" si="7" ref="D99:J99">SUM(D87:D91)</f>
        <v>681582154.1976485</v>
      </c>
      <c r="E99" s="4">
        <f t="shared" si="7"/>
        <v>664884453.679498</v>
      </c>
      <c r="F99" s="4">
        <f t="shared" si="7"/>
        <v>942587072.3228974</v>
      </c>
      <c r="G99" s="4">
        <f t="shared" si="7"/>
        <v>1556948787.598124</v>
      </c>
      <c r="H99" s="4">
        <f t="shared" si="7"/>
        <v>1670668118.0217545</v>
      </c>
      <c r="I99" s="4">
        <f t="shared" si="7"/>
        <v>1964924128.7021432</v>
      </c>
      <c r="J99" s="4">
        <f t="shared" si="7"/>
        <v>2494484517.3434</v>
      </c>
      <c r="K99" s="4">
        <f>SUM(K87:K91)</f>
        <v>2361833520.4325695</v>
      </c>
      <c r="N99" s="9"/>
      <c r="O99" s="9"/>
      <c r="P99" s="9"/>
      <c r="Q99" s="9"/>
      <c r="R99" s="9"/>
      <c r="S99" s="9"/>
      <c r="T99" s="9"/>
      <c r="U99" s="9"/>
      <c r="V99" s="9"/>
    </row>
    <row r="100" spans="2:11" ht="12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22" ht="12.75">
      <c r="A101" s="2" t="s">
        <v>61</v>
      </c>
      <c r="B101" s="5">
        <f>SUM(B71+B82+B85+B99)</f>
        <v>974903739.6029458</v>
      </c>
      <c r="C101" s="5">
        <f>SUM(C71+C82+C85+C99)</f>
        <v>1312773923.214575</v>
      </c>
      <c r="D101" s="5">
        <f aca="true" t="shared" si="8" ref="D101:J101">SUM(D71+D82+D85+D99)</f>
        <v>1466022898.778265</v>
      </c>
      <c r="E101" s="5">
        <f t="shared" si="8"/>
        <v>1491448711.2141752</v>
      </c>
      <c r="F101" s="5">
        <f t="shared" si="8"/>
        <v>2049546713.1845303</v>
      </c>
      <c r="G101" s="5">
        <f t="shared" si="8"/>
        <v>3167727106.5926046</v>
      </c>
      <c r="H101" s="5">
        <f t="shared" si="8"/>
        <v>3561408579.327036</v>
      </c>
      <c r="I101" s="5">
        <f t="shared" si="8"/>
        <v>4446146999.116271</v>
      </c>
      <c r="J101" s="5">
        <f t="shared" si="8"/>
        <v>5907040967.268</v>
      </c>
      <c r="K101" s="5">
        <f>SUM(K71+K82+K85+K99)</f>
        <v>5376695546.492192</v>
      </c>
      <c r="N101" s="9"/>
      <c r="O101" s="9"/>
      <c r="P101" s="9"/>
      <c r="Q101" s="9"/>
      <c r="R101" s="9"/>
      <c r="S101" s="9"/>
      <c r="T101" s="9"/>
      <c r="U101" s="9"/>
      <c r="V101" s="9"/>
    </row>
    <row r="102" spans="2:11" ht="12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1" t="s">
        <v>72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22" ht="12.75">
      <c r="A106" t="s">
        <v>73</v>
      </c>
      <c r="B106" s="3">
        <f>'Estados Financieros - Nominal'!B106*B$154</f>
        <v>1150987775.6670108</v>
      </c>
      <c r="C106" s="3">
        <f>'Estados Financieros - Nominal'!C106*C$154</f>
        <v>1306747614.9018478</v>
      </c>
      <c r="D106" s="3">
        <f>'Estados Financieros - Nominal'!D106*D$154</f>
        <v>930443611.0515412</v>
      </c>
      <c r="E106" s="3">
        <f>'Estados Financieros - Nominal'!E106*E$154</f>
        <v>1239912601.049309</v>
      </c>
      <c r="F106" s="3">
        <f>'Estados Financieros - Nominal'!F106*F$154</f>
        <v>1812443096.4284837</v>
      </c>
      <c r="G106" s="3">
        <f>'Estados Financieros - Nominal'!G106*G$154</f>
        <v>3191518031.3212686</v>
      </c>
      <c r="H106" s="3">
        <f>'Estados Financieros - Nominal'!H106*H$154</f>
        <v>3851215548.5734735</v>
      </c>
      <c r="I106" s="3">
        <f>'Estados Financieros - Nominal'!I106*I$154</f>
        <v>4331979959.464322</v>
      </c>
      <c r="J106" s="3">
        <f>'Estados Financieros - Nominal'!J106*J$154</f>
        <v>6561578842.472401</v>
      </c>
      <c r="K106" s="3">
        <f>'Estados Financieros - Nominal'!K106*K$154</f>
        <v>5780412225.371932</v>
      </c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2.75">
      <c r="A107" t="s">
        <v>74</v>
      </c>
      <c r="B107" s="3">
        <f>'Estados Financieros - Nominal'!B107*B$154</f>
        <v>-819433651.3471676</v>
      </c>
      <c r="C107" s="3">
        <f>'Estados Financieros - Nominal'!C107*C$154</f>
        <v>-946332256.8413624</v>
      </c>
      <c r="D107" s="3">
        <f>'Estados Financieros - Nominal'!D107*D$154</f>
        <v>-671991146.2632349</v>
      </c>
      <c r="E107" s="3">
        <f>'Estados Financieros - Nominal'!E107*E$154</f>
        <v>-912302364.4220878</v>
      </c>
      <c r="F107" s="3">
        <f>'Estados Financieros - Nominal'!F107*F$154</f>
        <v>-1295925084.8002455</v>
      </c>
      <c r="G107" s="3">
        <f>'Estados Financieros - Nominal'!G107*G$154</f>
        <v>-2239345215.897861</v>
      </c>
      <c r="H107" s="3">
        <f>'Estados Financieros - Nominal'!H107*H$154</f>
        <v>-2672687751.123761</v>
      </c>
      <c r="I107" s="3">
        <f>'Estados Financieros - Nominal'!I107*I$154</f>
        <v>-3121049547.6969705</v>
      </c>
      <c r="J107" s="3">
        <f>'Estados Financieros - Nominal'!J107*J$154</f>
        <v>-4772954504.9848</v>
      </c>
      <c r="K107" s="3">
        <f>'Estados Financieros - Nominal'!K107*K$154</f>
        <v>-4210522851.481444</v>
      </c>
      <c r="N107" s="9"/>
      <c r="O107" s="9"/>
      <c r="P107" s="9"/>
      <c r="Q107" s="9"/>
      <c r="R107" s="9"/>
      <c r="S107" s="9"/>
      <c r="T107" s="9"/>
      <c r="U107" s="9"/>
      <c r="V107" s="9"/>
    </row>
    <row r="108" spans="2:11" ht="12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22" ht="12.75">
      <c r="A109" s="1" t="s">
        <v>75</v>
      </c>
      <c r="B109" s="4">
        <f>SUM(B106:B107)</f>
        <v>331554124.3198432</v>
      </c>
      <c r="C109" s="4">
        <f>SUM(C106:C107)</f>
        <v>360415358.0604855</v>
      </c>
      <c r="D109" s="4">
        <f aca="true" t="shared" si="9" ref="D109:J109">SUM(D106:D107)</f>
        <v>258452464.78830636</v>
      </c>
      <c r="E109" s="4">
        <f t="shared" si="9"/>
        <v>327610236.6272212</v>
      </c>
      <c r="F109" s="4">
        <f t="shared" si="9"/>
        <v>516518011.6282382</v>
      </c>
      <c r="G109" s="4">
        <f t="shared" si="9"/>
        <v>952172815.4234076</v>
      </c>
      <c r="H109" s="4">
        <f t="shared" si="9"/>
        <v>1178527797.4497123</v>
      </c>
      <c r="I109" s="4">
        <f t="shared" si="9"/>
        <v>1210930411.7673516</v>
      </c>
      <c r="J109" s="4">
        <f t="shared" si="9"/>
        <v>1788624337.4876003</v>
      </c>
      <c r="K109" s="4">
        <f>SUM(K106:K107)</f>
        <v>1569889373.8904881</v>
      </c>
      <c r="N109" s="9"/>
      <c r="O109" s="9"/>
      <c r="P109" s="9"/>
      <c r="Q109" s="9"/>
      <c r="R109" s="9"/>
      <c r="S109" s="9"/>
      <c r="T109" s="9"/>
      <c r="U109" s="9"/>
      <c r="V109" s="9"/>
    </row>
    <row r="110" spans="2:11" ht="12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22" ht="12.75">
      <c r="A111" t="s">
        <v>76</v>
      </c>
      <c r="B111" s="3">
        <f>'Estados Financieros - Nominal'!B111*B$154</f>
        <v>-252140190.93213856</v>
      </c>
      <c r="C111" s="3">
        <f>'Estados Financieros - Nominal'!C111*C$154</f>
        <v>-291571137.9156755</v>
      </c>
      <c r="D111" s="3">
        <f>'Estados Financieros - Nominal'!D111*D$154</f>
        <v>-211292742.52888468</v>
      </c>
      <c r="E111" s="3">
        <f>'Estados Financieros - Nominal'!E111*E$154</f>
        <v>-270066589.7206957</v>
      </c>
      <c r="F111" s="3">
        <f>'Estados Financieros - Nominal'!F111*F$154</f>
        <v>-429510633.3740945</v>
      </c>
      <c r="G111" s="3">
        <f>'Estados Financieros - Nominal'!G111*G$154</f>
        <v>-777003259.1887155</v>
      </c>
      <c r="H111" s="3">
        <f>'Estados Financieros - Nominal'!H111*H$154</f>
        <v>-955996478.0603218</v>
      </c>
      <c r="I111" s="3">
        <f>'Estados Financieros - Nominal'!I111*I$154</f>
        <v>-939484177.5364383</v>
      </c>
      <c r="J111" s="3">
        <f>'Estados Financieros - Nominal'!J111*J$154</f>
        <v>-1454623773.3926</v>
      </c>
      <c r="K111" s="3">
        <f>'Estados Financieros - Nominal'!K111*K$154</f>
        <v>-1274919471.7177043</v>
      </c>
      <c r="N111" s="9"/>
      <c r="O111" s="9"/>
      <c r="P111" s="9"/>
      <c r="Q111" s="9"/>
      <c r="R111" s="9"/>
      <c r="S111" s="9"/>
      <c r="T111" s="9"/>
      <c r="U111" s="9"/>
      <c r="V111" s="9"/>
    </row>
    <row r="112" spans="2:11" ht="12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22" ht="12.75">
      <c r="A113" s="1" t="s">
        <v>88</v>
      </c>
      <c r="B113" s="4">
        <f>SUM(B109+B111)</f>
        <v>79413933.38770461</v>
      </c>
      <c r="C113" s="4">
        <f>SUM(C109+C111)</f>
        <v>68844220.14480996</v>
      </c>
      <c r="D113" s="4">
        <f aca="true" t="shared" si="10" ref="D113:J113">SUM(D109+D111)</f>
        <v>47159722.25942168</v>
      </c>
      <c r="E113" s="4">
        <f t="shared" si="10"/>
        <v>57543646.90652555</v>
      </c>
      <c r="F113" s="4">
        <f t="shared" si="10"/>
        <v>87007378.25414371</v>
      </c>
      <c r="G113" s="4">
        <f t="shared" si="10"/>
        <v>175169556.2346921</v>
      </c>
      <c r="H113" s="4">
        <f t="shared" si="10"/>
        <v>222531319.38939047</v>
      </c>
      <c r="I113" s="4">
        <f t="shared" si="10"/>
        <v>271446234.2309133</v>
      </c>
      <c r="J113" s="4">
        <f t="shared" si="10"/>
        <v>334000564.09500027</v>
      </c>
      <c r="K113" s="4">
        <f>SUM(K109+K111)</f>
        <v>294969902.17278385</v>
      </c>
      <c r="N113" s="9"/>
      <c r="O113" s="9"/>
      <c r="P113" s="9"/>
      <c r="Q113" s="9"/>
      <c r="R113" s="9"/>
      <c r="S113" s="9"/>
      <c r="T113" s="9"/>
      <c r="U113" s="9"/>
      <c r="V113" s="9"/>
    </row>
    <row r="114" spans="2:11" ht="12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22" ht="12.75">
      <c r="A115" t="s">
        <v>77</v>
      </c>
      <c r="B115" s="3">
        <f>'Estados Financieros - Nominal'!B115*B$154</f>
        <v>12760308.60132262</v>
      </c>
      <c r="C115" s="3">
        <f>'Estados Financieros - Nominal'!C115*C$154</f>
        <v>14977477.953054342</v>
      </c>
      <c r="D115" s="3">
        <f>'Estados Financieros - Nominal'!D115*D$154</f>
        <v>5756801.340197014</v>
      </c>
      <c r="E115" s="3">
        <f>'Estados Financieros - Nominal'!E115*E$154</f>
        <v>2754343.4545203033</v>
      </c>
      <c r="F115" s="3">
        <f>'Estados Financieros - Nominal'!F115*F$154</f>
        <v>5106096.982443216</v>
      </c>
      <c r="G115" s="3">
        <f>'Estados Financieros - Nominal'!G115*G$154</f>
        <v>4507845.805954947</v>
      </c>
      <c r="H115" s="3">
        <f>'Estados Financieros - Nominal'!H115*H$154</f>
        <v>5673961.847301447</v>
      </c>
      <c r="I115" s="3">
        <f>'Estados Financieros - Nominal'!I115*I$154</f>
        <v>4173265.39811731</v>
      </c>
      <c r="J115" s="3">
        <f>'Estados Financieros - Nominal'!J115*J$154</f>
        <v>4442651.697000001</v>
      </c>
      <c r="K115" s="3">
        <f>'Estados Financieros - Nominal'!K115*K$154</f>
        <v>5566376.936118434</v>
      </c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2.75">
      <c r="A116" t="s">
        <v>78</v>
      </c>
      <c r="B116" s="3">
        <f>'Estados Financieros - Nominal'!B116*B$154</f>
        <v>17384.702678775033</v>
      </c>
      <c r="C116" s="3">
        <f>'Estados Financieros - Nominal'!C116*C$154</f>
        <v>244713.45322424654</v>
      </c>
      <c r="D116" s="3">
        <f>'Estados Financieros - Nominal'!D116*D$154</f>
        <v>506489.23851286946</v>
      </c>
      <c r="E116" s="3">
        <f>'Estados Financieros - Nominal'!E116*E$154</f>
        <v>0</v>
      </c>
      <c r="F116" s="3">
        <f>'Estados Financieros - Nominal'!F116*F$154</f>
        <v>8230.488397790055</v>
      </c>
      <c r="G116" s="3">
        <f>'Estados Financieros - Nominal'!G116*G$154</f>
        <v>10140741.358220622</v>
      </c>
      <c r="H116" s="3">
        <f>'Estados Financieros - Nominal'!H116*H$154</f>
        <v>13877097.614604741</v>
      </c>
      <c r="I116" s="3">
        <f>'Estados Financieros - Nominal'!I116*I$154</f>
        <v>7596314.602096877</v>
      </c>
      <c r="J116" s="3">
        <f>'Estados Financieros - Nominal'!J116*J$154</f>
        <v>4609376.0146</v>
      </c>
      <c r="K116" s="3">
        <f>'Estados Financieros - Nominal'!K116*K$154</f>
        <v>2998360.306023119</v>
      </c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2.75">
      <c r="A117" t="s">
        <v>79</v>
      </c>
      <c r="B117" s="3">
        <f>'Estados Financieros - Nominal'!B117*B$154</f>
        <v>5007647.097613649</v>
      </c>
      <c r="C117" s="3">
        <f>'Estados Financieros - Nominal'!C117*C$154</f>
        <v>3957946.8688083226</v>
      </c>
      <c r="D117" s="3">
        <f>'Estados Financieros - Nominal'!D117*D$154</f>
        <v>6341109.455862727</v>
      </c>
      <c r="E117" s="3">
        <f>'Estados Financieros - Nominal'!E117*E$154</f>
        <v>33526849.679447677</v>
      </c>
      <c r="F117" s="3">
        <f>'Estados Financieros - Nominal'!F117*F$154</f>
        <v>5000074.259054635</v>
      </c>
      <c r="G117" s="3">
        <f>'Estados Financieros - Nominal'!G117*G$154</f>
        <v>20863055.562688015</v>
      </c>
      <c r="H117" s="3">
        <f>'Estados Financieros - Nominal'!H117*H$154</f>
        <v>12137543.754416756</v>
      </c>
      <c r="I117" s="3">
        <f>'Estados Financieros - Nominal'!I117*I$154</f>
        <v>113268725.84962037</v>
      </c>
      <c r="J117" s="3">
        <f>'Estados Financieros - Nominal'!J117*J$154</f>
        <v>4302685.59</v>
      </c>
      <c r="K117" s="3">
        <f>'Estados Financieros - Nominal'!K117*K$154</f>
        <v>12913366.131819103</v>
      </c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2.75">
      <c r="A118" t="s">
        <v>80</v>
      </c>
      <c r="B118" s="3">
        <f>'Estados Financieros - Nominal'!B118*B$154</f>
        <v>-97116.0310668151</v>
      </c>
      <c r="C118" s="3">
        <f>'Estados Financieros - Nominal'!C118*C$154</f>
        <v>0</v>
      </c>
      <c r="D118" s="3">
        <f>'Estados Financieros - Nominal'!D118*D$154</f>
        <v>0</v>
      </c>
      <c r="E118" s="3">
        <f>'Estados Financieros - Nominal'!E118*E$154</f>
        <v>-283525.81596851064</v>
      </c>
      <c r="F118" s="3">
        <f>'Estados Financieros - Nominal'!F118*F$154</f>
        <v>-109252.37544505831</v>
      </c>
      <c r="G118" s="3">
        <f>'Estados Financieros - Nominal'!G118*G$154</f>
        <v>0</v>
      </c>
      <c r="H118" s="3">
        <f>'Estados Financieros - Nominal'!H118*H$154</f>
        <v>-12889.06260825385</v>
      </c>
      <c r="I118" s="3">
        <f>'Estados Financieros - Nominal'!I118*I$154</f>
        <v>0</v>
      </c>
      <c r="J118" s="3">
        <f>'Estados Financieros - Nominal'!J118*J$154</f>
        <v>0</v>
      </c>
      <c r="K118" s="3">
        <f>'Estados Financieros - Nominal'!K118*K$154</f>
        <v>-3422761.5613465826</v>
      </c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t="s">
        <v>81</v>
      </c>
      <c r="B119" s="3">
        <f>'Estados Financieros - Nominal'!B119*B$154</f>
        <v>0</v>
      </c>
      <c r="C119" s="3">
        <f>'Estados Financieros - Nominal'!C119*C$154</f>
        <v>0</v>
      </c>
      <c r="D119" s="3">
        <f>'Estados Financieros - Nominal'!D119*D$154</f>
        <v>-8388.844486812839</v>
      </c>
      <c r="E119" s="3">
        <f>'Estados Financieros - Nominal'!E119*E$154</f>
        <v>-607595.1183993762</v>
      </c>
      <c r="F119" s="3">
        <f>'Estados Financieros - Nominal'!F119*F$154</f>
        <v>-2605321.421485574</v>
      </c>
      <c r="G119" s="3">
        <f>'Estados Financieros - Nominal'!G119*G$154</f>
        <v>-7068031.293317857</v>
      </c>
      <c r="H119" s="3">
        <f>'Estados Financieros - Nominal'!H119*H$154</f>
        <v>-8295703.457887808</v>
      </c>
      <c r="I119" s="3">
        <f>'Estados Financieros - Nominal'!I119*I$154</f>
        <v>-12235298.142369106</v>
      </c>
      <c r="J119" s="3">
        <f>'Estados Financieros - Nominal'!J119*J$154</f>
        <v>-40716880.5696</v>
      </c>
      <c r="K119" s="3">
        <f>'Estados Financieros - Nominal'!K119*K$154</f>
        <v>-32545516.663759883</v>
      </c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t="s">
        <v>82</v>
      </c>
      <c r="B120" s="3">
        <f>'Estados Financieros - Nominal'!B120*B$154</f>
        <v>-13192867.566835234</v>
      </c>
      <c r="C120" s="3">
        <f>'Estados Financieros - Nominal'!C120*C$154</f>
        <v>-11792609.805264395</v>
      </c>
      <c r="D120" s="3">
        <f>'Estados Financieros - Nominal'!D120*D$154</f>
        <v>-23731975.759771213</v>
      </c>
      <c r="E120" s="3">
        <f>'Estados Financieros - Nominal'!E120*E$154</f>
        <v>-18121517.239653416</v>
      </c>
      <c r="F120" s="3">
        <f>'Estados Financieros - Nominal'!F120*F$154</f>
        <v>-29833190.835359115</v>
      </c>
      <c r="G120" s="3">
        <f>'Estados Financieros - Nominal'!G120*G$154</f>
        <v>-32137758.451808512</v>
      </c>
      <c r="H120" s="3">
        <f>'Estados Financieros - Nominal'!H120*H$154</f>
        <v>-45050840.24295051</v>
      </c>
      <c r="I120" s="3">
        <f>'Estados Financieros - Nominal'!I120*I$154</f>
        <v>-36620469.36847404</v>
      </c>
      <c r="J120" s="3">
        <f>'Estados Financieros - Nominal'!J120*J$154</f>
        <v>-127656041.6032</v>
      </c>
      <c r="K120" s="3">
        <f>'Estados Financieros - Nominal'!K120*K$154</f>
        <v>-81180591.80227134</v>
      </c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t="s">
        <v>83</v>
      </c>
      <c r="B121" s="3">
        <f>'Estados Financieros - Nominal'!B121*B$154</f>
        <v>-1730177.0038498167</v>
      </c>
      <c r="C121" s="3">
        <f>'Estados Financieros - Nominal'!C121*C$154</f>
        <v>-48950095.35353007</v>
      </c>
      <c r="D121" s="3">
        <f>'Estados Financieros - Nominal'!D121*D$154</f>
        <v>-22156936.540451225</v>
      </c>
      <c r="E121" s="3">
        <f>'Estados Financieros - Nominal'!E121*E$154</f>
        <v>-14055527.061205497</v>
      </c>
      <c r="F121" s="3">
        <f>'Estados Financieros - Nominal'!F121*F$154</f>
        <v>-6769655.543278084</v>
      </c>
      <c r="G121" s="3">
        <f>'Estados Financieros - Nominal'!G121*G$154</f>
        <v>-11252036.20674136</v>
      </c>
      <c r="H121" s="3">
        <f>'Estados Financieros - Nominal'!H121*H$154</f>
        <v>-21551873.26181843</v>
      </c>
      <c r="I121" s="3">
        <f>'Estados Financieros - Nominal'!I121*I$154</f>
        <v>-34981163.23827067</v>
      </c>
      <c r="J121" s="3">
        <f>'Estados Financieros - Nominal'!J121*J$154</f>
        <v>-27428132.2556</v>
      </c>
      <c r="K121" s="3">
        <f>'Estados Financieros - Nominal'!K121*K$154</f>
        <v>-30103409.682214558</v>
      </c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2.75">
      <c r="A122" t="s">
        <v>84</v>
      </c>
      <c r="B122" s="3">
        <f>'Estados Financieros - Nominal'!B122*B$154</f>
        <v>-2523556.8372479845</v>
      </c>
      <c r="C122" s="3">
        <f>'Estados Financieros - Nominal'!C122*C$154</f>
        <v>-4589050.72117521</v>
      </c>
      <c r="D122" s="3">
        <f>'Estados Financieros - Nominal'!D122*D$154</f>
        <v>-1082272.4817286306</v>
      </c>
      <c r="E122" s="3">
        <f>'Estados Financieros - Nominal'!E122*E$154</f>
        <v>-816895.0633182006</v>
      </c>
      <c r="F122" s="3">
        <f>'Estados Financieros - Nominal'!F122*F$154</f>
        <v>4354790.303744628</v>
      </c>
      <c r="G122" s="3">
        <f>'Estados Financieros - Nominal'!G122*G$154</f>
        <v>1379431.7004997986</v>
      </c>
      <c r="H122" s="3">
        <f>'Estados Financieros - Nominal'!H122*H$154</f>
        <v>-2054077.8820350566</v>
      </c>
      <c r="I122" s="3">
        <f>'Estados Financieros - Nominal'!I122*I$154</f>
        <v>-6790905.350353942</v>
      </c>
      <c r="J122" s="3">
        <f>'Estados Financieros - Nominal'!J122*J$154</f>
        <v>30707373.8134</v>
      </c>
      <c r="K122" s="3">
        <f>'Estados Financieros - Nominal'!K122*K$154</f>
        <v>-7151663.045832488</v>
      </c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2.75">
      <c r="A123" t="s">
        <v>85</v>
      </c>
      <c r="B123" s="3">
        <f>'Estados Financieros - Nominal'!B123*B$154</f>
        <v>-523067.0868824531</v>
      </c>
      <c r="C123" s="3">
        <f>'Estados Financieros - Nominal'!C123*C$154</f>
        <v>15404142.470397573</v>
      </c>
      <c r="D123" s="3">
        <f>'Estados Financieros - Nominal'!D123*D$154</f>
        <v>57322487.00934223</v>
      </c>
      <c r="E123" s="3">
        <f>'Estados Financieros - Nominal'!E123*E$154</f>
        <v>-2137307.25537293</v>
      </c>
      <c r="F123" s="3">
        <f>'Estados Financieros - Nominal'!F123*F$154</f>
        <v>9862784.5048496</v>
      </c>
      <c r="G123" s="3">
        <f>'Estados Financieros - Nominal'!G123*G$154</f>
        <v>-271352.4966245825</v>
      </c>
      <c r="H123" s="3">
        <f>'Estados Financieros - Nominal'!H123*H$154</f>
        <v>-1164539.7822221194</v>
      </c>
      <c r="I123" s="3">
        <f>'Estados Financieros - Nominal'!I123*I$154</f>
        <v>-225049.50041230713</v>
      </c>
      <c r="J123" s="3">
        <f>'Estados Financieros - Nominal'!J123*J$154</f>
        <v>16611313.7082</v>
      </c>
      <c r="K123" s="3">
        <f>'Estados Financieros - Nominal'!K123*K$154</f>
        <v>-7497781.916649766</v>
      </c>
      <c r="N123" s="9"/>
      <c r="O123" s="9"/>
      <c r="P123" s="9"/>
      <c r="Q123" s="9"/>
      <c r="R123" s="9"/>
      <c r="S123" s="9"/>
      <c r="T123" s="9"/>
      <c r="U123" s="9"/>
      <c r="V123" s="9"/>
    </row>
    <row r="124" spans="2:11" ht="12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22" ht="12.75">
      <c r="A125" s="1" t="s">
        <v>89</v>
      </c>
      <c r="B125" s="4">
        <f>SUM(B115:B123)</f>
        <v>-281444.1242672584</v>
      </c>
      <c r="C125" s="4">
        <f>SUM(C115:C123)</f>
        <v>-30747475.13448519</v>
      </c>
      <c r="D125" s="4">
        <f aca="true" t="shared" si="11" ref="D125:J125">SUM(D115:D123)</f>
        <v>22947313.41747696</v>
      </c>
      <c r="E125" s="4">
        <f t="shared" si="11"/>
        <v>258825.58005004982</v>
      </c>
      <c r="F125" s="4">
        <f t="shared" si="11"/>
        <v>-14985443.637077963</v>
      </c>
      <c r="G125" s="4">
        <f t="shared" si="11"/>
        <v>-13838104.021128928</v>
      </c>
      <c r="H125" s="4">
        <f t="shared" si="11"/>
        <v>-46441320.47319923</v>
      </c>
      <c r="I125" s="4">
        <f t="shared" si="11"/>
        <v>34185420.2499545</v>
      </c>
      <c r="J125" s="4">
        <f t="shared" si="11"/>
        <v>-135127653.6052</v>
      </c>
      <c r="K125" s="4">
        <f>SUM(K115:K123)</f>
        <v>-140423621.29811394</v>
      </c>
      <c r="N125" s="9"/>
      <c r="O125" s="9"/>
      <c r="P125" s="9"/>
      <c r="Q125" s="9"/>
      <c r="R125" s="9"/>
      <c r="S125" s="9"/>
      <c r="T125" s="9"/>
      <c r="U125" s="9"/>
      <c r="V125" s="9"/>
    </row>
    <row r="126" spans="2:11" ht="12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22" ht="12.75">
      <c r="A127" s="1" t="s">
        <v>86</v>
      </c>
      <c r="B127" s="4">
        <f>SUM(B113+B125)</f>
        <v>79132489.26343735</v>
      </c>
      <c r="C127" s="4">
        <f>SUM(C113+C125)</f>
        <v>38096745.010324776</v>
      </c>
      <c r="D127" s="4">
        <f aca="true" t="shared" si="12" ref="D127:J127">SUM(D113+D125)</f>
        <v>70107035.67689863</v>
      </c>
      <c r="E127" s="4">
        <f t="shared" si="12"/>
        <v>57802472.4865756</v>
      </c>
      <c r="F127" s="4">
        <f t="shared" si="12"/>
        <v>72021934.61706576</v>
      </c>
      <c r="G127" s="4">
        <f t="shared" si="12"/>
        <v>161331452.21356317</v>
      </c>
      <c r="H127" s="4">
        <f t="shared" si="12"/>
        <v>176089998.91619122</v>
      </c>
      <c r="I127" s="4">
        <f t="shared" si="12"/>
        <v>305631654.4808678</v>
      </c>
      <c r="J127" s="4">
        <f t="shared" si="12"/>
        <v>198872910.48980027</v>
      </c>
      <c r="K127" s="4">
        <f>SUM(K113+K125)</f>
        <v>154546280.8746699</v>
      </c>
      <c r="N127" s="9"/>
      <c r="O127" s="9"/>
      <c r="P127" s="9"/>
      <c r="Q127" s="9"/>
      <c r="R127" s="9"/>
      <c r="S127" s="9"/>
      <c r="T127" s="9"/>
      <c r="U127" s="9"/>
      <c r="V127" s="9"/>
    </row>
    <row r="128" spans="2:11" ht="12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22" ht="12.75">
      <c r="A129" t="s">
        <v>64</v>
      </c>
      <c r="B129" s="3">
        <f>'Estados Financieros - Nominal'!B129*B$154</f>
        <v>-21282001.305718385</v>
      </c>
      <c r="C129" s="3">
        <f>'Estados Financieros - Nominal'!C129*C$154</f>
        <v>13292843.786757978</v>
      </c>
      <c r="D129" s="3">
        <f>'Estados Financieros - Nominal'!D129*D$154</f>
        <v>-9779549.492723228</v>
      </c>
      <c r="E129" s="3">
        <f>'Estados Financieros - Nominal'!E129*E$154</f>
        <v>3895851.540386574</v>
      </c>
      <c r="F129" s="3">
        <f>'Estados Financieros - Nominal'!F129*F$154</f>
        <v>-6489336.723634131</v>
      </c>
      <c r="G129" s="3">
        <f>'Estados Financieros - Nominal'!G129*G$154</f>
        <v>-31962998.24194045</v>
      </c>
      <c r="H129" s="3">
        <f>'Estados Financieros - Nominal'!H129*H$154</f>
        <v>-14170318.227985496</v>
      </c>
      <c r="I129" s="3">
        <f>'Estados Financieros - Nominal'!I129*I$154</f>
        <v>-58312004.603060715</v>
      </c>
      <c r="J129" s="3">
        <f>'Estados Financieros - Nominal'!J129*J$154</f>
        <v>-22593008.253000002</v>
      </c>
      <c r="K129" s="3">
        <f>'Estados Financieros - Nominal'!K129*K$154</f>
        <v>-49212317.925978504</v>
      </c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t="s">
        <v>90</v>
      </c>
      <c r="B130" s="3">
        <f>'Estados Financieros - Nominal'!B130*B$154</f>
        <v>0</v>
      </c>
      <c r="C130" s="3">
        <f>'Estados Financieros - Nominal'!C130*C$154</f>
        <v>0</v>
      </c>
      <c r="D130" s="3">
        <f>'Estados Financieros - Nominal'!D130*D$154</f>
        <v>0</v>
      </c>
      <c r="E130" s="3">
        <f>'Estados Financieros - Nominal'!E130*E$154</f>
        <v>0</v>
      </c>
      <c r="F130" s="3">
        <f>'Estados Financieros - Nominal'!F130*F$154</f>
        <v>0</v>
      </c>
      <c r="G130" s="3">
        <f>'Estados Financieros - Nominal'!G130*G$154</f>
        <v>0</v>
      </c>
      <c r="H130" s="3">
        <f>'Estados Financieros - Nominal'!H130*H$154</f>
        <v>0</v>
      </c>
      <c r="I130" s="3">
        <f>'Estados Financieros - Nominal'!I130*I$154</f>
        <v>0</v>
      </c>
      <c r="J130" s="3">
        <v>0</v>
      </c>
      <c r="K130" s="3">
        <v>0</v>
      </c>
      <c r="N130" s="9"/>
      <c r="O130" s="9"/>
      <c r="P130" s="9"/>
      <c r="Q130" s="9"/>
      <c r="R130" s="9"/>
      <c r="S130" s="9"/>
      <c r="T130" s="9"/>
      <c r="U130" s="9"/>
      <c r="V130" s="9"/>
    </row>
    <row r="131" spans="2:11" ht="12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22" ht="12.75">
      <c r="A132" s="1" t="s">
        <v>91</v>
      </c>
      <c r="B132" s="4">
        <f>SUM(B127+B129)</f>
        <v>57850487.95771896</v>
      </c>
      <c r="C132" s="4">
        <f>SUM(C127+C129+C130)</f>
        <v>51389588.79708275</v>
      </c>
      <c r="D132" s="4">
        <f aca="true" t="shared" si="13" ref="D132:J132">SUM(D127+D129+D130)</f>
        <v>60327486.1841754</v>
      </c>
      <c r="E132" s="4">
        <f t="shared" si="13"/>
        <v>61698324.026962176</v>
      </c>
      <c r="F132" s="4">
        <f t="shared" si="13"/>
        <v>65532597.893431626</v>
      </c>
      <c r="G132" s="4">
        <f t="shared" si="13"/>
        <v>129368453.97162272</v>
      </c>
      <c r="H132" s="4">
        <f t="shared" si="13"/>
        <v>161919680.68820572</v>
      </c>
      <c r="I132" s="4">
        <f t="shared" si="13"/>
        <v>247319649.87780708</v>
      </c>
      <c r="J132" s="4">
        <f t="shared" si="13"/>
        <v>176279902.23680028</v>
      </c>
      <c r="K132" s="4">
        <f>SUM(K127+K129+K130)</f>
        <v>105333962.9486914</v>
      </c>
      <c r="N132" s="9"/>
      <c r="O132" s="9"/>
      <c r="P132" s="9"/>
      <c r="Q132" s="9"/>
      <c r="R132" s="9"/>
      <c r="S132" s="9"/>
      <c r="T132" s="9"/>
      <c r="U132" s="9"/>
      <c r="V132" s="9"/>
    </row>
    <row r="133" spans="2:11" ht="12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22" ht="12.75">
      <c r="A134" t="s">
        <v>87</v>
      </c>
      <c r="B134" s="3">
        <f>'Estados Financieros - Nominal'!B134*B$154</f>
        <v>-1778667.547787361</v>
      </c>
      <c r="C134" s="3">
        <f>'Estados Financieros - Nominal'!C134*C$154</f>
        <v>-2103769.4908121387</v>
      </c>
      <c r="D134" s="3">
        <f>'Estados Financieros - Nominal'!D134*D$154</f>
        <v>-3218085.618811567</v>
      </c>
      <c r="E134" s="3">
        <f>'Estados Financieros - Nominal'!E134*E$154</f>
        <v>-3047345.343125542</v>
      </c>
      <c r="F134" s="3">
        <f>'Estados Financieros - Nominal'!F134*F$154</f>
        <v>-504748.103130755</v>
      </c>
      <c r="G134" s="3">
        <f>'Estados Financieros - Nominal'!G134*G$154</f>
        <v>-1849759.97299666</v>
      </c>
      <c r="H134" s="3">
        <f>'Estados Financieros - Nominal'!H134*H$154</f>
        <v>-4988518.284797117</v>
      </c>
      <c r="I134" s="3">
        <f>'Estados Financieros - Nominal'!I134*I$154</f>
        <v>-8098308.165608234</v>
      </c>
      <c r="J134" s="3">
        <f>'Estados Financieros - Nominal'!J134*J$154</f>
        <v>-6757628.072000001</v>
      </c>
      <c r="K134" s="3">
        <f>'Estados Financieros - Nominal'!K134*K$154</f>
        <v>-2517832.692760089</v>
      </c>
      <c r="N134" s="9"/>
      <c r="O134" s="9"/>
      <c r="P134" s="9"/>
      <c r="Q134" s="9"/>
      <c r="R134" s="9"/>
      <c r="S134" s="9"/>
      <c r="T134" s="9"/>
      <c r="U134" s="9"/>
      <c r="V134" s="9"/>
    </row>
    <row r="135" spans="2:11" ht="12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22" ht="12.75">
      <c r="A136" t="s">
        <v>92</v>
      </c>
      <c r="B136" s="3">
        <f>SUM(B132+B134)</f>
        <v>56071820.4099316</v>
      </c>
      <c r="C136" s="3">
        <f>SUM(C132+C134)</f>
        <v>49285819.306270614</v>
      </c>
      <c r="D136" s="3">
        <f aca="true" t="shared" si="14" ref="D136:J136">SUM(D132+D134)</f>
        <v>57109400.56536383</v>
      </c>
      <c r="E136" s="3">
        <f t="shared" si="14"/>
        <v>58650978.68383663</v>
      </c>
      <c r="F136" s="3">
        <f t="shared" si="14"/>
        <v>65027849.79030087</v>
      </c>
      <c r="G136" s="3">
        <f t="shared" si="14"/>
        <v>127518693.99862605</v>
      </c>
      <c r="H136" s="3">
        <f t="shared" si="14"/>
        <v>156931162.4034086</v>
      </c>
      <c r="I136" s="3">
        <f t="shared" si="14"/>
        <v>239221341.71219885</v>
      </c>
      <c r="J136" s="3">
        <f t="shared" si="14"/>
        <v>169522274.1648003</v>
      </c>
      <c r="K136" s="3">
        <f>SUM(K132+K134)</f>
        <v>102816130.2559313</v>
      </c>
      <c r="N136" s="9"/>
      <c r="O136" s="9"/>
      <c r="P136" s="9"/>
      <c r="Q136" s="9"/>
      <c r="R136" s="9"/>
      <c r="S136" s="9"/>
      <c r="T136" s="9"/>
      <c r="U136" s="9"/>
      <c r="V136" s="9"/>
    </row>
    <row r="137" spans="2:11" ht="12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22" ht="12.75">
      <c r="A138" t="s">
        <v>93</v>
      </c>
      <c r="B138" s="3">
        <f>'Estados Financieros - Nominal'!B138*B$154</f>
        <v>0</v>
      </c>
      <c r="C138" s="3">
        <f>'Estados Financieros - Nominal'!C138*C$154</f>
        <v>0</v>
      </c>
      <c r="D138" s="3">
        <f>'Estados Financieros - Nominal'!D138*D$154</f>
        <v>872930.8875754687</v>
      </c>
      <c r="E138" s="3">
        <f>'Estados Financieros - Nominal'!E138*E$154</f>
        <v>795116.650108779</v>
      </c>
      <c r="F138" s="3">
        <f>'Estados Financieros - Nominal'!F138*F$154</f>
        <v>940826.0250460404</v>
      </c>
      <c r="G138" s="3">
        <f>'Estados Financieros - Nominal'!G138*G$154</f>
        <v>1638209.3407868866</v>
      </c>
      <c r="H138" s="3">
        <f>'Estados Financieros - Nominal'!H138*H$154</f>
        <v>1658665.4151174335</v>
      </c>
      <c r="I138" s="3">
        <f>'Estados Financieros - Nominal'!I138*I$154</f>
        <v>1592154.1568052091</v>
      </c>
      <c r="J138" s="3">
        <f>'Estados Financieros - Nominal'!J138*J$154</f>
        <v>1845354.4216</v>
      </c>
      <c r="K138" s="3">
        <f>'Estados Financieros - Nominal'!K138*K$154</f>
        <v>1730546.6063678765</v>
      </c>
      <c r="N138" s="9"/>
      <c r="O138" s="9"/>
      <c r="P138" s="9"/>
      <c r="Q138" s="9"/>
      <c r="R138" s="9"/>
      <c r="S138" s="9"/>
      <c r="T138" s="9"/>
      <c r="U138" s="9"/>
      <c r="V138" s="9"/>
    </row>
    <row r="139" spans="2:11" ht="12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22" ht="12.75">
      <c r="A140" s="6" t="s">
        <v>94</v>
      </c>
      <c r="B140" s="5">
        <f>SUM(B136+B138)</f>
        <v>56071820.4099316</v>
      </c>
      <c r="C140" s="5">
        <f>SUM(C136+C138)</f>
        <v>49285819.306270614</v>
      </c>
      <c r="D140" s="5">
        <f aca="true" t="shared" si="15" ref="D140:J140">SUM(D136+D138)</f>
        <v>57982331.4529393</v>
      </c>
      <c r="E140" s="5">
        <f t="shared" si="15"/>
        <v>59446095.33394541</v>
      </c>
      <c r="F140" s="5">
        <f t="shared" si="15"/>
        <v>65968675.81534691</v>
      </c>
      <c r="G140" s="5">
        <f t="shared" si="15"/>
        <v>129156903.33941294</v>
      </c>
      <c r="H140" s="5">
        <f t="shared" si="15"/>
        <v>158589827.81852603</v>
      </c>
      <c r="I140" s="5">
        <f t="shared" si="15"/>
        <v>240813495.86900407</v>
      </c>
      <c r="J140" s="5">
        <f t="shared" si="15"/>
        <v>171367628.5864003</v>
      </c>
      <c r="K140" s="5">
        <f>SUM(K136+K138)</f>
        <v>104546676.86229917</v>
      </c>
      <c r="N140" s="9"/>
      <c r="O140" s="9"/>
      <c r="P140" s="9"/>
      <c r="Q140" s="9"/>
      <c r="R140" s="9"/>
      <c r="S140" s="9"/>
      <c r="T140" s="9"/>
      <c r="U140" s="9"/>
      <c r="V140" s="9"/>
    </row>
    <row r="143" spans="1:11" ht="12.75">
      <c r="A143" t="s">
        <v>177</v>
      </c>
      <c r="B143" s="27">
        <f aca="true" t="shared" si="16" ref="B143:J143">SUM(B127+B145+B146+B147)</f>
        <v>114310486.81430991</v>
      </c>
      <c r="C143" s="27">
        <f t="shared" si="16"/>
        <v>77961981.74347165</v>
      </c>
      <c r="D143" s="27">
        <f t="shared" si="16"/>
        <v>96869891.29176994</v>
      </c>
      <c r="E143" s="27">
        <f t="shared" si="16"/>
        <v>88841406.95230077</v>
      </c>
      <c r="F143" s="27">
        <f t="shared" si="16"/>
        <v>102832965.02443224</v>
      </c>
      <c r="G143" s="27">
        <f t="shared" si="16"/>
        <v>223959659.1344718</v>
      </c>
      <c r="H143" s="27">
        <f t="shared" si="16"/>
        <v>244262327.14186728</v>
      </c>
      <c r="I143" s="27">
        <f t="shared" si="16"/>
        <v>385620395.7895413</v>
      </c>
      <c r="J143" s="27">
        <f t="shared" si="16"/>
        <v>258436430.43740028</v>
      </c>
      <c r="K143" s="27">
        <f>SUM(K127+K145+K146+K147)</f>
        <v>255459051.4236458</v>
      </c>
    </row>
    <row r="144" spans="1:11" ht="12.75">
      <c r="A144" t="s">
        <v>178</v>
      </c>
      <c r="B144" s="27">
        <f aca="true" t="shared" si="17" ref="B144:J144">SUM(B127+B146)</f>
        <v>78699930.29792473</v>
      </c>
      <c r="C144" s="27">
        <f t="shared" si="17"/>
        <v>41281613.158114724</v>
      </c>
      <c r="D144" s="27">
        <f t="shared" si="17"/>
        <v>52131861.25732443</v>
      </c>
      <c r="E144" s="27">
        <f t="shared" si="17"/>
        <v>42435298.701442495</v>
      </c>
      <c r="F144" s="27">
        <f t="shared" si="17"/>
        <v>47294840.76414986</v>
      </c>
      <c r="G144" s="27">
        <f t="shared" si="17"/>
        <v>133701539.56770961</v>
      </c>
      <c r="H144" s="27">
        <f t="shared" si="17"/>
        <v>136713120.52054214</v>
      </c>
      <c r="I144" s="27">
        <f t="shared" si="17"/>
        <v>273184450.5105111</v>
      </c>
      <c r="J144" s="27">
        <f t="shared" si="17"/>
        <v>75659520.58360027</v>
      </c>
      <c r="K144" s="27">
        <f>SUM(K127+K146)</f>
        <v>78932066.00851701</v>
      </c>
    </row>
    <row r="145" spans="1:11" ht="12.75">
      <c r="A145" t="s">
        <v>179</v>
      </c>
      <c r="B145" s="27">
        <f>'Estado Flujo Efectivo - Real'!B86</f>
        <v>33755621.66065272</v>
      </c>
      <c r="C145" s="27">
        <f>'Estado Flujo Efectivo - Real'!C86</f>
        <v>36680368.58535693</v>
      </c>
      <c r="D145" s="27">
        <f>'Estado Flujo Efectivo - Real'!D86</f>
        <v>45602572.07753416</v>
      </c>
      <c r="E145" s="27">
        <f>'Estado Flujo Efectivo - Real'!E86</f>
        <v>46593069.91234799</v>
      </c>
      <c r="F145" s="27">
        <f>'Estado Flujo Efectivo - Real'!F86</f>
        <v>53850066.06875383</v>
      </c>
      <c r="G145" s="27">
        <f>'Estado Flujo Efectivo - Real'!G86</f>
        <v>76577070.06371841</v>
      </c>
      <c r="H145" s="27">
        <f>'Estado Flujo Efectivo - Real'!H86</f>
        <v>88387568.62197177</v>
      </c>
      <c r="I145" s="27">
        <f>'Estado Flujo Efectivo - Real'!I86</f>
        <v>89023419.74768949</v>
      </c>
      <c r="J145" s="27">
        <f>'Estado Flujo Efectivo - Real'!J86</f>
        <v>126257008.7406</v>
      </c>
      <c r="K145" s="27">
        <f>'Estado Flujo Efectivo - Real'!K86</f>
        <v>127682889.21293855</v>
      </c>
    </row>
    <row r="146" spans="1:11" ht="12.75">
      <c r="A146" t="s">
        <v>227</v>
      </c>
      <c r="B146" s="27">
        <f aca="true" t="shared" si="18" ref="B146:J146">SUM(B115+B120)</f>
        <v>-432558.9655126147</v>
      </c>
      <c r="C146" s="27">
        <f t="shared" si="18"/>
        <v>3184868.1477899477</v>
      </c>
      <c r="D146" s="27">
        <f t="shared" si="18"/>
        <v>-17975174.4195742</v>
      </c>
      <c r="E146" s="27">
        <f t="shared" si="18"/>
        <v>-15367173.785133112</v>
      </c>
      <c r="F146" s="27">
        <f t="shared" si="18"/>
        <v>-24727093.852915898</v>
      </c>
      <c r="G146" s="27">
        <f t="shared" si="18"/>
        <v>-27629912.645853564</v>
      </c>
      <c r="H146" s="27">
        <f t="shared" si="18"/>
        <v>-39376878.39564906</v>
      </c>
      <c r="I146" s="27">
        <f t="shared" si="18"/>
        <v>-32447203.970356725</v>
      </c>
      <c r="J146" s="27">
        <f t="shared" si="18"/>
        <v>-123213389.9062</v>
      </c>
      <c r="K146" s="27">
        <f>SUM(K115+K120)</f>
        <v>-75614214.8661529</v>
      </c>
    </row>
    <row r="147" spans="1:11" ht="12.75">
      <c r="A147" t="s">
        <v>257</v>
      </c>
      <c r="B147" s="27">
        <f>'Estado Flujo Efectivo - Real'!B87+'Estado Flujo Efectivo - Real'!B91+'Estado Flujo Efectivo - Real'!B92</f>
        <v>1854934.8557324712</v>
      </c>
      <c r="C147" s="27">
        <f>'Estado Flujo Efectivo - Real'!C87+'Estado Flujo Efectivo - Real'!C91+'Estado Flujo Efectivo - Real'!C92</f>
        <v>0</v>
      </c>
      <c r="D147" s="27">
        <f>'Estado Flujo Efectivo - Real'!D87+'Estado Flujo Efectivo - Real'!D91+'Estado Flujo Efectivo - Real'!D92</f>
        <v>-864542.0430886559</v>
      </c>
      <c r="E147" s="27">
        <f>'Estado Flujo Efectivo - Real'!E87+'Estado Flujo Efectivo - Real'!E91+'Estado Flujo Efectivo - Real'!E92</f>
        <v>-186961.66148970684</v>
      </c>
      <c r="F147" s="27">
        <f>'Estado Flujo Efectivo - Real'!F87+'Estado Flujo Efectivo - Real'!F91+'Estado Flujo Efectivo - Real'!F92</f>
        <v>1688058.1915285452</v>
      </c>
      <c r="G147" s="27">
        <f>'Estado Flujo Efectivo - Real'!G87+'Estado Flujo Efectivo - Real'!G91+'Estado Flujo Efectivo - Real'!G92</f>
        <v>13681049.503043795</v>
      </c>
      <c r="H147" s="27">
        <f>'Estado Flujo Efectivo - Real'!H87+'Estado Flujo Efectivo - Real'!H91+'Estado Flujo Efectivo - Real'!H92</f>
        <v>19161637.99935336</v>
      </c>
      <c r="I147" s="27">
        <f>'Estado Flujo Efectivo - Real'!I87+'Estado Flujo Efectivo - Real'!I91+'Estado Flujo Efectivo - Real'!I92</f>
        <v>23412525.531340696</v>
      </c>
      <c r="J147" s="27">
        <f>'Estado Flujo Efectivo - Real'!J87+'Estado Flujo Efectivo - Real'!J91+'Estado Flujo Efectivo - Real'!J92</f>
        <v>56519901.1132</v>
      </c>
      <c r="K147" s="27">
        <f>'Estado Flujo Efectivo - Real'!K87+'Estado Flujo Efectivo - Real'!K91+'Estado Flujo Efectivo - Real'!K92</f>
        <v>48844096.20219022</v>
      </c>
    </row>
    <row r="154" spans="1:11" ht="12.75">
      <c r="A154" t="s">
        <v>95</v>
      </c>
      <c r="B154">
        <f aca="true" t="shared" si="19" ref="B154:J154">SUM(B156/B155)</f>
        <v>1.4355658694281612</v>
      </c>
      <c r="C154">
        <f t="shared" si="19"/>
        <v>1.3986982774394228</v>
      </c>
      <c r="D154">
        <f t="shared" si="19"/>
        <v>1.3602796313949794</v>
      </c>
      <c r="E154">
        <f t="shared" si="19"/>
        <v>1.3458418742690426</v>
      </c>
      <c r="F154">
        <f t="shared" si="19"/>
        <v>1.3139349294045426</v>
      </c>
      <c r="G154">
        <f t="shared" si="19"/>
        <v>1.267498874860838</v>
      </c>
      <c r="H154">
        <f t="shared" si="19"/>
        <v>1.2357682270617305</v>
      </c>
      <c r="I154">
        <f t="shared" si="19"/>
        <v>1.1461066429634708</v>
      </c>
      <c r="J154">
        <f t="shared" si="19"/>
        <v>1.0702</v>
      </c>
      <c r="K154">
        <f>SUM(K156/K155)</f>
        <v>1.0851754208071385</v>
      </c>
    </row>
    <row r="155" spans="1:11" ht="12.75">
      <c r="A155" t="s">
        <v>96</v>
      </c>
      <c r="B155">
        <v>74.549</v>
      </c>
      <c r="C155">
        <v>76.514</v>
      </c>
      <c r="D155">
        <v>78.675</v>
      </c>
      <c r="E155">
        <v>79.519</v>
      </c>
      <c r="F155">
        <v>81.45</v>
      </c>
      <c r="G155">
        <v>84.434</v>
      </c>
      <c r="H155">
        <v>86.602</v>
      </c>
      <c r="I155">
        <v>93.377</v>
      </c>
      <c r="J155">
        <v>100</v>
      </c>
      <c r="K155">
        <v>98.62</v>
      </c>
    </row>
    <row r="156" spans="1:11" ht="12.75">
      <c r="A156" t="s">
        <v>97</v>
      </c>
      <c r="B156">
        <v>107.02</v>
      </c>
      <c r="C156">
        <v>107.02</v>
      </c>
      <c r="D156">
        <v>107.02</v>
      </c>
      <c r="E156">
        <v>107.02</v>
      </c>
      <c r="F156">
        <v>107.02</v>
      </c>
      <c r="G156">
        <v>107.02</v>
      </c>
      <c r="H156">
        <v>107.02</v>
      </c>
      <c r="I156">
        <v>107.02</v>
      </c>
      <c r="J156">
        <v>107.02</v>
      </c>
      <c r="K156">
        <v>107.02</v>
      </c>
    </row>
    <row r="158" spans="1:11" ht="12.75">
      <c r="A158" t="s">
        <v>192</v>
      </c>
      <c r="B158" s="26">
        <v>37256</v>
      </c>
      <c r="C158" s="26">
        <v>37256</v>
      </c>
      <c r="D158" s="26">
        <v>37621</v>
      </c>
      <c r="E158" s="26">
        <v>37986</v>
      </c>
      <c r="F158" s="26">
        <v>38352</v>
      </c>
      <c r="G158" s="26">
        <v>38717</v>
      </c>
      <c r="H158" s="26">
        <v>39082</v>
      </c>
      <c r="I158" s="26">
        <v>39447</v>
      </c>
      <c r="J158" s="26">
        <v>39813</v>
      </c>
      <c r="K158" s="26">
        <v>40178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N119"/>
  <sheetViews>
    <sheetView zoomScalePageLayoutView="0" workbookViewId="0" topLeftCell="A90">
      <selection activeCell="E126" sqref="E126"/>
    </sheetView>
  </sheetViews>
  <sheetFormatPr defaultColWidth="11.421875" defaultRowHeight="12.75"/>
  <cols>
    <col min="1" max="1" width="60.421875" style="0" bestFit="1" customWidth="1"/>
    <col min="2" max="4" width="12.28125" style="0" bestFit="1" customWidth="1"/>
    <col min="5" max="9" width="13.8515625" style="0" bestFit="1" customWidth="1"/>
    <col min="10" max="10" width="14.8515625" style="0" bestFit="1" customWidth="1"/>
    <col min="11" max="11" width="16.57421875" style="0" bestFit="1" customWidth="1"/>
  </cols>
  <sheetData>
    <row r="7" ht="12.75">
      <c r="A7" s="1" t="s">
        <v>259</v>
      </c>
    </row>
    <row r="12" spans="2:11" ht="12.75">
      <c r="B12" s="7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</row>
    <row r="14" spans="1:11" ht="12.75">
      <c r="A14" t="s">
        <v>183</v>
      </c>
      <c r="B14" s="3">
        <v>861722918</v>
      </c>
      <c r="C14" s="3">
        <v>818947434</v>
      </c>
      <c r="D14" s="3">
        <v>782091127</v>
      </c>
      <c r="E14" s="3">
        <v>1076052074</v>
      </c>
      <c r="F14" s="3">
        <v>1620870399</v>
      </c>
      <c r="G14" s="3">
        <v>2845575982</v>
      </c>
      <c r="H14" s="3">
        <v>3286875789</v>
      </c>
      <c r="I14" s="3">
        <v>4524668009</v>
      </c>
      <c r="J14" s="3">
        <v>7210762599</v>
      </c>
      <c r="K14" s="3">
        <v>6339267323</v>
      </c>
    </row>
    <row r="15" spans="1:11" ht="12.75">
      <c r="A15" t="s">
        <v>184</v>
      </c>
      <c r="B15" s="3">
        <v>7704858</v>
      </c>
      <c r="C15" s="3">
        <v>10334922</v>
      </c>
      <c r="D15" s="3">
        <v>6801378</v>
      </c>
      <c r="E15" s="3">
        <v>1379482</v>
      </c>
      <c r="F15" s="3">
        <v>3827483</v>
      </c>
      <c r="G15" s="3">
        <v>3672763</v>
      </c>
      <c r="H15" s="3">
        <v>3376717</v>
      </c>
      <c r="I15" s="3">
        <v>6999949</v>
      </c>
      <c r="J15" s="3">
        <v>6424094</v>
      </c>
      <c r="K15" s="3">
        <v>5422426</v>
      </c>
    </row>
    <row r="16" spans="1:11" ht="12.75">
      <c r="A16" t="s">
        <v>185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555792</v>
      </c>
      <c r="H16" s="3">
        <v>1306092</v>
      </c>
      <c r="I16" s="3">
        <v>4097374</v>
      </c>
      <c r="J16" s="3">
        <v>1988211</v>
      </c>
      <c r="K16" s="3">
        <v>1048095</v>
      </c>
    </row>
    <row r="17" spans="1:11" ht="12.75">
      <c r="A17" t="s">
        <v>186</v>
      </c>
      <c r="B17" s="3">
        <v>5589994</v>
      </c>
      <c r="C17" s="3">
        <v>2358179</v>
      </c>
      <c r="D17" s="3">
        <v>2418143</v>
      </c>
      <c r="E17" s="3">
        <v>2734316</v>
      </c>
      <c r="F17" s="3">
        <v>6453602</v>
      </c>
      <c r="G17" s="3">
        <v>5912010</v>
      </c>
      <c r="H17" s="3">
        <v>11623841</v>
      </c>
      <c r="I17" s="3">
        <v>24231565</v>
      </c>
      <c r="J17" s="3">
        <v>25224055</v>
      </c>
      <c r="K17" s="3">
        <v>9558575</v>
      </c>
    </row>
    <row r="18" spans="1:11" ht="12.75">
      <c r="A18" t="s">
        <v>226</v>
      </c>
      <c r="B18" s="3">
        <v>-781118415</v>
      </c>
      <c r="C18" s="3">
        <v>-702470526</v>
      </c>
      <c r="D18" s="3">
        <v>-720891922</v>
      </c>
      <c r="E18" s="3">
        <v>-983130485</v>
      </c>
      <c r="F18" s="3">
        <v>-1457789008</v>
      </c>
      <c r="G18" s="3">
        <v>-2603565499</v>
      </c>
      <c r="H18" s="3">
        <v>-2954703251</v>
      </c>
      <c r="I18" s="3">
        <v>-4222996974</v>
      </c>
      <c r="J18" s="3">
        <v>-6594759829</v>
      </c>
      <c r="K18" s="3">
        <v>-5525230152</v>
      </c>
    </row>
    <row r="19" spans="1:11" ht="12.75">
      <c r="A19" t="s">
        <v>187</v>
      </c>
      <c r="B19" s="3">
        <v>-9213119</v>
      </c>
      <c r="C19" s="3">
        <v>-5774155</v>
      </c>
      <c r="D19" s="3">
        <v>-18583079</v>
      </c>
      <c r="E19" s="3">
        <v>-13718563</v>
      </c>
      <c r="F19" s="3">
        <v>-21742563</v>
      </c>
      <c r="G19" s="3">
        <v>-32814460</v>
      </c>
      <c r="H19" s="3">
        <v>-34351935</v>
      </c>
      <c r="I19" s="3">
        <v>-41109607</v>
      </c>
      <c r="J19" s="3">
        <v>-114795886</v>
      </c>
      <c r="K19" s="3">
        <v>-83849844</v>
      </c>
    </row>
    <row r="20" spans="1:11" ht="12.75">
      <c r="A20" t="s">
        <v>64</v>
      </c>
      <c r="B20" s="3">
        <v>0</v>
      </c>
      <c r="C20" s="3">
        <v>-11380741</v>
      </c>
      <c r="D20" s="3">
        <v>-4017171</v>
      </c>
      <c r="E20" s="3">
        <v>-4008192</v>
      </c>
      <c r="F20" s="3">
        <v>-3205924</v>
      </c>
      <c r="G20" s="3">
        <v>-9420806</v>
      </c>
      <c r="H20" s="3">
        <v>-2436460</v>
      </c>
      <c r="I20" s="3">
        <v>-2312414</v>
      </c>
      <c r="J20" s="3">
        <v>-21697558</v>
      </c>
      <c r="K20" s="3">
        <v>-17507198</v>
      </c>
    </row>
    <row r="21" spans="1:11" ht="12.75">
      <c r="A21" t="s">
        <v>188</v>
      </c>
      <c r="B21" s="3">
        <v>-9359</v>
      </c>
      <c r="C21" s="3">
        <v>-13693459</v>
      </c>
      <c r="D21" s="3">
        <v>-3317327</v>
      </c>
      <c r="E21" s="3">
        <v>-5807962</v>
      </c>
      <c r="F21" s="3">
        <v>-1846002</v>
      </c>
      <c r="G21" s="3">
        <v>-882381</v>
      </c>
      <c r="H21" s="3">
        <v>-3296385</v>
      </c>
      <c r="I21" s="3">
        <v>-2338673</v>
      </c>
      <c r="J21" s="3">
        <v>-18215841</v>
      </c>
      <c r="K21" s="3">
        <v>-9759159</v>
      </c>
    </row>
    <row r="22" spans="1:11" ht="12.75">
      <c r="A22" t="s">
        <v>189</v>
      </c>
      <c r="B22" s="3">
        <v>-15807416</v>
      </c>
      <c r="C22" s="3">
        <v>-28384378</v>
      </c>
      <c r="D22" s="3">
        <v>-7170076</v>
      </c>
      <c r="E22" s="3">
        <v>-15500447</v>
      </c>
      <c r="F22" s="3">
        <v>-46868741</v>
      </c>
      <c r="G22" s="3">
        <v>-83325901</v>
      </c>
      <c r="H22" s="3">
        <v>-110022573</v>
      </c>
      <c r="I22" s="3">
        <v>-107495391</v>
      </c>
      <c r="J22" s="3">
        <v>-233365089</v>
      </c>
      <c r="K22" s="3">
        <v>-159271013</v>
      </c>
    </row>
    <row r="23" spans="1:11" ht="12.75">
      <c r="A23" t="s">
        <v>258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2:10" ht="12.75">
      <c r="B24" s="3"/>
      <c r="C24" s="3"/>
      <c r="D24" s="3"/>
      <c r="E24" s="3"/>
      <c r="F24" s="3"/>
      <c r="G24" s="3"/>
      <c r="H24" s="3"/>
      <c r="I24" s="3"/>
      <c r="J24" s="3"/>
    </row>
    <row r="25" spans="1:11" ht="12.75">
      <c r="A25" s="1" t="s">
        <v>190</v>
      </c>
      <c r="B25" s="4">
        <f>SUM(B14:B23)</f>
        <v>68869461</v>
      </c>
      <c r="C25" s="4">
        <f aca="true" t="shared" si="0" ref="C25:K25">SUM(C14:C23)</f>
        <v>69937276</v>
      </c>
      <c r="D25" s="4">
        <f t="shared" si="0"/>
        <v>37331073</v>
      </c>
      <c r="E25" s="4">
        <f t="shared" si="0"/>
        <v>58000223</v>
      </c>
      <c r="F25" s="4">
        <f t="shared" si="0"/>
        <v>99699246</v>
      </c>
      <c r="G25" s="4">
        <f t="shared" si="0"/>
        <v>125707500</v>
      </c>
      <c r="H25" s="4">
        <f t="shared" si="0"/>
        <v>198371835</v>
      </c>
      <c r="I25" s="4">
        <f t="shared" si="0"/>
        <v>183743838</v>
      </c>
      <c r="J25" s="4">
        <f t="shared" si="0"/>
        <v>261564756</v>
      </c>
      <c r="K25" s="4">
        <f t="shared" si="0"/>
        <v>559679053</v>
      </c>
    </row>
    <row r="26" spans="2:10" ht="12.75">
      <c r="B26" s="3"/>
      <c r="C26" s="3"/>
      <c r="D26" s="3"/>
      <c r="E26" s="3"/>
      <c r="F26" s="3"/>
      <c r="G26" s="3"/>
      <c r="H26" s="3"/>
      <c r="I26" s="3"/>
      <c r="J26" s="3"/>
    </row>
    <row r="27" spans="1:11" ht="12.75">
      <c r="A27" t="s">
        <v>191</v>
      </c>
      <c r="B27" s="3">
        <v>0</v>
      </c>
      <c r="C27" s="3">
        <v>0</v>
      </c>
      <c r="D27" s="3">
        <v>0</v>
      </c>
      <c r="E27" s="3">
        <v>0</v>
      </c>
      <c r="F27" s="3">
        <v>235789125</v>
      </c>
      <c r="G27" s="3">
        <v>41251556</v>
      </c>
      <c r="H27" s="3">
        <v>0</v>
      </c>
      <c r="I27" s="3">
        <v>149324413</v>
      </c>
      <c r="J27" s="3">
        <v>179302737</v>
      </c>
      <c r="K27" s="3">
        <v>85317732</v>
      </c>
    </row>
    <row r="28" spans="1:11" ht="12.75">
      <c r="A28" t="s">
        <v>193</v>
      </c>
      <c r="B28" s="3">
        <v>6587148</v>
      </c>
      <c r="C28" s="3">
        <v>122329946</v>
      </c>
      <c r="D28" s="3">
        <v>45469081</v>
      </c>
      <c r="E28" s="3">
        <v>91031510</v>
      </c>
      <c r="F28" s="3">
        <v>208293748</v>
      </c>
      <c r="G28" s="3">
        <v>160136705</v>
      </c>
      <c r="H28" s="3">
        <v>67902122</v>
      </c>
      <c r="I28" s="3">
        <v>867229752</v>
      </c>
      <c r="J28" s="3">
        <v>1559311343</v>
      </c>
      <c r="K28" s="3">
        <v>188926272</v>
      </c>
    </row>
    <row r="29" spans="1:11" ht="12.75">
      <c r="A29" t="s">
        <v>62</v>
      </c>
      <c r="B29" s="3">
        <v>0</v>
      </c>
      <c r="C29" s="3">
        <v>96288382</v>
      </c>
      <c r="D29" s="3">
        <v>0</v>
      </c>
      <c r="E29" s="3">
        <v>0</v>
      </c>
      <c r="F29" s="3">
        <v>0</v>
      </c>
      <c r="G29" s="3">
        <v>0</v>
      </c>
      <c r="H29" s="3">
        <v>171701661</v>
      </c>
      <c r="I29" s="3">
        <v>27234429</v>
      </c>
      <c r="J29" s="3">
        <v>193082892</v>
      </c>
      <c r="K29" s="3">
        <v>206793233</v>
      </c>
    </row>
    <row r="30" spans="1:11" ht="12.75">
      <c r="A30" t="s">
        <v>194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2.75">
      <c r="A31" t="s">
        <v>195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2.75">
      <c r="A32" t="s">
        <v>196</v>
      </c>
      <c r="B32" s="3">
        <v>0</v>
      </c>
      <c r="C32" s="3">
        <v>0</v>
      </c>
      <c r="D32" s="3">
        <v>0</v>
      </c>
      <c r="E32" s="3">
        <v>0</v>
      </c>
      <c r="F32" s="3">
        <v>18492302</v>
      </c>
      <c r="G32" s="3">
        <v>0</v>
      </c>
      <c r="H32" s="3">
        <v>1554</v>
      </c>
      <c r="I32" s="3">
        <v>0</v>
      </c>
      <c r="J32" s="3">
        <v>932225</v>
      </c>
      <c r="K32" s="3">
        <v>0</v>
      </c>
    </row>
    <row r="33" spans="1:11" ht="12.75">
      <c r="A33" t="s">
        <v>197</v>
      </c>
      <c r="B33" s="3">
        <v>-655</v>
      </c>
      <c r="C33" s="3">
        <v>0</v>
      </c>
      <c r="D33" s="3">
        <v>0</v>
      </c>
      <c r="E33" s="3">
        <v>0</v>
      </c>
      <c r="F33" s="3">
        <v>-32955472</v>
      </c>
      <c r="G33" s="3">
        <v>-17697665</v>
      </c>
      <c r="H33" s="3">
        <v>-37795940</v>
      </c>
      <c r="I33" s="3">
        <v>-42692303</v>
      </c>
      <c r="J33" s="3">
        <v>-59616630</v>
      </c>
      <c r="K33" s="3">
        <v>-48388247</v>
      </c>
    </row>
    <row r="34" spans="1:11" ht="12.75">
      <c r="A34" t="s">
        <v>198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2.75">
      <c r="A35" t="s">
        <v>199</v>
      </c>
      <c r="B35" s="3">
        <v>-15959083</v>
      </c>
      <c r="C35" s="3">
        <v>-30319979</v>
      </c>
      <c r="D35" s="3">
        <v>-31113093</v>
      </c>
      <c r="E35" s="3">
        <v>-76662666</v>
      </c>
      <c r="F35" s="3">
        <v>-132168580</v>
      </c>
      <c r="G35" s="3">
        <v>-131844998</v>
      </c>
      <c r="H35" s="3">
        <v>-125515847</v>
      </c>
      <c r="I35" s="3">
        <v>-510719908</v>
      </c>
      <c r="J35" s="3">
        <v>-1407196197</v>
      </c>
      <c r="K35" s="3">
        <v>-525964599</v>
      </c>
    </row>
    <row r="36" spans="1:11" ht="12.75">
      <c r="A36" t="s">
        <v>200</v>
      </c>
      <c r="B36" s="3">
        <v>0</v>
      </c>
      <c r="C36" s="3">
        <v>0</v>
      </c>
      <c r="D36" s="3">
        <v>0</v>
      </c>
      <c r="E36" s="3">
        <v>0</v>
      </c>
      <c r="F36" s="3">
        <v>-10189575</v>
      </c>
      <c r="G36" s="3">
        <v>-13554144</v>
      </c>
      <c r="H36" s="3">
        <v>-38586807</v>
      </c>
      <c r="I36" s="3">
        <v>-17783524</v>
      </c>
      <c r="J36" s="3">
        <v>-35224198</v>
      </c>
      <c r="K36" s="3">
        <v>-22079664</v>
      </c>
    </row>
    <row r="37" spans="1:11" ht="12.75">
      <c r="A37" t="s">
        <v>201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2.75">
      <c r="A38" t="s">
        <v>202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2.75">
      <c r="A39" t="s">
        <v>203</v>
      </c>
      <c r="B39" s="3">
        <v>0</v>
      </c>
      <c r="C39" s="3">
        <v>0</v>
      </c>
      <c r="D39" s="3">
        <v>0</v>
      </c>
      <c r="E39" s="3">
        <v>0</v>
      </c>
      <c r="F39" s="3">
        <v>-2962381</v>
      </c>
      <c r="G39" s="3">
        <v>-1463194</v>
      </c>
      <c r="H39" s="3">
        <v>0</v>
      </c>
      <c r="I39" s="3">
        <v>-914001</v>
      </c>
      <c r="J39" s="3">
        <v>0</v>
      </c>
      <c r="K39" s="3">
        <v>0</v>
      </c>
    </row>
    <row r="40" spans="1:11" ht="12.75">
      <c r="A40" t="s">
        <v>204</v>
      </c>
      <c r="B40" s="3">
        <v>0</v>
      </c>
      <c r="C40" s="3">
        <v>-1463929</v>
      </c>
      <c r="D40" s="3">
        <v>0</v>
      </c>
      <c r="E40" s="3">
        <v>0</v>
      </c>
      <c r="F40" s="3">
        <v>0</v>
      </c>
      <c r="G40" s="3">
        <v>0</v>
      </c>
      <c r="H40" s="3">
        <v>-2616345</v>
      </c>
      <c r="I40" s="3">
        <v>-439995</v>
      </c>
      <c r="J40" s="3">
        <v>-2471296</v>
      </c>
      <c r="K40" s="3">
        <v>0</v>
      </c>
    </row>
    <row r="41" spans="1:11" ht="12.75">
      <c r="A41" t="s">
        <v>205</v>
      </c>
      <c r="B41" s="3">
        <v>0</v>
      </c>
      <c r="C41" s="3">
        <v>0</v>
      </c>
      <c r="D41" s="3">
        <v>0</v>
      </c>
      <c r="E41" s="3">
        <v>-2637817</v>
      </c>
      <c r="F41" s="3">
        <v>-648707</v>
      </c>
      <c r="G41" s="3">
        <v>-1624802</v>
      </c>
      <c r="H41" s="3">
        <v>0</v>
      </c>
      <c r="I41" s="3">
        <v>0</v>
      </c>
      <c r="J41" s="3">
        <v>-504185</v>
      </c>
      <c r="K41" s="3">
        <v>0</v>
      </c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1:11" ht="12.75">
      <c r="A43" s="1" t="s">
        <v>206</v>
      </c>
      <c r="B43" s="4">
        <f aca="true" t="shared" si="1" ref="B43:K43">SUM(B27:B41)</f>
        <v>-9372590</v>
      </c>
      <c r="C43" s="4">
        <f t="shared" si="1"/>
        <v>186834420</v>
      </c>
      <c r="D43" s="4">
        <f t="shared" si="1"/>
        <v>14355988</v>
      </c>
      <c r="E43" s="4">
        <f t="shared" si="1"/>
        <v>11731027</v>
      </c>
      <c r="F43" s="4">
        <f t="shared" si="1"/>
        <v>283650460</v>
      </c>
      <c r="G43" s="4">
        <f t="shared" si="1"/>
        <v>35203458</v>
      </c>
      <c r="H43" s="4">
        <f t="shared" si="1"/>
        <v>35090398</v>
      </c>
      <c r="I43" s="4">
        <f t="shared" si="1"/>
        <v>471238863</v>
      </c>
      <c r="J43" s="4">
        <f t="shared" si="1"/>
        <v>427616691</v>
      </c>
      <c r="K43" s="4">
        <f t="shared" si="1"/>
        <v>-115395273</v>
      </c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1:11" ht="12.75">
      <c r="A45" t="s">
        <v>207</v>
      </c>
      <c r="B45" s="3">
        <v>45827</v>
      </c>
      <c r="C45" s="3">
        <v>94646</v>
      </c>
      <c r="D45" s="3">
        <v>264051</v>
      </c>
      <c r="E45" s="3">
        <v>336875</v>
      </c>
      <c r="F45" s="3">
        <v>7966695</v>
      </c>
      <c r="G45" s="3">
        <v>4139380</v>
      </c>
      <c r="H45" s="3">
        <v>4986765</v>
      </c>
      <c r="I45" s="3">
        <v>2356772</v>
      </c>
      <c r="J45" s="3">
        <v>958648</v>
      </c>
      <c r="K45" s="3">
        <v>1657674</v>
      </c>
    </row>
    <row r="46" spans="1:11" ht="12.75">
      <c r="A46" t="s">
        <v>208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75731500</v>
      </c>
      <c r="H46" s="3">
        <v>0</v>
      </c>
      <c r="I46" s="3">
        <v>95912067</v>
      </c>
      <c r="J46" s="3">
        <v>0</v>
      </c>
      <c r="K46" s="3">
        <v>7429795</v>
      </c>
    </row>
    <row r="47" spans="1:11" ht="12.75">
      <c r="A47" t="s">
        <v>209</v>
      </c>
      <c r="B47" s="3">
        <v>0</v>
      </c>
      <c r="C47" s="3">
        <v>0</v>
      </c>
      <c r="D47" s="3">
        <v>22047323</v>
      </c>
      <c r="E47" s="3">
        <v>49821730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2.75">
      <c r="A48" t="s">
        <v>210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.75">
      <c r="A49" t="s">
        <v>211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2.75">
      <c r="A50" t="s">
        <v>212</v>
      </c>
      <c r="B50" s="3">
        <v>0</v>
      </c>
      <c r="C50" s="3">
        <v>0</v>
      </c>
      <c r="D50" s="3">
        <v>4217414</v>
      </c>
      <c r="E50" s="3">
        <v>2543605</v>
      </c>
      <c r="F50" s="3">
        <v>13928756</v>
      </c>
      <c r="G50" s="3">
        <v>1066646</v>
      </c>
      <c r="H50" s="3">
        <v>316181</v>
      </c>
      <c r="I50" s="3">
        <v>18617716</v>
      </c>
      <c r="J50" s="3">
        <v>19548974</v>
      </c>
      <c r="K50" s="3">
        <v>567796</v>
      </c>
    </row>
    <row r="51" spans="1:11" ht="12.75">
      <c r="A51" t="s">
        <v>213</v>
      </c>
      <c r="B51" s="3">
        <v>-68715194</v>
      </c>
      <c r="C51" s="3">
        <v>-129865670</v>
      </c>
      <c r="D51" s="3">
        <v>-83843585</v>
      </c>
      <c r="E51" s="3">
        <v>-83332048</v>
      </c>
      <c r="F51" s="3">
        <v>-117389517</v>
      </c>
      <c r="G51" s="3">
        <v>-127452500</v>
      </c>
      <c r="H51" s="3">
        <v>-187139633</v>
      </c>
      <c r="I51" s="3">
        <v>-320919402</v>
      </c>
      <c r="J51" s="3">
        <v>-554145178</v>
      </c>
      <c r="K51" s="3">
        <v>-190868180</v>
      </c>
    </row>
    <row r="52" spans="1:11" ht="12.75">
      <c r="A52" t="s">
        <v>214</v>
      </c>
      <c r="B52" s="3">
        <v>0</v>
      </c>
      <c r="C52" s="3">
        <v>-3306951</v>
      </c>
      <c r="D52" s="3">
        <v>-149462</v>
      </c>
      <c r="E52" s="3">
        <v>-49419</v>
      </c>
      <c r="F52" s="3">
        <v>0</v>
      </c>
      <c r="G52" s="3">
        <v>0</v>
      </c>
      <c r="H52" s="3">
        <v>-594427</v>
      </c>
      <c r="I52" s="3">
        <v>-594466</v>
      </c>
      <c r="J52" s="3">
        <v>-463236</v>
      </c>
      <c r="K52" s="3">
        <v>0</v>
      </c>
    </row>
    <row r="53" spans="1:11" ht="12.75">
      <c r="A53" t="s">
        <v>215</v>
      </c>
      <c r="B53" s="3">
        <v>0</v>
      </c>
      <c r="C53" s="3">
        <v>0</v>
      </c>
      <c r="D53" s="3">
        <v>-19403474</v>
      </c>
      <c r="E53" s="3">
        <v>-22909371</v>
      </c>
      <c r="F53" s="3">
        <v>-73636399</v>
      </c>
      <c r="G53" s="3">
        <v>-122807189</v>
      </c>
      <c r="H53" s="3">
        <v>-32897362</v>
      </c>
      <c r="I53" s="3">
        <v>-235305662</v>
      </c>
      <c r="J53" s="3">
        <v>-244970331</v>
      </c>
      <c r="K53" s="3">
        <v>-2392362</v>
      </c>
    </row>
    <row r="54" spans="1:11" ht="12.75">
      <c r="A54" t="s">
        <v>216</v>
      </c>
      <c r="B54" s="3">
        <v>-1397323</v>
      </c>
      <c r="C54" s="3">
        <v>-40015590</v>
      </c>
      <c r="D54" s="3">
        <v>-32517400</v>
      </c>
      <c r="E54" s="3">
        <v>0</v>
      </c>
      <c r="F54" s="3">
        <v>0</v>
      </c>
      <c r="G54" s="3">
        <v>-719307</v>
      </c>
      <c r="H54" s="3">
        <v>0</v>
      </c>
      <c r="I54" s="3">
        <v>0</v>
      </c>
      <c r="J54" s="3">
        <v>0</v>
      </c>
      <c r="K54" s="3">
        <v>0</v>
      </c>
    </row>
    <row r="55" spans="1:11" ht="12.75">
      <c r="A55" t="s">
        <v>217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-10161651</v>
      </c>
      <c r="I55" s="3">
        <v>0</v>
      </c>
      <c r="J55" s="3">
        <v>0</v>
      </c>
      <c r="K55" s="3">
        <v>0</v>
      </c>
    </row>
    <row r="56" spans="1:11" ht="12.75">
      <c r="A56" t="s">
        <v>218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>
      <c r="A57" t="s">
        <v>219</v>
      </c>
      <c r="B57" s="3">
        <v>-981119</v>
      </c>
      <c r="C57" s="3">
        <v>0</v>
      </c>
      <c r="D57" s="3">
        <v>-1192410</v>
      </c>
      <c r="E57" s="3">
        <v>-58756447</v>
      </c>
      <c r="F57" s="3">
        <v>-183484070</v>
      </c>
      <c r="G57" s="3">
        <v>0</v>
      </c>
      <c r="H57" s="3">
        <v>-6979280</v>
      </c>
      <c r="I57" s="3">
        <v>-24534423</v>
      </c>
      <c r="J57" s="3">
        <v>-63000502</v>
      </c>
      <c r="K57" s="3">
        <v>0</v>
      </c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1:11" ht="12.75">
      <c r="A59" s="1" t="s">
        <v>220</v>
      </c>
      <c r="B59" s="4">
        <f aca="true" t="shared" si="2" ref="B59:K59">SUM(B45:B57)</f>
        <v>-71047809</v>
      </c>
      <c r="C59" s="4">
        <f t="shared" si="2"/>
        <v>-173093565</v>
      </c>
      <c r="D59" s="4">
        <f t="shared" si="2"/>
        <v>-110577543</v>
      </c>
      <c r="E59" s="4">
        <f t="shared" si="2"/>
        <v>-112345075</v>
      </c>
      <c r="F59" s="4">
        <f t="shared" si="2"/>
        <v>-352614535</v>
      </c>
      <c r="G59" s="4">
        <f t="shared" si="2"/>
        <v>-170041470</v>
      </c>
      <c r="H59" s="4">
        <f t="shared" si="2"/>
        <v>-232469407</v>
      </c>
      <c r="I59" s="4">
        <f t="shared" si="2"/>
        <v>-464467398</v>
      </c>
      <c r="J59" s="4">
        <f t="shared" si="2"/>
        <v>-842071625</v>
      </c>
      <c r="K59" s="4">
        <f t="shared" si="2"/>
        <v>-183605277</v>
      </c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1:11" ht="12.75">
      <c r="A61" s="1" t="s">
        <v>221</v>
      </c>
      <c r="B61" s="4">
        <f aca="true" t="shared" si="3" ref="B61:K61">SUM(B25+B43+B59)</f>
        <v>-11550938</v>
      </c>
      <c r="C61" s="4">
        <f t="shared" si="3"/>
        <v>83678131</v>
      </c>
      <c r="D61" s="4">
        <f t="shared" si="3"/>
        <v>-58890482</v>
      </c>
      <c r="E61" s="4">
        <f t="shared" si="3"/>
        <v>-42613825</v>
      </c>
      <c r="F61" s="4">
        <f t="shared" si="3"/>
        <v>30735171</v>
      </c>
      <c r="G61" s="4">
        <f t="shared" si="3"/>
        <v>-9130512</v>
      </c>
      <c r="H61" s="4">
        <f t="shared" si="3"/>
        <v>992826</v>
      </c>
      <c r="I61" s="4">
        <f t="shared" si="3"/>
        <v>190515303</v>
      </c>
      <c r="J61" s="4">
        <f t="shared" si="3"/>
        <v>-152890178</v>
      </c>
      <c r="K61" s="4">
        <f t="shared" si="3"/>
        <v>260678503</v>
      </c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1:11" ht="12.75">
      <c r="A63" t="s">
        <v>222</v>
      </c>
      <c r="B63" s="3">
        <v>-374972</v>
      </c>
      <c r="C63" s="3">
        <v>656703</v>
      </c>
      <c r="D63" s="3">
        <v>-879879</v>
      </c>
      <c r="E63" s="3">
        <v>-425770</v>
      </c>
      <c r="F63" s="3">
        <v>1415133</v>
      </c>
      <c r="G63" s="3">
        <v>-720343</v>
      </c>
      <c r="H63" s="3">
        <v>-1608765</v>
      </c>
      <c r="I63" s="3">
        <v>-1819756</v>
      </c>
      <c r="J63" s="3">
        <v>3014241</v>
      </c>
      <c r="K63" s="3">
        <v>-7160933</v>
      </c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1:11" ht="12.75">
      <c r="A65" s="1" t="s">
        <v>223</v>
      </c>
      <c r="B65" s="4">
        <f aca="true" t="shared" si="4" ref="B65:K65">SUM(B61+B63)</f>
        <v>-11925910</v>
      </c>
      <c r="C65" s="4">
        <f t="shared" si="4"/>
        <v>84334834</v>
      </c>
      <c r="D65" s="4">
        <f t="shared" si="4"/>
        <v>-59770361</v>
      </c>
      <c r="E65" s="4">
        <f t="shared" si="4"/>
        <v>-43039595</v>
      </c>
      <c r="F65" s="4">
        <f t="shared" si="4"/>
        <v>32150304</v>
      </c>
      <c r="G65" s="4">
        <f t="shared" si="4"/>
        <v>-9850855</v>
      </c>
      <c r="H65" s="4">
        <f t="shared" si="4"/>
        <v>-615939</v>
      </c>
      <c r="I65" s="4">
        <f t="shared" si="4"/>
        <v>188695547</v>
      </c>
      <c r="J65" s="4">
        <f t="shared" si="4"/>
        <v>-149875937</v>
      </c>
      <c r="K65" s="4">
        <f t="shared" si="4"/>
        <v>253517570</v>
      </c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1:11" ht="12.75">
      <c r="A67" t="s">
        <v>224</v>
      </c>
      <c r="B67" s="3">
        <v>59436482</v>
      </c>
      <c r="C67" s="3">
        <v>47510572</v>
      </c>
      <c r="D67" s="3">
        <v>135800768</v>
      </c>
      <c r="E67" s="3">
        <v>76790710</v>
      </c>
      <c r="F67" s="3">
        <v>34594893</v>
      </c>
      <c r="G67" s="3">
        <v>69148024</v>
      </c>
      <c r="H67" s="3">
        <v>60542411</v>
      </c>
      <c r="I67" s="3">
        <v>64361029</v>
      </c>
      <c r="J67" s="3">
        <v>275578612</v>
      </c>
      <c r="K67" s="3">
        <v>122811514</v>
      </c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1:11" ht="12.75">
      <c r="A69" s="1" t="s">
        <v>225</v>
      </c>
      <c r="B69" s="4">
        <f aca="true" t="shared" si="5" ref="B69:K69">SUM(B65+B67)</f>
        <v>47510572</v>
      </c>
      <c r="C69" s="4">
        <f t="shared" si="5"/>
        <v>131845406</v>
      </c>
      <c r="D69" s="4">
        <f t="shared" si="5"/>
        <v>76030407</v>
      </c>
      <c r="E69" s="4">
        <f t="shared" si="5"/>
        <v>33751115</v>
      </c>
      <c r="F69" s="4">
        <f t="shared" si="5"/>
        <v>66745197</v>
      </c>
      <c r="G69" s="4">
        <f t="shared" si="5"/>
        <v>59297169</v>
      </c>
      <c r="H69" s="4">
        <f t="shared" si="5"/>
        <v>59926472</v>
      </c>
      <c r="I69" s="4">
        <f t="shared" si="5"/>
        <v>253056576</v>
      </c>
      <c r="J69" s="4">
        <f t="shared" si="5"/>
        <v>125702675</v>
      </c>
      <c r="K69" s="4">
        <f t="shared" si="5"/>
        <v>376329084</v>
      </c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5" ht="12.75">
      <c r="A75" s="1" t="s">
        <v>229</v>
      </c>
    </row>
    <row r="77" spans="1:11" ht="12.75">
      <c r="A77" t="s">
        <v>230</v>
      </c>
      <c r="B77" s="4">
        <v>39059037</v>
      </c>
      <c r="C77" s="4">
        <v>35236920</v>
      </c>
      <c r="D77" s="4">
        <v>42625303</v>
      </c>
      <c r="E77" s="4">
        <v>44170193</v>
      </c>
      <c r="F77" s="4">
        <v>50206958</v>
      </c>
      <c r="G77" s="4">
        <v>101899028</v>
      </c>
      <c r="H77" s="4">
        <v>128332987</v>
      </c>
      <c r="I77" s="4">
        <v>210114388</v>
      </c>
      <c r="J77" s="4">
        <v>160126732</v>
      </c>
      <c r="K77" s="4">
        <v>93340808</v>
      </c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1:11" ht="12.75">
      <c r="A79" t="s">
        <v>231</v>
      </c>
      <c r="B79" s="3">
        <v>11302</v>
      </c>
      <c r="C79" s="3">
        <v>-1260</v>
      </c>
      <c r="D79" s="3">
        <v>-8711</v>
      </c>
      <c r="E79" s="3">
        <v>-4688</v>
      </c>
      <c r="F79" s="3">
        <v>-1996008</v>
      </c>
      <c r="G79" s="3">
        <v>221745</v>
      </c>
      <c r="H79" s="3">
        <v>-6117</v>
      </c>
      <c r="I79" s="3">
        <v>377865</v>
      </c>
      <c r="J79" s="3">
        <v>416310</v>
      </c>
      <c r="K79" s="3">
        <v>-325714</v>
      </c>
    </row>
    <row r="80" spans="1:11" ht="12.75">
      <c r="A80" t="s">
        <v>232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-58273875</v>
      </c>
      <c r="J80" s="3">
        <v>0</v>
      </c>
      <c r="K80" s="3">
        <v>-5182563</v>
      </c>
    </row>
    <row r="81" spans="1:11" ht="12.75">
      <c r="A81" t="s">
        <v>233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4541726</v>
      </c>
      <c r="J81" s="3">
        <v>0</v>
      </c>
      <c r="K81" s="3">
        <v>0</v>
      </c>
    </row>
    <row r="82" spans="1:11" ht="12.75">
      <c r="A82" t="s">
        <v>234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1:11" ht="12.75">
      <c r="A84" s="1" t="s">
        <v>235</v>
      </c>
      <c r="B84" s="4">
        <f>SUM(B79:B82)</f>
        <v>11302</v>
      </c>
      <c r="C84" s="4">
        <f aca="true" t="shared" si="6" ref="C84:K84">SUM(C79:C82)</f>
        <v>-1260</v>
      </c>
      <c r="D84" s="4">
        <f t="shared" si="6"/>
        <v>-8711</v>
      </c>
      <c r="E84" s="4">
        <f t="shared" si="6"/>
        <v>-4688</v>
      </c>
      <c r="F84" s="4">
        <f t="shared" si="6"/>
        <v>-1996008</v>
      </c>
      <c r="G84" s="4">
        <f t="shared" si="6"/>
        <v>221745</v>
      </c>
      <c r="H84" s="4">
        <f t="shared" si="6"/>
        <v>-6117</v>
      </c>
      <c r="I84" s="4">
        <f t="shared" si="6"/>
        <v>-53354284</v>
      </c>
      <c r="J84" s="4">
        <f t="shared" si="6"/>
        <v>416310</v>
      </c>
      <c r="K84" s="4">
        <f t="shared" si="6"/>
        <v>-5508277</v>
      </c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  <row r="86" spans="1:11" ht="12.75">
      <c r="A86" t="s">
        <v>236</v>
      </c>
      <c r="B86" s="3">
        <v>23513809</v>
      </c>
      <c r="C86" s="3">
        <v>26224647</v>
      </c>
      <c r="D86" s="3">
        <v>33524410</v>
      </c>
      <c r="E86" s="3">
        <v>34620018</v>
      </c>
      <c r="F86" s="3">
        <v>40983815</v>
      </c>
      <c r="G86" s="3">
        <v>60415888</v>
      </c>
      <c r="H86" s="3">
        <v>71524390</v>
      </c>
      <c r="I86" s="3">
        <v>77674639</v>
      </c>
      <c r="J86" s="3">
        <v>117975153</v>
      </c>
      <c r="K86" s="3">
        <v>117661059</v>
      </c>
    </row>
    <row r="87" spans="1:11" ht="12.75">
      <c r="A87" t="s">
        <v>237</v>
      </c>
      <c r="B87" s="3">
        <v>1292128</v>
      </c>
      <c r="C87" s="3">
        <v>0</v>
      </c>
      <c r="D87" s="3">
        <v>0</v>
      </c>
      <c r="E87" s="3">
        <v>416</v>
      </c>
      <c r="F87" s="3">
        <v>17933</v>
      </c>
      <c r="G87" s="3">
        <v>6509850</v>
      </c>
      <c r="H87" s="3">
        <v>10135072</v>
      </c>
      <c r="I87" s="3">
        <v>11141530</v>
      </c>
      <c r="J87" s="3">
        <v>16490726</v>
      </c>
      <c r="K87" s="3">
        <v>16614020</v>
      </c>
    </row>
    <row r="88" spans="1:11" ht="12.75">
      <c r="A88" t="s">
        <v>238</v>
      </c>
      <c r="B88" s="3">
        <v>1683316</v>
      </c>
      <c r="C88" s="3">
        <v>48347593</v>
      </c>
      <c r="D88" s="3">
        <v>22962707</v>
      </c>
      <c r="E88" s="3">
        <v>10538737</v>
      </c>
      <c r="F88" s="3">
        <v>18189751</v>
      </c>
      <c r="G88" s="3">
        <v>41823935</v>
      </c>
      <c r="H88" s="3">
        <v>41123267</v>
      </c>
      <c r="I88" s="3">
        <v>70348346</v>
      </c>
      <c r="J88" s="3">
        <v>98510784</v>
      </c>
      <c r="K88" s="3">
        <v>88093717</v>
      </c>
    </row>
    <row r="89" spans="1:11" ht="12.75">
      <c r="A89" t="s">
        <v>239</v>
      </c>
      <c r="B89" s="3">
        <v>-12110</v>
      </c>
      <c r="C89" s="3">
        <v>-174958</v>
      </c>
      <c r="D89" s="3">
        <v>-372342</v>
      </c>
      <c r="E89" s="3">
        <v>0</v>
      </c>
      <c r="F89" s="3">
        <v>-6264</v>
      </c>
      <c r="G89" s="3">
        <v>-8000592</v>
      </c>
      <c r="H89" s="3">
        <v>-11229531</v>
      </c>
      <c r="I89" s="3">
        <v>-6627930</v>
      </c>
      <c r="J89" s="3">
        <v>-4307023</v>
      </c>
      <c r="K89" s="3">
        <v>-2763019</v>
      </c>
    </row>
    <row r="90" spans="1:11" ht="12.75">
      <c r="A90" t="s">
        <v>240</v>
      </c>
      <c r="B90" s="3">
        <v>67650</v>
      </c>
      <c r="C90" s="3">
        <v>0</v>
      </c>
      <c r="D90" s="3">
        <v>0</v>
      </c>
      <c r="E90" s="3">
        <v>210668</v>
      </c>
      <c r="F90" s="3">
        <v>83149</v>
      </c>
      <c r="G90" s="3">
        <v>0</v>
      </c>
      <c r="H90" s="3">
        <v>10430</v>
      </c>
      <c r="I90" s="3">
        <v>0</v>
      </c>
      <c r="J90" s="3">
        <v>0</v>
      </c>
      <c r="K90" s="3">
        <v>3154109</v>
      </c>
    </row>
    <row r="91" spans="1:11" ht="12.75">
      <c r="A91" t="s">
        <v>241</v>
      </c>
      <c r="B91" s="3">
        <v>0</v>
      </c>
      <c r="C91" s="3">
        <v>0</v>
      </c>
      <c r="D91" s="3">
        <v>6167</v>
      </c>
      <c r="E91" s="3">
        <v>451461</v>
      </c>
      <c r="F91" s="3">
        <v>1982839</v>
      </c>
      <c r="G91" s="3">
        <v>5576361</v>
      </c>
      <c r="H91" s="3">
        <v>6712993</v>
      </c>
      <c r="I91" s="3">
        <v>10675532</v>
      </c>
      <c r="J91" s="3">
        <v>38046048</v>
      </c>
      <c r="K91" s="3">
        <v>29991019</v>
      </c>
    </row>
    <row r="92" spans="1:11" ht="12.75">
      <c r="A92" t="s">
        <v>93</v>
      </c>
      <c r="B92" s="3">
        <v>0</v>
      </c>
      <c r="C92" s="3">
        <v>0</v>
      </c>
      <c r="D92" s="3">
        <v>-641729</v>
      </c>
      <c r="E92" s="3">
        <v>-590795</v>
      </c>
      <c r="F92" s="3">
        <v>-716037</v>
      </c>
      <c r="G92" s="3">
        <v>-1292474</v>
      </c>
      <c r="H92" s="3">
        <v>-1342214</v>
      </c>
      <c r="I92" s="3">
        <v>-1389185</v>
      </c>
      <c r="J92" s="3">
        <v>-1724308</v>
      </c>
      <c r="K92" s="3">
        <v>-1594716</v>
      </c>
    </row>
    <row r="93" spans="1:11" ht="12.75">
      <c r="A93" t="s">
        <v>242</v>
      </c>
      <c r="B93" s="3">
        <v>1757883</v>
      </c>
      <c r="C93" s="3">
        <v>3280944</v>
      </c>
      <c r="D93" s="3">
        <v>795625</v>
      </c>
      <c r="E93" s="3">
        <v>606977</v>
      </c>
      <c r="F93" s="3">
        <v>-3314312</v>
      </c>
      <c r="G93" s="3">
        <v>-1088310</v>
      </c>
      <c r="H93" s="3">
        <v>1662187</v>
      </c>
      <c r="I93" s="3">
        <v>5925195</v>
      </c>
      <c r="J93" s="3">
        <v>-28693117</v>
      </c>
      <c r="K93" s="3">
        <v>6590329</v>
      </c>
    </row>
    <row r="94" spans="1:11" ht="12.75">
      <c r="A94" t="s">
        <v>243</v>
      </c>
      <c r="B94" s="3">
        <v>364363</v>
      </c>
      <c r="C94" s="3">
        <v>-11013199</v>
      </c>
      <c r="D94" s="3">
        <v>-42140223</v>
      </c>
      <c r="E94" s="3">
        <v>1588082</v>
      </c>
      <c r="F94" s="3">
        <v>-7506296</v>
      </c>
      <c r="G94" s="3">
        <v>214085</v>
      </c>
      <c r="H94" s="3">
        <v>942361</v>
      </c>
      <c r="I94" s="3">
        <v>196360</v>
      </c>
      <c r="J94" s="3">
        <v>-15521691</v>
      </c>
      <c r="K94" s="3">
        <v>6909281</v>
      </c>
    </row>
    <row r="95" spans="1:11" ht="12.75">
      <c r="A95" t="s">
        <v>244</v>
      </c>
      <c r="B95" s="3">
        <v>0</v>
      </c>
      <c r="C95" s="3">
        <v>-20337</v>
      </c>
      <c r="D95" s="3">
        <v>-493013</v>
      </c>
      <c r="E95" s="3">
        <v>-44261742</v>
      </c>
      <c r="F95" s="3">
        <v>-9265159</v>
      </c>
      <c r="G95" s="3">
        <v>-23721144</v>
      </c>
      <c r="H95" s="3">
        <v>-9949268</v>
      </c>
      <c r="I95" s="3">
        <v>-8622324</v>
      </c>
      <c r="J95" s="3">
        <v>-21339808</v>
      </c>
      <c r="K95" s="3">
        <v>-27506302</v>
      </c>
    </row>
    <row r="96" spans="1:11" ht="12.75">
      <c r="A96" t="s">
        <v>256</v>
      </c>
      <c r="B96" s="3">
        <v>0</v>
      </c>
      <c r="C96" s="3">
        <v>830382</v>
      </c>
      <c r="D96" s="3">
        <v>2286886</v>
      </c>
      <c r="E96" s="3">
        <v>11192618</v>
      </c>
      <c r="F96" s="3">
        <v>5388336</v>
      </c>
      <c r="G96" s="3">
        <v>9056099</v>
      </c>
      <c r="H96" s="3">
        <v>5489503</v>
      </c>
      <c r="I96" s="3">
        <v>21983183</v>
      </c>
      <c r="J96" s="3">
        <v>27715288</v>
      </c>
      <c r="K96" s="3">
        <v>23773588</v>
      </c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1:11" ht="12.75">
      <c r="A98" s="1" t="s">
        <v>245</v>
      </c>
      <c r="B98" s="4">
        <f>SUM(B86:B96)</f>
        <v>28667039</v>
      </c>
      <c r="C98" s="4">
        <f aca="true" t="shared" si="7" ref="C98:K98">SUM(C86:C96)</f>
        <v>67475072</v>
      </c>
      <c r="D98" s="4">
        <f t="shared" si="7"/>
        <v>15928488</v>
      </c>
      <c r="E98" s="4">
        <f t="shared" si="7"/>
        <v>14356440</v>
      </c>
      <c r="F98" s="4">
        <f t="shared" si="7"/>
        <v>45837755</v>
      </c>
      <c r="G98" s="4">
        <f t="shared" si="7"/>
        <v>89493698</v>
      </c>
      <c r="H98" s="4">
        <f t="shared" si="7"/>
        <v>115079190</v>
      </c>
      <c r="I98" s="4">
        <f t="shared" si="7"/>
        <v>181305346</v>
      </c>
      <c r="J98" s="4">
        <f t="shared" si="7"/>
        <v>227152052</v>
      </c>
      <c r="K98" s="4">
        <f t="shared" si="7"/>
        <v>260923085</v>
      </c>
    </row>
    <row r="99" spans="2:10" ht="12.75">
      <c r="B99" s="3"/>
      <c r="C99" s="3"/>
      <c r="D99" s="3"/>
      <c r="E99" s="3"/>
      <c r="F99" s="3"/>
      <c r="G99" s="3"/>
      <c r="H99" s="3"/>
      <c r="I99" s="3"/>
      <c r="J99" s="3"/>
    </row>
    <row r="100" spans="1:11" ht="12.75">
      <c r="A100" t="s">
        <v>246</v>
      </c>
      <c r="B100" s="3">
        <v>-4012345</v>
      </c>
      <c r="C100" s="3">
        <v>-3524898</v>
      </c>
      <c r="D100" s="3">
        <v>-20645929</v>
      </c>
      <c r="E100" s="3">
        <v>-10913038</v>
      </c>
      <c r="F100" s="3">
        <v>-63585709</v>
      </c>
      <c r="G100" s="3">
        <v>-95408061</v>
      </c>
      <c r="H100" s="3">
        <v>-141947094</v>
      </c>
      <c r="I100" s="3">
        <v>189979600</v>
      </c>
      <c r="J100" s="3">
        <v>67179149</v>
      </c>
      <c r="K100" s="3">
        <v>5573395</v>
      </c>
    </row>
    <row r="101" spans="1:11" ht="12.75">
      <c r="A101" t="s">
        <v>7</v>
      </c>
      <c r="B101" s="3">
        <v>-14100411</v>
      </c>
      <c r="C101" s="3">
        <v>-9686640</v>
      </c>
      <c r="D101" s="3">
        <v>3768174</v>
      </c>
      <c r="E101" s="3">
        <v>-2397294</v>
      </c>
      <c r="F101" s="3">
        <v>-3208526</v>
      </c>
      <c r="G101" s="3">
        <v>-21894804</v>
      </c>
      <c r="H101" s="3">
        <v>-45836393</v>
      </c>
      <c r="I101" s="3">
        <v>-88309616</v>
      </c>
      <c r="J101" s="3">
        <v>-25480324</v>
      </c>
      <c r="K101" s="3">
        <v>27261911</v>
      </c>
    </row>
    <row r="102" spans="1:11" ht="12.75">
      <c r="A102" t="s">
        <v>100</v>
      </c>
      <c r="B102" s="3">
        <v>-6638057</v>
      </c>
      <c r="C102" s="3">
        <v>-4234651</v>
      </c>
      <c r="D102" s="3">
        <v>-18716810</v>
      </c>
      <c r="E102" s="3">
        <v>5092753</v>
      </c>
      <c r="F102" s="3">
        <v>11460880</v>
      </c>
      <c r="G102" s="3">
        <v>-8134582</v>
      </c>
      <c r="H102" s="3">
        <v>-60587263</v>
      </c>
      <c r="I102" s="3">
        <v>-109394839</v>
      </c>
      <c r="J102" s="3">
        <v>-32595749</v>
      </c>
      <c r="K102" s="3">
        <v>-7593814</v>
      </c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1:11" ht="12.75">
      <c r="A104" s="1" t="s">
        <v>247</v>
      </c>
      <c r="B104" s="4">
        <f>SUM(B100:B102)</f>
        <v>-24750813</v>
      </c>
      <c r="C104" s="4">
        <f aca="true" t="shared" si="8" ref="C104:K104">SUM(C100:C102)</f>
        <v>-17446189</v>
      </c>
      <c r="D104" s="4">
        <f t="shared" si="8"/>
        <v>-35594565</v>
      </c>
      <c r="E104" s="4">
        <f t="shared" si="8"/>
        <v>-8217579</v>
      </c>
      <c r="F104" s="4">
        <f t="shared" si="8"/>
        <v>-55333355</v>
      </c>
      <c r="G104" s="4">
        <f t="shared" si="8"/>
        <v>-125437447</v>
      </c>
      <c r="H104" s="4">
        <f t="shared" si="8"/>
        <v>-248370750</v>
      </c>
      <c r="I104" s="4">
        <f t="shared" si="8"/>
        <v>-7724855</v>
      </c>
      <c r="J104" s="4">
        <f t="shared" si="8"/>
        <v>9103076</v>
      </c>
      <c r="K104" s="4">
        <f t="shared" si="8"/>
        <v>25241492</v>
      </c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1:11" ht="12.75">
      <c r="A106" t="s">
        <v>248</v>
      </c>
      <c r="B106" s="3">
        <v>22909905</v>
      </c>
      <c r="C106" s="3">
        <v>1651180</v>
      </c>
      <c r="D106" s="3">
        <v>9011822</v>
      </c>
      <c r="E106" s="3">
        <v>4941113</v>
      </c>
      <c r="F106" s="3">
        <v>77789169</v>
      </c>
      <c r="G106" s="3">
        <v>76502350</v>
      </c>
      <c r="H106" s="3">
        <v>225664611</v>
      </c>
      <c r="I106" s="3">
        <v>-181791865</v>
      </c>
      <c r="J106" s="3">
        <v>-70720832</v>
      </c>
      <c r="K106" s="3">
        <v>292779594</v>
      </c>
    </row>
    <row r="107" spans="1:11" ht="12.75">
      <c r="A107" t="s">
        <v>249</v>
      </c>
      <c r="B107" s="3">
        <v>0</v>
      </c>
      <c r="C107" s="3">
        <v>1238558</v>
      </c>
      <c r="D107" s="3">
        <v>-439276</v>
      </c>
      <c r="E107" s="3">
        <v>-271274</v>
      </c>
      <c r="F107" s="3">
        <v>120342</v>
      </c>
      <c r="G107" s="3">
        <v>-5967546</v>
      </c>
      <c r="H107" s="3">
        <v>-2340124</v>
      </c>
      <c r="I107" s="3">
        <v>-1145001</v>
      </c>
      <c r="J107" s="3">
        <v>8498926</v>
      </c>
      <c r="K107" s="3">
        <v>-83852783</v>
      </c>
    </row>
    <row r="108" spans="1:11" ht="12.75">
      <c r="A108" t="s">
        <v>250</v>
      </c>
      <c r="B108" s="3">
        <v>-10091227</v>
      </c>
      <c r="C108" s="3">
        <v>-19670726</v>
      </c>
      <c r="D108" s="3">
        <v>6314627</v>
      </c>
      <c r="E108" s="3">
        <v>5227339</v>
      </c>
      <c r="F108" s="3">
        <v>9411482</v>
      </c>
      <c r="G108" s="3">
        <v>11023040</v>
      </c>
      <c r="H108" s="3">
        <v>6693250</v>
      </c>
      <c r="I108" s="3">
        <v>4216041</v>
      </c>
      <c r="J108" s="3">
        <v>-6458146</v>
      </c>
      <c r="K108" s="3">
        <v>5631733</v>
      </c>
    </row>
    <row r="109" spans="1:11" ht="12.75">
      <c r="A109" t="s">
        <v>251</v>
      </c>
      <c r="B109" s="3">
        <v>11825217</v>
      </c>
      <c r="C109" s="3">
        <v>1650109</v>
      </c>
      <c r="D109" s="3">
        <v>-793424</v>
      </c>
      <c r="E109" s="3">
        <v>812803</v>
      </c>
      <c r="F109" s="3">
        <v>-3398057</v>
      </c>
      <c r="G109" s="3">
        <v>-143734</v>
      </c>
      <c r="H109" s="3">
        <v>-3438160</v>
      </c>
      <c r="I109" s="3">
        <v>59752369</v>
      </c>
      <c r="J109" s="3">
        <v>-12120612</v>
      </c>
      <c r="K109" s="3">
        <v>66480</v>
      </c>
    </row>
    <row r="110" spans="1:11" ht="12.75">
      <c r="A110" t="s">
        <v>252</v>
      </c>
      <c r="B110" s="3">
        <v>0</v>
      </c>
      <c r="C110" s="3">
        <v>-1700479</v>
      </c>
      <c r="D110" s="3">
        <v>-2078944</v>
      </c>
      <c r="E110" s="3">
        <v>-5278391</v>
      </c>
      <c r="F110" s="3">
        <v>-23323190</v>
      </c>
      <c r="G110" s="3">
        <v>-23343012</v>
      </c>
      <c r="H110" s="3">
        <v>-27279827</v>
      </c>
      <c r="I110" s="3">
        <v>-34694230</v>
      </c>
      <c r="J110" s="3">
        <v>-60747110</v>
      </c>
      <c r="K110" s="3">
        <v>-34263287</v>
      </c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spans="1:14" ht="12.75">
      <c r="A112" s="1" t="s">
        <v>254</v>
      </c>
      <c r="B112" s="4">
        <f>SUM(B106:B111)</f>
        <v>24643895</v>
      </c>
      <c r="C112" s="4">
        <f aca="true" t="shared" si="9" ref="C112:K112">SUM(C106:C110)</f>
        <v>-16831358</v>
      </c>
      <c r="D112" s="4">
        <f t="shared" si="9"/>
        <v>12014805</v>
      </c>
      <c r="E112" s="4">
        <f t="shared" si="9"/>
        <v>5431590</v>
      </c>
      <c r="F112" s="4">
        <f t="shared" si="9"/>
        <v>60599746</v>
      </c>
      <c r="G112" s="4">
        <f t="shared" si="9"/>
        <v>58071098</v>
      </c>
      <c r="H112" s="4">
        <f t="shared" si="9"/>
        <v>199299750</v>
      </c>
      <c r="I112" s="4">
        <f t="shared" si="9"/>
        <v>-153662686</v>
      </c>
      <c r="J112" s="4">
        <f t="shared" si="9"/>
        <v>-141547774</v>
      </c>
      <c r="K112" s="4">
        <f t="shared" si="9"/>
        <v>180361737</v>
      </c>
      <c r="L112" s="4"/>
      <c r="M112" s="4"/>
      <c r="N112" s="4"/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3"/>
    </row>
    <row r="114" spans="1:11" ht="12.75">
      <c r="A114" t="s">
        <v>253</v>
      </c>
      <c r="B114" s="3">
        <v>1239001</v>
      </c>
      <c r="C114" s="3">
        <v>1504091</v>
      </c>
      <c r="D114" s="3">
        <v>2365753</v>
      </c>
      <c r="E114" s="3">
        <v>2264267</v>
      </c>
      <c r="F114" s="3">
        <v>384150</v>
      </c>
      <c r="G114" s="3">
        <v>1459378</v>
      </c>
      <c r="H114" s="3">
        <v>4036775</v>
      </c>
      <c r="I114" s="3">
        <v>7065929</v>
      </c>
      <c r="J114" s="3">
        <v>6314360</v>
      </c>
      <c r="K114" s="3">
        <v>2320208</v>
      </c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1:11" ht="12.75">
      <c r="A116" s="1" t="s">
        <v>255</v>
      </c>
      <c r="B116" s="4">
        <f>SUM(B77+B84+B98+B104+B112+B114)</f>
        <v>68869461</v>
      </c>
      <c r="C116" s="4">
        <f aca="true" t="shared" si="10" ref="C116:K116">SUM(C77+C84+C98+C104+C112+C114)</f>
        <v>69937276</v>
      </c>
      <c r="D116" s="4">
        <f t="shared" si="10"/>
        <v>37331073</v>
      </c>
      <c r="E116" s="4">
        <f t="shared" si="10"/>
        <v>58000223</v>
      </c>
      <c r="F116" s="4">
        <f t="shared" si="10"/>
        <v>99699246</v>
      </c>
      <c r="G116" s="4">
        <f t="shared" si="10"/>
        <v>125707500</v>
      </c>
      <c r="H116" s="4">
        <f t="shared" si="10"/>
        <v>198371835</v>
      </c>
      <c r="I116" s="4">
        <f t="shared" si="10"/>
        <v>183743838</v>
      </c>
      <c r="J116" s="4">
        <f t="shared" si="10"/>
        <v>261564756</v>
      </c>
      <c r="K116" s="4">
        <f t="shared" si="10"/>
        <v>556679053</v>
      </c>
    </row>
    <row r="119" spans="1:11" ht="12.75">
      <c r="A119" t="s">
        <v>192</v>
      </c>
      <c r="B119" s="26">
        <v>37256</v>
      </c>
      <c r="C119" s="26">
        <v>37256</v>
      </c>
      <c r="D119" s="26">
        <v>37621</v>
      </c>
      <c r="E119" s="26">
        <v>37986</v>
      </c>
      <c r="F119" s="26">
        <v>38352</v>
      </c>
      <c r="G119" s="26">
        <v>38717</v>
      </c>
      <c r="H119" s="26">
        <v>39082</v>
      </c>
      <c r="I119" s="26">
        <v>39447</v>
      </c>
      <c r="J119" s="26">
        <v>39813</v>
      </c>
      <c r="K119" s="26">
        <v>40178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K125"/>
  <sheetViews>
    <sheetView tabSelected="1" zoomScalePageLayoutView="0" workbookViewId="0" topLeftCell="A112">
      <selection activeCell="C125" sqref="C125"/>
    </sheetView>
  </sheetViews>
  <sheetFormatPr defaultColWidth="11.421875" defaultRowHeight="12.75"/>
  <cols>
    <col min="1" max="1" width="60.421875" style="0" bestFit="1" customWidth="1"/>
    <col min="2" max="3" width="13.8515625" style="0" bestFit="1" customWidth="1"/>
    <col min="4" max="4" width="12.28125" style="0" bestFit="1" customWidth="1"/>
    <col min="5" max="11" width="13.8515625" style="0" bestFit="1" customWidth="1"/>
  </cols>
  <sheetData>
    <row r="7" ht="12.75">
      <c r="A7" s="1" t="s">
        <v>259</v>
      </c>
    </row>
    <row r="12" spans="2:11" ht="12.75">
      <c r="B12" s="7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</row>
    <row r="14" spans="1:11" ht="12.75">
      <c r="A14" t="s">
        <v>183</v>
      </c>
      <c r="B14" s="3">
        <f>'Estado Flujo Efectivo - Nominal'!B14*B$123</f>
        <v>1237060009.984842</v>
      </c>
      <c r="C14" s="3">
        <f>'Estado Flujo Efectivo - Nominal'!C14*C$123</f>
        <v>1145460365.2492354</v>
      </c>
      <c r="D14" s="3">
        <f>'Estado Flujo Efectivo - Nominal'!D14*D$123</f>
        <v>1063862629.952844</v>
      </c>
      <c r="E14" s="3">
        <f>'Estado Flujo Efectivo - Nominal'!E14*E$123</f>
        <v>1448195940.0832505</v>
      </c>
      <c r="F14" s="3">
        <f>'Estado Flujo Efectivo - Nominal'!F14*F$123</f>
        <v>2129718233.2839777</v>
      </c>
      <c r="G14" s="3">
        <f>'Estado Flujo Efectivo - Nominal'!G14*G$123</f>
        <v>3606764355.516024</v>
      </c>
      <c r="H14" s="3">
        <f>'Estado Flujo Efectivo - Nominal'!H14*H$123</f>
        <v>4061816666.3446565</v>
      </c>
      <c r="I14" s="3">
        <f>'Estado Flujo Efectivo - Nominal'!I14*I$123</f>
        <v>5185752062.319201</v>
      </c>
      <c r="J14" s="3">
        <f>'Estado Flujo Efectivo - Nominal'!J14*J$123</f>
        <v>7716958133.4498005</v>
      </c>
      <c r="K14" s="3">
        <f>'Estado Flujo Efectivo - Nominal'!K14*K$123</f>
        <v>6879217084.845468</v>
      </c>
    </row>
    <row r="15" spans="1:11" ht="12.75">
      <c r="A15" t="s">
        <v>184</v>
      </c>
      <c r="B15" s="3">
        <f>'Estado Flujo Efectivo - Nominal'!B15*B$123</f>
        <v>11060831.173590524</v>
      </c>
      <c r="C15" s="3">
        <f>'Estado Flujo Efectivo - Nominal'!C15*C$123</f>
        <v>14455437.598870793</v>
      </c>
      <c r="D15" s="3">
        <f>'Estado Flujo Efectivo - Nominal'!D15*D$123</f>
        <v>9251775.958817922</v>
      </c>
      <c r="E15" s="3">
        <f>'Estado Flujo Efectivo - Nominal'!E15*E$123</f>
        <v>1856564.6404004074</v>
      </c>
      <c r="F15" s="3">
        <f>'Estado Flujo Efectivo - Nominal'!F15*F$123</f>
        <v>5029063.605402087</v>
      </c>
      <c r="G15" s="3">
        <f>'Estado Flujo Efectivo - Nominal'!G15*G$123</f>
        <v>4655222.970130516</v>
      </c>
      <c r="H15" s="3">
        <f>'Estado Flujo Efectivo - Nominal'!H15*H$123</f>
        <v>4172839.5803792053</v>
      </c>
      <c r="I15" s="3">
        <f>'Estado Flujo Efectivo - Nominal'!I15*I$123</f>
        <v>8022688.049305504</v>
      </c>
      <c r="J15" s="3">
        <f>'Estado Flujo Efectivo - Nominal'!J15*J$123</f>
        <v>6875065.398800001</v>
      </c>
      <c r="K15" s="3">
        <f>'Estado Flujo Efectivo - Nominal'!K15*K$123</f>
        <v>5884283.416345568</v>
      </c>
    </row>
    <row r="16" spans="1:11" ht="12.75">
      <c r="A16" t="s">
        <v>185</v>
      </c>
      <c r="B16" s="3">
        <f>'Estado Flujo Efectivo - Nominal'!B16*B$123</f>
        <v>0</v>
      </c>
      <c r="C16" s="3">
        <f>'Estado Flujo Efectivo - Nominal'!C16*C$123</f>
        <v>0</v>
      </c>
      <c r="D16" s="3">
        <f>'Estado Flujo Efectivo - Nominal'!D16*D$123</f>
        <v>0</v>
      </c>
      <c r="E16" s="3">
        <f>'Estado Flujo Efectivo - Nominal'!E16*E$123</f>
        <v>0</v>
      </c>
      <c r="F16" s="3">
        <f>'Estado Flujo Efectivo - Nominal'!F16*F$123</f>
        <v>0</v>
      </c>
      <c r="G16" s="3">
        <f>'Estado Flujo Efectivo - Nominal'!G16*G$123</f>
        <v>704465.7346566549</v>
      </c>
      <c r="H16" s="3">
        <f>'Estado Flujo Efectivo - Nominal'!H16*H$123</f>
        <v>1614026.9952195098</v>
      </c>
      <c r="I16" s="3">
        <f>'Estado Flujo Efectivo - Nominal'!I16*I$123</f>
        <v>4696027.560105808</v>
      </c>
      <c r="J16" s="3">
        <f>'Estado Flujo Efectivo - Nominal'!J16*J$123</f>
        <v>2127783.4122</v>
      </c>
      <c r="K16" s="3">
        <f>'Estado Flujo Efectivo - Nominal'!K16*K$123</f>
        <v>1137366.9326708578</v>
      </c>
    </row>
    <row r="17" spans="1:11" ht="12.75">
      <c r="A17" t="s">
        <v>186</v>
      </c>
      <c r="B17" s="3">
        <f>'Estado Flujo Efectivo - Nominal'!B17*B$123</f>
        <v>8024804.596708205</v>
      </c>
      <c r="C17" s="3">
        <f>'Estado Flujo Efectivo - Nominal'!C17*C$123</f>
        <v>3298380.9051938206</v>
      </c>
      <c r="D17" s="3">
        <f>'Estado Flujo Efectivo - Nominal'!D17*D$123</f>
        <v>3289350.6687003495</v>
      </c>
      <c r="E17" s="3">
        <f>'Estado Flujo Efectivo - Nominal'!E17*E$123</f>
        <v>3679956.9702838315</v>
      </c>
      <c r="F17" s="3">
        <f>'Estado Flujo Efectivo - Nominal'!F17*F$123</f>
        <v>8479613.088275015</v>
      </c>
      <c r="G17" s="3">
        <f>'Estado Flujo Efectivo - Nominal'!G17*G$123</f>
        <v>7493466.023166023</v>
      </c>
      <c r="H17" s="3">
        <f>'Estado Flujo Efectivo - Nominal'!H17*H$123</f>
        <v>14364373.384217452</v>
      </c>
      <c r="I17" s="3">
        <f>'Estado Flujo Efectivo - Nominal'!I17*I$123</f>
        <v>27771957.615901135</v>
      </c>
      <c r="J17" s="3">
        <f>'Estado Flujo Efectivo - Nominal'!J17*J$123</f>
        <v>26994783.661000002</v>
      </c>
      <c r="K17" s="3">
        <f>'Estado Flujo Efectivo - Nominal'!K17*K$123</f>
        <v>10372730.647941593</v>
      </c>
    </row>
    <row r="18" spans="1:11" ht="12.75">
      <c r="A18" t="s">
        <v>226</v>
      </c>
      <c r="B18" s="3">
        <f>'Estado Flujo Efectivo - Nominal'!B18*B$123</f>
        <v>-1121346936.5558221</v>
      </c>
      <c r="C18" s="3">
        <f>'Estado Flujo Efectivo - Nominal'!C18*C$123</f>
        <v>-982544314.6681652</v>
      </c>
      <c r="D18" s="3">
        <f>'Estado Flujo Efectivo - Nominal'!D18*D$123</f>
        <v>-980614597.9337783</v>
      </c>
      <c r="E18" s="3">
        <f>'Estado Flujo Efectivo - Nominal'!E18*E$123</f>
        <v>-1323138174.583433</v>
      </c>
      <c r="F18" s="3">
        <f>'Estado Flujo Efectivo - Nominal'!F18*F$123</f>
        <v>-1915439897.313198</v>
      </c>
      <c r="G18" s="3">
        <f>'Estado Flujo Efectivo - Nominal'!G18*G$123</f>
        <v>-3300016340.6089964</v>
      </c>
      <c r="H18" s="3">
        <f>'Estado Flujo Efectivo - Nominal'!H18*H$123</f>
        <v>-3651328397.9818015</v>
      </c>
      <c r="I18" s="3">
        <f>'Estado Flujo Efectivo - Nominal'!I18*I$123</f>
        <v>-4840004885.116035</v>
      </c>
      <c r="J18" s="3">
        <f>'Estado Flujo Efectivo - Nominal'!J18*J$123</f>
        <v>-7057711968.9958</v>
      </c>
      <c r="K18" s="3">
        <f>'Estado Flujo Efectivo - Nominal'!K18*K$123</f>
        <v>-5995843955.25289</v>
      </c>
    </row>
    <row r="19" spans="1:11" ht="12.75">
      <c r="A19" t="s">
        <v>187</v>
      </c>
      <c r="B19" s="3">
        <f>'Estado Flujo Efectivo - Nominal'!B19*B$123</f>
        <v>-13226039.18738011</v>
      </c>
      <c r="C19" s="3">
        <f>'Estado Flujo Efectivo - Nominal'!C19*C$123</f>
        <v>-8076300.65216823</v>
      </c>
      <c r="D19" s="3">
        <f>'Estado Flujo Efectivo - Nominal'!D19*D$123</f>
        <v>-25278183.852303784</v>
      </c>
      <c r="E19" s="3">
        <f>'Estado Flujo Efectivo - Nominal'!E19*E$123</f>
        <v>-18463016.54019794</v>
      </c>
      <c r="F19" s="3">
        <f>'Estado Flujo Efectivo - Nominal'!F19*F$123</f>
        <v>-28568312.98047882</v>
      </c>
      <c r="G19" s="3">
        <f>'Estado Flujo Efectivo - Nominal'!G19*G$123</f>
        <v>-41592291.12916598</v>
      </c>
      <c r="H19" s="3">
        <f>'Estado Flujo Efectivo - Nominal'!H19*H$123</f>
        <v>-42451029.811089806</v>
      </c>
      <c r="I19" s="3">
        <f>'Estado Flujo Efectivo - Nominal'!I19*I$123</f>
        <v>-47115993.6723176</v>
      </c>
      <c r="J19" s="3">
        <f>'Estado Flujo Efectivo - Nominal'!J19*J$123</f>
        <v>-122854557.1972</v>
      </c>
      <c r="K19" s="3">
        <f>'Estado Flujo Efectivo - Nominal'!K19*K$123</f>
        <v>-90991789.74731292</v>
      </c>
    </row>
    <row r="20" spans="1:11" ht="12.75">
      <c r="A20" t="s">
        <v>64</v>
      </c>
      <c r="B20" s="3">
        <f>'Estado Flujo Efectivo - Nominal'!B20*B$123</f>
        <v>0</v>
      </c>
      <c r="C20" s="3">
        <f>'Estado Flujo Efectivo - Nominal'!C20*C$123</f>
        <v>-15918222.832684213</v>
      </c>
      <c r="D20" s="3">
        <f>'Estado Flujo Efectivo - Nominal'!D20*D$123</f>
        <v>-5464475.887130601</v>
      </c>
      <c r="E20" s="3">
        <f>'Estado Flujo Efectivo - Nominal'!E20*E$123</f>
        <v>-5394392.633710182</v>
      </c>
      <c r="F20" s="3">
        <f>'Estado Flujo Efectivo - Nominal'!F20*F$123</f>
        <v>-4212375.524616329</v>
      </c>
      <c r="G20" s="3">
        <f>'Estado Flujo Efectivo - Nominal'!G20*G$123</f>
        <v>-11940861.005282233</v>
      </c>
      <c r="H20" s="3">
        <f>'Estado Flujo Efectivo - Nominal'!H20*H$123</f>
        <v>-3010899.8545068237</v>
      </c>
      <c r="I20" s="3">
        <f>'Estado Flujo Efectivo - Nominal'!I20*I$123</f>
        <v>-2650273.0466817315</v>
      </c>
      <c r="J20" s="3">
        <f>'Estado Flujo Efectivo - Nominal'!J20*J$123</f>
        <v>-23220726.5716</v>
      </c>
      <c r="K20" s="3">
        <f>'Estado Flujo Efectivo - Nominal'!K20*K$123</f>
        <v>-18998380.95680389</v>
      </c>
    </row>
    <row r="21" spans="1:11" ht="12.75">
      <c r="A21" t="s">
        <v>188</v>
      </c>
      <c r="B21" s="3">
        <f>'Estado Flujo Efectivo - Nominal'!B21*B$123</f>
        <v>-13435.46097197816</v>
      </c>
      <c r="C21" s="3">
        <f>'Estado Flujo Efectivo - Nominal'!C21*C$123</f>
        <v>-19153017.51548736</v>
      </c>
      <c r="D21" s="3">
        <f>'Estado Flujo Efectivo - Nominal'!D21*D$123</f>
        <v>-4512492.348776613</v>
      </c>
      <c r="E21" s="3">
        <f>'Estado Flujo Efectivo - Nominal'!E21*E$123</f>
        <v>-7816598.463763377</v>
      </c>
      <c r="F21" s="3">
        <f>'Estado Flujo Efectivo - Nominal'!F21*F$123</f>
        <v>-2425526.507550644</v>
      </c>
      <c r="G21" s="3">
        <f>'Estado Flujo Efectivo - Nominal'!G21*G$123</f>
        <v>-1118416.924698581</v>
      </c>
      <c r="H21" s="3">
        <f>'Estado Flujo Efectivo - Nominal'!H21*H$123</f>
        <v>-4073567.8471628823</v>
      </c>
      <c r="I21" s="3">
        <f>'Estado Flujo Efectivo - Nominal'!I21*I$123</f>
        <v>-2680368.661019309</v>
      </c>
      <c r="J21" s="3">
        <f>'Estado Flujo Efectivo - Nominal'!J21*J$123</f>
        <v>-19494593.038200002</v>
      </c>
      <c r="K21" s="3">
        <f>'Estado Flujo Efectivo - Nominal'!K21*K$123</f>
        <v>-10590399.474548772</v>
      </c>
    </row>
    <row r="22" spans="1:11" ht="12.75">
      <c r="A22" t="s">
        <v>189</v>
      </c>
      <c r="B22" s="3">
        <f>'Estado Flujo Efectivo - Nominal'!B22*B$123</f>
        <v>-22692586.893452626</v>
      </c>
      <c r="C22" s="3">
        <f>'Estado Flujo Efectivo - Nominal'!C22*C$123</f>
        <v>-39701180.61478945</v>
      </c>
      <c r="D22" s="3">
        <f>'Estado Flujo Efectivo - Nominal'!D22*D$123</f>
        <v>-9753308.338353988</v>
      </c>
      <c r="E22" s="3">
        <f>'Estado Flujo Efectivo - Nominal'!E22*E$123</f>
        <v>-20861150.642487958</v>
      </c>
      <c r="F22" s="3">
        <f>'Estado Flujo Efectivo - Nominal'!F22*F$123</f>
        <v>-61582475.89711479</v>
      </c>
      <c r="G22" s="3">
        <f>'Estado Flujo Efectivo - Nominal'!G22*G$123</f>
        <v>-105615485.76426558</v>
      </c>
      <c r="H22" s="3">
        <f>'Estado Flujo Efectivo - Nominal'!H22*H$123</f>
        <v>-135962399.9729798</v>
      </c>
      <c r="I22" s="3">
        <f>'Estado Flujo Efectivo - Nominal'!I22*I$123</f>
        <v>-123201181.71305569</v>
      </c>
      <c r="J22" s="3">
        <f>'Estado Flujo Efectivo - Nominal'!J22*J$123</f>
        <v>-249747318.24780002</v>
      </c>
      <c r="K22" s="3">
        <f>'Estado Flujo Efectivo - Nominal'!K22*K$123</f>
        <v>-172836988.5546542</v>
      </c>
    </row>
    <row r="23" spans="1:11" ht="12.75">
      <c r="A23" t="s">
        <v>258</v>
      </c>
      <c r="B23" s="3">
        <f>'Estado Flujo Efectivo - Nominal'!B23*B$123</f>
        <v>0</v>
      </c>
      <c r="C23" s="3">
        <f>'Estado Flujo Efectivo - Nominal'!C23*C$123</f>
        <v>0</v>
      </c>
      <c r="D23" s="3">
        <f>'Estado Flujo Efectivo - Nominal'!D23*D$123</f>
        <v>0</v>
      </c>
      <c r="E23" s="3">
        <f>'Estado Flujo Efectivo - Nominal'!E23*E$123</f>
        <v>0</v>
      </c>
      <c r="F23" s="3">
        <f>'Estado Flujo Efectivo - Nominal'!F23*F$123</f>
        <v>0</v>
      </c>
      <c r="G23" s="3">
        <f>'Estado Flujo Efectivo - Nominal'!G23*G$123</f>
        <v>0</v>
      </c>
      <c r="H23" s="3">
        <f>'Estado Flujo Efectivo - Nominal'!H23*H$123</f>
        <v>0</v>
      </c>
      <c r="I23" s="3">
        <f>'Estado Flujo Efectivo - Nominal'!I23*I$123</f>
        <v>0</v>
      </c>
      <c r="J23" s="3">
        <f>'Estado Flujo Efectivo - Nominal'!J23*J$123</f>
        <v>0</v>
      </c>
      <c r="K23" s="3">
        <f>'Estado Flujo Efectivo - Nominal'!K23*K$123</f>
        <v>0</v>
      </c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1" t="s">
        <v>190</v>
      </c>
      <c r="B25" s="4">
        <f>SUM(B14:B23)</f>
        <v>98866647.65751393</v>
      </c>
      <c r="C25" s="4">
        <f aca="true" t="shared" si="0" ref="C25:J25">SUM(C14:C23)</f>
        <v>97821147.47000545</v>
      </c>
      <c r="D25" s="4">
        <f t="shared" si="0"/>
        <v>50780698.22001904</v>
      </c>
      <c r="E25" s="4">
        <f t="shared" si="0"/>
        <v>78059128.83034232</v>
      </c>
      <c r="F25" s="4">
        <f t="shared" si="0"/>
        <v>130998321.75469601</v>
      </c>
      <c r="G25" s="4">
        <f t="shared" si="0"/>
        <v>159334114.81156874</v>
      </c>
      <c r="H25" s="4">
        <f t="shared" si="0"/>
        <v>245141610.83693156</v>
      </c>
      <c r="I25" s="4">
        <f t="shared" si="0"/>
        <v>210590033.33540487</v>
      </c>
      <c r="J25" s="4">
        <f t="shared" si="0"/>
        <v>279926601.87120056</v>
      </c>
      <c r="K25" s="4">
        <f>SUM(K14:K23)</f>
        <v>607349951.8562158</v>
      </c>
    </row>
    <row r="26" spans="2:11" ht="12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t="s">
        <v>191</v>
      </c>
      <c r="B27" s="3">
        <f>'Estado Flujo Efectivo - Nominal'!B27*B$123</f>
        <v>0</v>
      </c>
      <c r="C27" s="3">
        <f>'Estado Flujo Efectivo - Nominal'!C27*C$123</f>
        <v>0</v>
      </c>
      <c r="D27" s="3">
        <f>'Estado Flujo Efectivo - Nominal'!D27*D$123</f>
        <v>0</v>
      </c>
      <c r="E27" s="3">
        <f>'Estado Flujo Efectivo - Nominal'!E27*E$123</f>
        <v>0</v>
      </c>
      <c r="F27" s="3">
        <f>'Estado Flujo Efectivo - Nominal'!F27*F$123</f>
        <v>309811567.3112339</v>
      </c>
      <c r="G27" s="3">
        <f>'Estado Flujo Efectivo - Nominal'!G27*G$123</f>
        <v>52286300.81625885</v>
      </c>
      <c r="H27" s="3">
        <f>'Estado Flujo Efectivo - Nominal'!H27*H$123</f>
        <v>0</v>
      </c>
      <c r="I27" s="3">
        <f>'Estado Flujo Efectivo - Nominal'!I27*I$123</f>
        <v>171141701.69592085</v>
      </c>
      <c r="J27" s="3">
        <f>'Estado Flujo Efectivo - Nominal'!J27*J$123</f>
        <v>191889789.1374</v>
      </c>
      <c r="K27" s="3">
        <f>'Estado Flujo Efectivo - Nominal'!K27*K$123</f>
        <v>92584705.72541067</v>
      </c>
    </row>
    <row r="28" spans="1:11" ht="12.75">
      <c r="A28" t="s">
        <v>193</v>
      </c>
      <c r="B28" s="3">
        <f>'Estado Flujo Efectivo - Nominal'!B28*B$123</f>
        <v>9456284.845671974</v>
      </c>
      <c r="C28" s="3">
        <f>'Estado Flujo Efectivo - Nominal'!C28*C$123</f>
        <v>171102684.7494576</v>
      </c>
      <c r="D28" s="3">
        <f>'Estado Flujo Efectivo - Nominal'!D28*D$123</f>
        <v>61850664.742548466</v>
      </c>
      <c r="E28" s="3">
        <f>'Estado Flujo Efectivo - Nominal'!E28*E$123</f>
        <v>122514018.0359411</v>
      </c>
      <c r="F28" s="3">
        <f>'Estado Flujo Efectivo - Nominal'!F28*F$123</f>
        <v>273684431.07378757</v>
      </c>
      <c r="G28" s="3">
        <f>'Estado Flujo Efectivo - Nominal'!G28*G$123</f>
        <v>202973093.41142192</v>
      </c>
      <c r="H28" s="3">
        <f>'Estado Flujo Efectivo - Nominal'!H28*H$123</f>
        <v>83911284.91766933</v>
      </c>
      <c r="I28" s="3">
        <f>'Estado Flujo Efectivo - Nominal'!I28*I$123</f>
        <v>993937779.7427633</v>
      </c>
      <c r="J28" s="3">
        <f>'Estado Flujo Efectivo - Nominal'!J28*J$123</f>
        <v>1668774999.2786</v>
      </c>
      <c r="K28" s="3">
        <f>'Estado Flujo Efectivo - Nominal'!K28*K$123</f>
        <v>205018146.7191239</v>
      </c>
    </row>
    <row r="29" spans="1:11" ht="12.75">
      <c r="A29" t="s">
        <v>62</v>
      </c>
      <c r="B29" s="3">
        <f>'Estado Flujo Efectivo - Nominal'!B29*B$123</f>
        <v>0</v>
      </c>
      <c r="C29" s="3">
        <f>'Estado Flujo Efectivo - Nominal'!C29*C$123</f>
        <v>134678394.04082912</v>
      </c>
      <c r="D29" s="3">
        <f>'Estado Flujo Efectivo - Nominal'!D29*D$123</f>
        <v>0</v>
      </c>
      <c r="E29" s="3">
        <f>'Estado Flujo Efectivo - Nominal'!E29*E$123</f>
        <v>0</v>
      </c>
      <c r="F29" s="3">
        <f>'Estado Flujo Efectivo - Nominal'!F29*F$123</f>
        <v>0</v>
      </c>
      <c r="G29" s="3">
        <f>'Estado Flujo Efectivo - Nominal'!G29*G$123</f>
        <v>0</v>
      </c>
      <c r="H29" s="3">
        <f>'Estado Flujo Efectivo - Nominal'!H29*H$123</f>
        <v>212183457.19752428</v>
      </c>
      <c r="I29" s="3">
        <f>'Estado Flujo Efectivo - Nominal'!I29*I$123</f>
        <v>31213559.994216993</v>
      </c>
      <c r="J29" s="3">
        <f>'Estado Flujo Efectivo - Nominal'!J29*J$123</f>
        <v>206637311.0184</v>
      </c>
      <c r="K29" s="3">
        <f>'Estado Flujo Efectivo - Nominal'!K29*K$123</f>
        <v>224406933.64084363</v>
      </c>
    </row>
    <row r="30" spans="1:11" ht="12.75">
      <c r="A30" t="s">
        <v>194</v>
      </c>
      <c r="B30" s="3">
        <f>'Estado Flujo Efectivo - Nominal'!B30*B$123</f>
        <v>0</v>
      </c>
      <c r="C30" s="3">
        <f>'Estado Flujo Efectivo - Nominal'!C30*C$123</f>
        <v>0</v>
      </c>
      <c r="D30" s="3">
        <f>'Estado Flujo Efectivo - Nominal'!D30*D$123</f>
        <v>0</v>
      </c>
      <c r="E30" s="3">
        <f>'Estado Flujo Efectivo - Nominal'!E30*E$123</f>
        <v>0</v>
      </c>
      <c r="F30" s="3">
        <f>'Estado Flujo Efectivo - Nominal'!F30*F$123</f>
        <v>0</v>
      </c>
      <c r="G30" s="3">
        <f>'Estado Flujo Efectivo - Nominal'!G30*G$123</f>
        <v>0</v>
      </c>
      <c r="H30" s="3">
        <f>'Estado Flujo Efectivo - Nominal'!H30*H$123</f>
        <v>0</v>
      </c>
      <c r="I30" s="3">
        <f>'Estado Flujo Efectivo - Nominal'!I30*I$123</f>
        <v>0</v>
      </c>
      <c r="J30" s="3">
        <f>'Estado Flujo Efectivo - Nominal'!J30*J$123</f>
        <v>0</v>
      </c>
      <c r="K30" s="3">
        <f>'Estado Flujo Efectivo - Nominal'!K30*K$123</f>
        <v>0</v>
      </c>
    </row>
    <row r="31" spans="1:11" ht="12.75">
      <c r="A31" t="s">
        <v>195</v>
      </c>
      <c r="B31" s="3">
        <f>'Estado Flujo Efectivo - Nominal'!B31*B$123</f>
        <v>0</v>
      </c>
      <c r="C31" s="3">
        <f>'Estado Flujo Efectivo - Nominal'!C31*C$123</f>
        <v>0</v>
      </c>
      <c r="D31" s="3">
        <f>'Estado Flujo Efectivo - Nominal'!D31*D$123</f>
        <v>0</v>
      </c>
      <c r="E31" s="3">
        <f>'Estado Flujo Efectivo - Nominal'!E31*E$123</f>
        <v>0</v>
      </c>
      <c r="F31" s="3">
        <f>'Estado Flujo Efectivo - Nominal'!F31*F$123</f>
        <v>0</v>
      </c>
      <c r="G31" s="3">
        <f>'Estado Flujo Efectivo - Nominal'!G31*G$123</f>
        <v>0</v>
      </c>
      <c r="H31" s="3">
        <f>'Estado Flujo Efectivo - Nominal'!H31*H$123</f>
        <v>0</v>
      </c>
      <c r="I31" s="3">
        <f>'Estado Flujo Efectivo - Nominal'!I31*I$123</f>
        <v>0</v>
      </c>
      <c r="J31" s="3">
        <f>'Estado Flujo Efectivo - Nominal'!J31*J$123</f>
        <v>0</v>
      </c>
      <c r="K31" s="3">
        <f>'Estado Flujo Efectivo - Nominal'!K31*K$123</f>
        <v>0</v>
      </c>
    </row>
    <row r="32" spans="1:11" ht="12.75">
      <c r="A32" t="s">
        <v>196</v>
      </c>
      <c r="B32" s="3">
        <f>'Estado Flujo Efectivo - Nominal'!B32*B$123</f>
        <v>0</v>
      </c>
      <c r="C32" s="3">
        <f>'Estado Flujo Efectivo - Nominal'!C32*C$123</f>
        <v>0</v>
      </c>
      <c r="D32" s="3">
        <f>'Estado Flujo Efectivo - Nominal'!D32*D$123</f>
        <v>0</v>
      </c>
      <c r="E32" s="3">
        <f>'Estado Flujo Efectivo - Nominal'!E32*E$123</f>
        <v>0</v>
      </c>
      <c r="F32" s="3">
        <f>'Estado Flujo Efectivo - Nominal'!F32*F$123</f>
        <v>24297681.522897482</v>
      </c>
      <c r="G32" s="3">
        <f>'Estado Flujo Efectivo - Nominal'!G32*G$123</f>
        <v>0</v>
      </c>
      <c r="H32" s="3">
        <f>'Estado Flujo Efectivo - Nominal'!H32*H$123</f>
        <v>1920.3838248539291</v>
      </c>
      <c r="I32" s="3">
        <f>'Estado Flujo Efectivo - Nominal'!I32*I$123</f>
        <v>0</v>
      </c>
      <c r="J32" s="3">
        <f>'Estado Flujo Efectivo - Nominal'!J32*J$123</f>
        <v>997667.1950000001</v>
      </c>
      <c r="K32" s="3">
        <f>'Estado Flujo Efectivo - Nominal'!K32*K$123</f>
        <v>0</v>
      </c>
    </row>
    <row r="33" spans="1:11" ht="12.75">
      <c r="A33" t="s">
        <v>197</v>
      </c>
      <c r="B33" s="3">
        <f>'Estado Flujo Efectivo - Nominal'!B33*B$123</f>
        <v>-940.2956444754456</v>
      </c>
      <c r="C33" s="3">
        <f>'Estado Flujo Efectivo - Nominal'!C33*C$123</f>
        <v>0</v>
      </c>
      <c r="D33" s="3">
        <f>'Estado Flujo Efectivo - Nominal'!D33*D$123</f>
        <v>0</v>
      </c>
      <c r="E33" s="3">
        <f>'Estado Flujo Efectivo - Nominal'!E33*E$123</f>
        <v>0</v>
      </c>
      <c r="F33" s="3">
        <f>'Estado Flujo Efectivo - Nominal'!F33*F$123</f>
        <v>-43301345.77581338</v>
      </c>
      <c r="G33" s="3">
        <f>'Estado Flujo Efectivo - Nominal'!G33*G$123</f>
        <v>-22431770.475164033</v>
      </c>
      <c r="H33" s="3">
        <f>'Estado Flujo Efectivo - Nominal'!H33*H$123</f>
        <v>-46707021.76393154</v>
      </c>
      <c r="I33" s="3">
        <f>'Estado Flujo Efectivo - Nominal'!I33*I$123</f>
        <v>-48929932.07170931</v>
      </c>
      <c r="J33" s="3">
        <f>'Estado Flujo Efectivo - Nominal'!J33*J$123</f>
        <v>-63801717.426</v>
      </c>
      <c r="K33" s="3">
        <f>'Estado Flujo Efectivo - Nominal'!K33*K$123</f>
        <v>-52509736.30034476</v>
      </c>
    </row>
    <row r="34" spans="1:11" ht="12.75">
      <c r="A34" t="s">
        <v>198</v>
      </c>
      <c r="B34" s="3">
        <f>'Estado Flujo Efectivo - Nominal'!B34*B$123</f>
        <v>0</v>
      </c>
      <c r="C34" s="3">
        <f>'Estado Flujo Efectivo - Nominal'!C34*C$123</f>
        <v>0</v>
      </c>
      <c r="D34" s="3">
        <f>'Estado Flujo Efectivo - Nominal'!D34*D$123</f>
        <v>0</v>
      </c>
      <c r="E34" s="3">
        <f>'Estado Flujo Efectivo - Nominal'!E34*E$123</f>
        <v>0</v>
      </c>
      <c r="F34" s="3">
        <f>'Estado Flujo Efectivo - Nominal'!F34*F$123</f>
        <v>0</v>
      </c>
      <c r="G34" s="3">
        <f>'Estado Flujo Efectivo - Nominal'!G34*G$123</f>
        <v>0</v>
      </c>
      <c r="H34" s="3">
        <f>'Estado Flujo Efectivo - Nominal'!H34*H$123</f>
        <v>0</v>
      </c>
      <c r="I34" s="3">
        <f>'Estado Flujo Efectivo - Nominal'!I34*I$123</f>
        <v>0</v>
      </c>
      <c r="J34" s="3">
        <f>'Estado Flujo Efectivo - Nominal'!J34*J$123</f>
        <v>0</v>
      </c>
      <c r="K34" s="3">
        <f>'Estado Flujo Efectivo - Nominal'!K34*K$123</f>
        <v>0</v>
      </c>
    </row>
    <row r="35" spans="1:11" ht="12.75">
      <c r="A35" t="s">
        <v>199</v>
      </c>
      <c r="B35" s="3">
        <f>'Estado Flujo Efectivo - Nominal'!B35*B$123</f>
        <v>-22910314.862171188</v>
      </c>
      <c r="C35" s="3">
        <f>'Estado Flujo Efectivo - Nominal'!C35*C$123</f>
        <v>-42408502.39929947</v>
      </c>
      <c r="D35" s="3">
        <f>'Estado Flujo Efectivo - Nominal'!D35*D$123</f>
        <v>-42322506.67759772</v>
      </c>
      <c r="E35" s="3">
        <f>'Estado Flujo Efectivo - Nominal'!E35*E$123</f>
        <v>-103175826.09590161</v>
      </c>
      <c r="F35" s="3">
        <f>'Estado Flujo Efectivo - Nominal'!F35*F$123</f>
        <v>-173660913.83179864</v>
      </c>
      <c r="G35" s="3">
        <f>'Estado Flujo Efectivo - Nominal'!G35*G$123</f>
        <v>-167113386.62102944</v>
      </c>
      <c r="H35" s="3">
        <f>'Estado Flujo Efectivo - Nominal'!H35*H$123</f>
        <v>-155108495.71534142</v>
      </c>
      <c r="I35" s="3">
        <f>'Estado Flujo Efectivo - Nominal'!I35*I$123</f>
        <v>-585339479.2524927</v>
      </c>
      <c r="J35" s="3">
        <f>'Estado Flujo Efectivo - Nominal'!J35*J$123</f>
        <v>-1505981370.0294</v>
      </c>
      <c r="K35" s="3">
        <f>'Estado Flujo Efectivo - Nominal'!K35*K$123</f>
        <v>-570763855.0494828</v>
      </c>
    </row>
    <row r="36" spans="1:11" ht="12.75">
      <c r="A36" t="s">
        <v>200</v>
      </c>
      <c r="B36" s="3">
        <f>'Estado Flujo Efectivo - Nominal'!B36*B$123</f>
        <v>0</v>
      </c>
      <c r="C36" s="3">
        <f>'Estado Flujo Efectivo - Nominal'!C36*C$123</f>
        <v>0</v>
      </c>
      <c r="D36" s="3">
        <f>'Estado Flujo Efectivo - Nominal'!D36*D$123</f>
        <v>0</v>
      </c>
      <c r="E36" s="3">
        <f>'Estado Flujo Efectivo - Nominal'!E36*E$123</f>
        <v>0</v>
      </c>
      <c r="F36" s="3">
        <f>'Estado Flujo Efectivo - Nominal'!F36*F$123</f>
        <v>-13388438.508287292</v>
      </c>
      <c r="G36" s="3">
        <f>'Estado Flujo Efectivo - Nominal'!G36*G$123</f>
        <v>-17179862.26970178</v>
      </c>
      <c r="H36" s="3">
        <f>'Estado Flujo Efectivo - Nominal'!H36*H$123</f>
        <v>-47684350.07436317</v>
      </c>
      <c r="I36" s="3">
        <f>'Estado Flujo Efectivo - Nominal'!I36*I$123</f>
        <v>-20381814.991700314</v>
      </c>
      <c r="J36" s="3">
        <f>'Estado Flujo Efectivo - Nominal'!J36*J$123</f>
        <v>-37696936.6996</v>
      </c>
      <c r="K36" s="3">
        <f>'Estado Flujo Efectivo - Nominal'!K36*K$123</f>
        <v>-23960308.672480226</v>
      </c>
    </row>
    <row r="37" spans="1:11" ht="12.75">
      <c r="A37" t="s">
        <v>201</v>
      </c>
      <c r="B37" s="3">
        <f>'Estado Flujo Efectivo - Nominal'!B37*B$123</f>
        <v>0</v>
      </c>
      <c r="C37" s="3">
        <f>'Estado Flujo Efectivo - Nominal'!C37*C$123</f>
        <v>0</v>
      </c>
      <c r="D37" s="3">
        <f>'Estado Flujo Efectivo - Nominal'!D37*D$123</f>
        <v>0</v>
      </c>
      <c r="E37" s="3">
        <f>'Estado Flujo Efectivo - Nominal'!E37*E$123</f>
        <v>0</v>
      </c>
      <c r="F37" s="3">
        <f>'Estado Flujo Efectivo - Nominal'!F37*F$123</f>
        <v>0</v>
      </c>
      <c r="G37" s="3">
        <f>'Estado Flujo Efectivo - Nominal'!G37*G$123</f>
        <v>0</v>
      </c>
      <c r="H37" s="3">
        <f>'Estado Flujo Efectivo - Nominal'!H37*H$123</f>
        <v>0</v>
      </c>
      <c r="I37" s="3">
        <f>'Estado Flujo Efectivo - Nominal'!I37*I$123</f>
        <v>0</v>
      </c>
      <c r="J37" s="3">
        <f>'Estado Flujo Efectivo - Nominal'!J37*J$123</f>
        <v>0</v>
      </c>
      <c r="K37" s="3">
        <f>'Estado Flujo Efectivo - Nominal'!K37*K$123</f>
        <v>0</v>
      </c>
    </row>
    <row r="38" spans="1:11" ht="12.75">
      <c r="A38" t="s">
        <v>202</v>
      </c>
      <c r="B38" s="3">
        <f>'Estado Flujo Efectivo - Nominal'!B38*B$123</f>
        <v>0</v>
      </c>
      <c r="C38" s="3">
        <f>'Estado Flujo Efectivo - Nominal'!C38*C$123</f>
        <v>0</v>
      </c>
      <c r="D38" s="3">
        <f>'Estado Flujo Efectivo - Nominal'!D38*D$123</f>
        <v>0</v>
      </c>
      <c r="E38" s="3">
        <f>'Estado Flujo Efectivo - Nominal'!E38*E$123</f>
        <v>0</v>
      </c>
      <c r="F38" s="3">
        <f>'Estado Flujo Efectivo - Nominal'!F38*F$123</f>
        <v>0</v>
      </c>
      <c r="G38" s="3">
        <f>'Estado Flujo Efectivo - Nominal'!G38*G$123</f>
        <v>0</v>
      </c>
      <c r="H38" s="3">
        <f>'Estado Flujo Efectivo - Nominal'!H38*H$123</f>
        <v>0</v>
      </c>
      <c r="I38" s="3">
        <f>'Estado Flujo Efectivo - Nominal'!I38*I$123</f>
        <v>0</v>
      </c>
      <c r="J38" s="3">
        <f>'Estado Flujo Efectivo - Nominal'!J38*J$123</f>
        <v>0</v>
      </c>
      <c r="K38" s="3">
        <f>'Estado Flujo Efectivo - Nominal'!K38*K$123</f>
        <v>0</v>
      </c>
    </row>
    <row r="39" spans="1:11" ht="12.75">
      <c r="A39" t="s">
        <v>203</v>
      </c>
      <c r="B39" s="3">
        <f>'Estado Flujo Efectivo - Nominal'!B39*B$123</f>
        <v>0</v>
      </c>
      <c r="C39" s="3">
        <f>'Estado Flujo Efectivo - Nominal'!C39*C$123</f>
        <v>0</v>
      </c>
      <c r="D39" s="3">
        <f>'Estado Flujo Efectivo - Nominal'!D39*D$123</f>
        <v>0</v>
      </c>
      <c r="E39" s="3">
        <f>'Estado Flujo Efectivo - Nominal'!E39*E$123</f>
        <v>0</v>
      </c>
      <c r="F39" s="3">
        <f>'Estado Flujo Efectivo - Nominal'!F39*F$123</f>
        <v>-3892375.870104358</v>
      </c>
      <c r="G39" s="3">
        <f>'Estado Flujo Efectivo - Nominal'!G39*G$123</f>
        <v>-1854596.7487031291</v>
      </c>
      <c r="H39" s="3">
        <f>'Estado Flujo Efectivo - Nominal'!H39*H$123</f>
        <v>0</v>
      </c>
      <c r="I39" s="3">
        <f>'Estado Flujo Efectivo - Nominal'!I39*I$123</f>
        <v>-1047542.6177752552</v>
      </c>
      <c r="J39" s="3">
        <f>'Estado Flujo Efectivo - Nominal'!J39*J$123</f>
        <v>0</v>
      </c>
      <c r="K39" s="3">
        <f>'Estado Flujo Efectivo - Nominal'!K39*K$123</f>
        <v>0</v>
      </c>
    </row>
    <row r="40" spans="1:11" ht="12.75">
      <c r="A40" t="s">
        <v>204</v>
      </c>
      <c r="B40" s="3">
        <f>'Estado Flujo Efectivo - Nominal'!B40*B$123</f>
        <v>0</v>
      </c>
      <c r="C40" s="3">
        <f>'Estado Flujo Efectivo - Nominal'!C40*C$123</f>
        <v>-2047594.9705936168</v>
      </c>
      <c r="D40" s="3">
        <f>'Estado Flujo Efectivo - Nominal'!D40*D$123</f>
        <v>0</v>
      </c>
      <c r="E40" s="3">
        <f>'Estado Flujo Efectivo - Nominal'!E40*E$123</f>
        <v>0</v>
      </c>
      <c r="F40" s="3">
        <f>'Estado Flujo Efectivo - Nominal'!F40*F$123</f>
        <v>0</v>
      </c>
      <c r="G40" s="3">
        <f>'Estado Flujo Efectivo - Nominal'!G40*G$123</f>
        <v>0</v>
      </c>
      <c r="H40" s="3">
        <f>'Estado Flujo Efectivo - Nominal'!H40*H$123</f>
        <v>-3233196.022031823</v>
      </c>
      <c r="I40" s="3">
        <f>'Estado Flujo Efectivo - Nominal'!I40*I$123</f>
        <v>-504281.1923707123</v>
      </c>
      <c r="J40" s="3">
        <f>'Estado Flujo Efectivo - Nominal'!J40*J$123</f>
        <v>-2644780.9792</v>
      </c>
      <c r="K40" s="3">
        <f>'Estado Flujo Efectivo - Nominal'!K40*K$123</f>
        <v>0</v>
      </c>
    </row>
    <row r="41" spans="1:11" ht="12.75">
      <c r="A41" t="s">
        <v>205</v>
      </c>
      <c r="B41" s="3">
        <f>'Estado Flujo Efectivo - Nominal'!B41*B$123</f>
        <v>0</v>
      </c>
      <c r="C41" s="3">
        <f>'Estado Flujo Efectivo - Nominal'!C41*C$123</f>
        <v>0</v>
      </c>
      <c r="D41" s="3">
        <f>'Estado Flujo Efectivo - Nominal'!D41*D$123</f>
        <v>0</v>
      </c>
      <c r="E41" s="3">
        <f>'Estado Flujo Efectivo - Nominal'!E41*E$123</f>
        <v>-3550084.575258743</v>
      </c>
      <c r="F41" s="3">
        <f>'Estado Flujo Efectivo - Nominal'!F41*F$123</f>
        <v>-852358.7862492326</v>
      </c>
      <c r="G41" s="3">
        <f>'Estado Flujo Efectivo - Nominal'!G41*G$123</f>
        <v>-2059434.7068716392</v>
      </c>
      <c r="H41" s="3">
        <f>'Estado Flujo Efectivo - Nominal'!H41*H$123</f>
        <v>0</v>
      </c>
      <c r="I41" s="3">
        <f>'Estado Flujo Efectivo - Nominal'!I41*I$123</f>
        <v>0</v>
      </c>
      <c r="J41" s="3">
        <f>'Estado Flujo Efectivo - Nominal'!J41*J$123</f>
        <v>-539578.787</v>
      </c>
      <c r="K41" s="3">
        <f>'Estado Flujo Efectivo - Nominal'!K41*K$123</f>
        <v>0</v>
      </c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1" t="s">
        <v>206</v>
      </c>
      <c r="B43" s="4">
        <f aca="true" t="shared" si="1" ref="B43:J43">SUM(B27:B41)</f>
        <v>-13454970.312143689</v>
      </c>
      <c r="C43" s="4">
        <f t="shared" si="1"/>
        <v>261324981.42039362</v>
      </c>
      <c r="D43" s="4">
        <f t="shared" si="1"/>
        <v>19528158.06495075</v>
      </c>
      <c r="E43" s="4">
        <f t="shared" si="1"/>
        <v>15788107.364780743</v>
      </c>
      <c r="F43" s="4">
        <f t="shared" si="1"/>
        <v>372698247.135666</v>
      </c>
      <c r="G43" s="4">
        <f t="shared" si="1"/>
        <v>44620343.406210765</v>
      </c>
      <c r="H43" s="4">
        <f t="shared" si="1"/>
        <v>43363598.923350476</v>
      </c>
      <c r="I43" s="4">
        <f t="shared" si="1"/>
        <v>540089991.3068529</v>
      </c>
      <c r="J43" s="4">
        <f t="shared" si="1"/>
        <v>457635382.70819956</v>
      </c>
      <c r="K43" s="4">
        <f>SUM(K27:K41)</f>
        <v>-125224113.93692964</v>
      </c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t="s">
        <v>207</v>
      </c>
      <c r="B45" s="3">
        <f>'Estado Flujo Efectivo - Nominal'!B45*B$123</f>
        <v>65787.67709828434</v>
      </c>
      <c r="C45" s="3">
        <f>'Estado Flujo Efectivo - Nominal'!C45*C$123</f>
        <v>132381.1971665316</v>
      </c>
      <c r="D45" s="3">
        <f>'Estado Flujo Efectivo - Nominal'!D45*D$123</f>
        <v>359183.19694947574</v>
      </c>
      <c r="E45" s="3">
        <f>'Estado Flujo Efectivo - Nominal'!E45*E$123</f>
        <v>453380.4813943837</v>
      </c>
      <c r="F45" s="3">
        <f>'Estado Flujo Efectivo - Nominal'!F45*F$123</f>
        <v>10467718.832412522</v>
      </c>
      <c r="G45" s="3">
        <f>'Estado Flujo Efectivo - Nominal'!G45*G$123</f>
        <v>5246659.492621455</v>
      </c>
      <c r="H45" s="3">
        <f>'Estado Flujo Efectivo - Nominal'!H45*H$123</f>
        <v>6162485.742823491</v>
      </c>
      <c r="I45" s="3">
        <f>'Estado Flujo Efectivo - Nominal'!I45*I$123</f>
        <v>2701112.0451503047</v>
      </c>
      <c r="J45" s="3">
        <f>'Estado Flujo Efectivo - Nominal'!J45*J$123</f>
        <v>1025945.0896000001</v>
      </c>
      <c r="K45" s="3">
        <f>'Estado Flujo Efectivo - Nominal'!K45*K$123</f>
        <v>1798867.0805110524</v>
      </c>
    </row>
    <row r="46" spans="1:11" ht="12.75">
      <c r="A46" t="s">
        <v>208</v>
      </c>
      <c r="B46" s="3">
        <f>'Estado Flujo Efectivo - Nominal'!B46*B$123</f>
        <v>0</v>
      </c>
      <c r="C46" s="3">
        <f>'Estado Flujo Efectivo - Nominal'!C46*C$123</f>
        <v>0</v>
      </c>
      <c r="D46" s="3">
        <f>'Estado Flujo Efectivo - Nominal'!D46*D$123</f>
        <v>0</v>
      </c>
      <c r="E46" s="3">
        <f>'Estado Flujo Efectivo - Nominal'!E46*E$123</f>
        <v>0</v>
      </c>
      <c r="F46" s="3">
        <f>'Estado Flujo Efectivo - Nominal'!F46*F$123</f>
        <v>0</v>
      </c>
      <c r="G46" s="3">
        <f>'Estado Flujo Efectivo - Nominal'!G46*G$123</f>
        <v>95989591.04152356</v>
      </c>
      <c r="H46" s="3">
        <f>'Estado Flujo Efectivo - Nominal'!H46*H$123</f>
        <v>0</v>
      </c>
      <c r="I46" s="3">
        <f>'Estado Flujo Efectivo - Nominal'!I46*I$123</f>
        <v>109925457.12905748</v>
      </c>
      <c r="J46" s="3">
        <f>'Estado Flujo Efectivo - Nominal'!J46*J$123</f>
        <v>0</v>
      </c>
      <c r="K46" s="3">
        <f>'Estado Flujo Efectivo - Nominal'!K46*K$123</f>
        <v>8062630.915635773</v>
      </c>
    </row>
    <row r="47" spans="1:11" ht="12.75">
      <c r="A47" t="s">
        <v>209</v>
      </c>
      <c r="B47" s="3">
        <f>'Estado Flujo Efectivo - Nominal'!B47*B$123</f>
        <v>0</v>
      </c>
      <c r="C47" s="3">
        <f>'Estado Flujo Efectivo - Nominal'!C47*C$123</f>
        <v>0</v>
      </c>
      <c r="D47" s="3">
        <f>'Estado Flujo Efectivo - Nominal'!D47*D$123</f>
        <v>29990524.40368605</v>
      </c>
      <c r="E47" s="3">
        <f>'Estado Flujo Efectivo - Nominal'!E47*E$123</f>
        <v>67052170.48252618</v>
      </c>
      <c r="F47" s="3">
        <f>'Estado Flujo Efectivo - Nominal'!F47*F$123</f>
        <v>0</v>
      </c>
      <c r="G47" s="3">
        <f>'Estado Flujo Efectivo - Nominal'!G47*G$123</f>
        <v>0</v>
      </c>
      <c r="H47" s="3">
        <f>'Estado Flujo Efectivo - Nominal'!H47*H$123</f>
        <v>0</v>
      </c>
      <c r="I47" s="3">
        <f>'Estado Flujo Efectivo - Nominal'!I47*I$123</f>
        <v>0</v>
      </c>
      <c r="J47" s="3">
        <f>'Estado Flujo Efectivo - Nominal'!J47*J$123</f>
        <v>0</v>
      </c>
      <c r="K47" s="3">
        <f>'Estado Flujo Efectivo - Nominal'!K47*K$123</f>
        <v>0</v>
      </c>
    </row>
    <row r="48" spans="1:11" ht="12.75">
      <c r="A48" t="s">
        <v>210</v>
      </c>
      <c r="B48" s="3">
        <f>'Estado Flujo Efectivo - Nominal'!B48*B$123</f>
        <v>0</v>
      </c>
      <c r="C48" s="3">
        <f>'Estado Flujo Efectivo - Nominal'!C48*C$123</f>
        <v>0</v>
      </c>
      <c r="D48" s="3">
        <f>'Estado Flujo Efectivo - Nominal'!D48*D$123</f>
        <v>0</v>
      </c>
      <c r="E48" s="3">
        <f>'Estado Flujo Efectivo - Nominal'!E48*E$123</f>
        <v>0</v>
      </c>
      <c r="F48" s="3">
        <f>'Estado Flujo Efectivo - Nominal'!F48*F$123</f>
        <v>0</v>
      </c>
      <c r="G48" s="3">
        <f>'Estado Flujo Efectivo - Nominal'!G48*G$123</f>
        <v>0</v>
      </c>
      <c r="H48" s="3">
        <f>'Estado Flujo Efectivo - Nominal'!H48*H$123</f>
        <v>0</v>
      </c>
      <c r="I48" s="3">
        <f>'Estado Flujo Efectivo - Nominal'!I48*I$123</f>
        <v>0</v>
      </c>
      <c r="J48" s="3">
        <f>'Estado Flujo Efectivo - Nominal'!J48*J$123</f>
        <v>0</v>
      </c>
      <c r="K48" s="3">
        <f>'Estado Flujo Efectivo - Nominal'!K48*K$123</f>
        <v>0</v>
      </c>
    </row>
    <row r="49" spans="1:11" ht="12.75">
      <c r="A49" t="s">
        <v>211</v>
      </c>
      <c r="B49" s="3">
        <f>'Estado Flujo Efectivo - Nominal'!B49*B$123</f>
        <v>0</v>
      </c>
      <c r="C49" s="3">
        <f>'Estado Flujo Efectivo - Nominal'!C49*C$123</f>
        <v>0</v>
      </c>
      <c r="D49" s="3">
        <f>'Estado Flujo Efectivo - Nominal'!D49*D$123</f>
        <v>0</v>
      </c>
      <c r="E49" s="3">
        <f>'Estado Flujo Efectivo - Nominal'!E49*E$123</f>
        <v>0</v>
      </c>
      <c r="F49" s="3">
        <f>'Estado Flujo Efectivo - Nominal'!F49*F$123</f>
        <v>0</v>
      </c>
      <c r="G49" s="3">
        <f>'Estado Flujo Efectivo - Nominal'!G49*G$123</f>
        <v>0</v>
      </c>
      <c r="H49" s="3">
        <f>'Estado Flujo Efectivo - Nominal'!H49*H$123</f>
        <v>0</v>
      </c>
      <c r="I49" s="3">
        <f>'Estado Flujo Efectivo - Nominal'!I49*I$123</f>
        <v>0</v>
      </c>
      <c r="J49" s="3">
        <f>'Estado Flujo Efectivo - Nominal'!J49*J$123</f>
        <v>0</v>
      </c>
      <c r="K49" s="3">
        <f>'Estado Flujo Efectivo - Nominal'!K49*K$123</f>
        <v>0</v>
      </c>
    </row>
    <row r="50" spans="1:11" ht="12.75">
      <c r="A50" t="s">
        <v>212</v>
      </c>
      <c r="B50" s="3">
        <f>'Estado Flujo Efectivo - Nominal'!B50*B$123</f>
        <v>0</v>
      </c>
      <c r="C50" s="3">
        <f>'Estado Flujo Efectivo - Nominal'!C50*C$123</f>
        <v>0</v>
      </c>
      <c r="D50" s="3">
        <f>'Estado Flujo Efectivo - Nominal'!D50*D$123</f>
        <v>5736862.361360026</v>
      </c>
      <c r="E50" s="3">
        <f>'Estado Flujo Efectivo - Nominal'!E50*E$123</f>
        <v>3423290.120600108</v>
      </c>
      <c r="F50" s="3">
        <f>'Estado Flujo Efectivo - Nominal'!F50*F$123</f>
        <v>18301479.0315531</v>
      </c>
      <c r="G50" s="3">
        <f>'Estado Flujo Efectivo - Nominal'!G50*G$123</f>
        <v>1351972.6048748135</v>
      </c>
      <c r="H50" s="3">
        <f>'Estado Flujo Efectivo - Nominal'!H50*H$123</f>
        <v>390726.433800605</v>
      </c>
      <c r="I50" s="3">
        <f>'Estado Flujo Efectivo - Nominal'!I50*I$123</f>
        <v>21337887.9844073</v>
      </c>
      <c r="J50" s="3">
        <f>'Estado Flujo Efectivo - Nominal'!J50*J$123</f>
        <v>20921311.9748</v>
      </c>
      <c r="K50" s="3">
        <f>'Estado Flujo Efectivo - Nominal'!K50*K$123</f>
        <v>616158.26323261</v>
      </c>
    </row>
    <row r="51" spans="1:11" ht="12.75">
      <c r="A51" t="s">
        <v>213</v>
      </c>
      <c r="B51" s="3">
        <f>'Estado Flujo Efectivo - Nominal'!B51*B$123</f>
        <v>-98645187.21753477</v>
      </c>
      <c r="C51" s="3">
        <f>'Estado Flujo Efectivo - Nominal'!C51*C$123</f>
        <v>-181642888.92751652</v>
      </c>
      <c r="D51" s="3">
        <f>'Estado Flujo Efectivo - Nominal'!D51*D$123</f>
        <v>-114050720.89863363</v>
      </c>
      <c r="E51" s="3">
        <f>'Estado Flujo Efectivo - Nominal'!E51*E$123</f>
        <v>-112151759.66699782</v>
      </c>
      <c r="F51" s="3">
        <f>'Estado Flujo Efectivo - Nominal'!F51*F$123</f>
        <v>-154242186.73222834</v>
      </c>
      <c r="G51" s="3">
        <f>'Estado Flujo Efectivo - Nominal'!G51*G$123</f>
        <v>-161545900.34820095</v>
      </c>
      <c r="H51" s="3">
        <f>'Estado Flujo Efectivo - Nominal'!H51*H$123</f>
        <v>-231261212.48539293</v>
      </c>
      <c r="I51" s="3">
        <f>'Estado Flujo Efectivo - Nominal'!I51*I$123</f>
        <v>-367807858.4880645</v>
      </c>
      <c r="J51" s="3">
        <f>'Estado Flujo Efectivo - Nominal'!J51*J$123</f>
        <v>-593046169.4956</v>
      </c>
      <c r="K51" s="3">
        <f>'Estado Flujo Efectivo - Nominal'!K51*K$123</f>
        <v>-207125457.55019265</v>
      </c>
    </row>
    <row r="52" spans="1:11" ht="12.75">
      <c r="A52" t="s">
        <v>214</v>
      </c>
      <c r="B52" s="3">
        <f>'Estado Flujo Efectivo - Nominal'!B52*B$123</f>
        <v>0</v>
      </c>
      <c r="C52" s="3">
        <f>'Estado Flujo Efectivo - Nominal'!C52*C$123</f>
        <v>-4625426.667276576</v>
      </c>
      <c r="D52" s="3">
        <f>'Estado Flujo Efectivo - Nominal'!D52*D$123</f>
        <v>-203310.1142675564</v>
      </c>
      <c r="E52" s="3">
        <f>'Estado Flujo Efectivo - Nominal'!E52*E$123</f>
        <v>-66510.15958450182</v>
      </c>
      <c r="F52" s="3">
        <f>'Estado Flujo Efectivo - Nominal'!F52*F$123</f>
        <v>0</v>
      </c>
      <c r="G52" s="3">
        <f>'Estado Flujo Efectivo - Nominal'!G52*G$123</f>
        <v>0</v>
      </c>
      <c r="H52" s="3">
        <f>'Estado Flujo Efectivo - Nominal'!H52*H$123</f>
        <v>-734573.9999076233</v>
      </c>
      <c r="I52" s="3">
        <f>'Estado Flujo Efectivo - Nominal'!I52*I$123</f>
        <v>-681321.4316159226</v>
      </c>
      <c r="J52" s="3">
        <f>'Estado Flujo Efectivo - Nominal'!J52*J$123</f>
        <v>-495755.1672</v>
      </c>
      <c r="K52" s="3">
        <f>'Estado Flujo Efectivo - Nominal'!K52*K$123</f>
        <v>0</v>
      </c>
    </row>
    <row r="53" spans="1:11" ht="12.75">
      <c r="A53" t="s">
        <v>215</v>
      </c>
      <c r="B53" s="3">
        <f>'Estado Flujo Efectivo - Nominal'!B53*B$123</f>
        <v>0</v>
      </c>
      <c r="C53" s="3">
        <f>'Estado Flujo Efectivo - Nominal'!C53*C$123</f>
        <v>0</v>
      </c>
      <c r="D53" s="3">
        <f>'Estado Flujo Efectivo - Nominal'!D53*D$123</f>
        <v>-26394150.460502066</v>
      </c>
      <c r="E53" s="3">
        <f>'Estado Flujo Efectivo - Nominal'!E53*E$123</f>
        <v>-30832390.80496485</v>
      </c>
      <c r="F53" s="3">
        <f>'Estado Flujo Efectivo - Nominal'!F53*F$123</f>
        <v>-96753436.72166973</v>
      </c>
      <c r="G53" s="3">
        <f>'Estado Flujo Efectivo - Nominal'!G53*G$123</f>
        <v>-155657973.88232228</v>
      </c>
      <c r="H53" s="3">
        <f>'Estado Flujo Efectivo - Nominal'!H53*H$123</f>
        <v>-40653514.71374795</v>
      </c>
      <c r="I53" s="3">
        <f>'Estado Flujo Efectivo - Nominal'!I53*I$123</f>
        <v>-269685382.34511715</v>
      </c>
      <c r="J53" s="3">
        <f>'Estado Flujo Efectivo - Nominal'!J53*J$123</f>
        <v>-262167248.2362</v>
      </c>
      <c r="K53" s="3">
        <f>'Estado Flujo Efectivo - Nominal'!K53*K$123</f>
        <v>-2596132.4400730073</v>
      </c>
    </row>
    <row r="54" spans="1:11" ht="12.75">
      <c r="A54" t="s">
        <v>216</v>
      </c>
      <c r="B54" s="3">
        <f>'Estado Flujo Efectivo - Nominal'!B54*B$123</f>
        <v>-2005949.2073669664</v>
      </c>
      <c r="C54" s="3">
        <f>'Estado Flujo Efectivo - Nominal'!C54*C$123</f>
        <v>-55969736.80372219</v>
      </c>
      <c r="D54" s="3">
        <f>'Estado Flujo Efectivo - Nominal'!D54*D$123</f>
        <v>-44232756.8859231</v>
      </c>
      <c r="E54" s="3">
        <f>'Estado Flujo Efectivo - Nominal'!E54*E$123</f>
        <v>0</v>
      </c>
      <c r="F54" s="3">
        <f>'Estado Flujo Efectivo - Nominal'!F54*F$123</f>
        <v>0</v>
      </c>
      <c r="G54" s="3">
        <f>'Estado Flujo Efectivo - Nominal'!G54*G$123</f>
        <v>-911720.8131795248</v>
      </c>
      <c r="H54" s="3">
        <f>'Estado Flujo Efectivo - Nominal'!H54*H$123</f>
        <v>0</v>
      </c>
      <c r="I54" s="3">
        <f>'Estado Flujo Efectivo - Nominal'!I54*I$123</f>
        <v>0</v>
      </c>
      <c r="J54" s="3">
        <f>'Estado Flujo Efectivo - Nominal'!J54*J$123</f>
        <v>0</v>
      </c>
      <c r="K54" s="3">
        <f>'Estado Flujo Efectivo - Nominal'!K54*K$123</f>
        <v>0</v>
      </c>
    </row>
    <row r="55" spans="1:11" ht="12.75">
      <c r="A55" t="s">
        <v>217</v>
      </c>
      <c r="B55" s="3">
        <f>'Estado Flujo Efectivo - Nominal'!B55*B$123</f>
        <v>0</v>
      </c>
      <c r="C55" s="3">
        <f>'Estado Flujo Efectivo - Nominal'!C55*C$123</f>
        <v>0</v>
      </c>
      <c r="D55" s="3">
        <f>'Estado Flujo Efectivo - Nominal'!D55*D$123</f>
        <v>0</v>
      </c>
      <c r="E55" s="3">
        <f>'Estado Flujo Efectivo - Nominal'!E55*E$123</f>
        <v>0</v>
      </c>
      <c r="F55" s="3">
        <f>'Estado Flujo Efectivo - Nominal'!F55*F$123</f>
        <v>0</v>
      </c>
      <c r="G55" s="3">
        <f>'Estado Flujo Efectivo - Nominal'!G55*G$123</f>
        <v>0</v>
      </c>
      <c r="H55" s="3">
        <f>'Estado Flujo Efectivo - Nominal'!H55*H$123</f>
        <v>-12557445.440290062</v>
      </c>
      <c r="I55" s="3">
        <f>'Estado Flujo Efectivo - Nominal'!I55*I$123</f>
        <v>0</v>
      </c>
      <c r="J55" s="3">
        <f>'Estado Flujo Efectivo - Nominal'!J55*J$123</f>
        <v>0</v>
      </c>
      <c r="K55" s="3">
        <f>'Estado Flujo Efectivo - Nominal'!K55*K$123</f>
        <v>0</v>
      </c>
    </row>
    <row r="56" spans="1:11" ht="12.75">
      <c r="A56" t="s">
        <v>218</v>
      </c>
      <c r="B56" s="3">
        <f>'Estado Flujo Efectivo - Nominal'!B56*B$123</f>
        <v>0</v>
      </c>
      <c r="C56" s="3">
        <f>'Estado Flujo Efectivo - Nominal'!C56*C$123</f>
        <v>0</v>
      </c>
      <c r="D56" s="3">
        <f>'Estado Flujo Efectivo - Nominal'!D56*D$123</f>
        <v>0</v>
      </c>
      <c r="E56" s="3">
        <f>'Estado Flujo Efectivo - Nominal'!E56*E$123</f>
        <v>0</v>
      </c>
      <c r="F56" s="3">
        <f>'Estado Flujo Efectivo - Nominal'!F56*F$123</f>
        <v>0</v>
      </c>
      <c r="G56" s="3">
        <f>'Estado Flujo Efectivo - Nominal'!G56*G$123</f>
        <v>0</v>
      </c>
      <c r="H56" s="3">
        <f>'Estado Flujo Efectivo - Nominal'!H56*H$123</f>
        <v>0</v>
      </c>
      <c r="I56" s="3">
        <f>'Estado Flujo Efectivo - Nominal'!I56*I$123</f>
        <v>0</v>
      </c>
      <c r="J56" s="3">
        <f>'Estado Flujo Efectivo - Nominal'!J56*J$123</f>
        <v>0</v>
      </c>
      <c r="K56" s="3">
        <f>'Estado Flujo Efectivo - Nominal'!K56*K$123</f>
        <v>0</v>
      </c>
    </row>
    <row r="57" spans="1:11" ht="12.75">
      <c r="A57" t="s">
        <v>219</v>
      </c>
      <c r="B57" s="3">
        <f>'Estado Flujo Efectivo - Nominal'!B57*B$123</f>
        <v>-1408460.9502474882</v>
      </c>
      <c r="C57" s="3">
        <f>'Estado Flujo Efectivo - Nominal'!C57*C$123</f>
        <v>0</v>
      </c>
      <c r="D57" s="3">
        <f>'Estado Flujo Efectivo - Nominal'!D57*D$123</f>
        <v>-1622011.0352716874</v>
      </c>
      <c r="E57" s="3">
        <f>'Estado Flujo Efectivo - Nominal'!E57*E$123</f>
        <v>-79076886.75586966</v>
      </c>
      <c r="F57" s="3">
        <f>'Estado Flujo Efectivo - Nominal'!F57*F$123</f>
        <v>-241086128.56230816</v>
      </c>
      <c r="G57" s="3">
        <f>'Estado Flujo Efectivo - Nominal'!G57*G$123</f>
        <v>0</v>
      </c>
      <c r="H57" s="3">
        <f>'Estado Flujo Efectivo - Nominal'!H57*H$123</f>
        <v>-8624772.471767394</v>
      </c>
      <c r="I57" s="3">
        <f>'Estado Flujo Efectivo - Nominal'!I57*I$123</f>
        <v>-28119065.181575764</v>
      </c>
      <c r="J57" s="3">
        <f>'Estado Flujo Efectivo - Nominal'!J57*J$123</f>
        <v>-67423137.2404</v>
      </c>
      <c r="K57" s="3">
        <f>'Estado Flujo Efectivo - Nominal'!K57*K$123</f>
        <v>0</v>
      </c>
    </row>
    <row r="58" spans="2:11" ht="12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1" t="s">
        <v>220</v>
      </c>
      <c r="B59" s="4">
        <f aca="true" t="shared" si="2" ref="B59:J59">SUM(B45:B57)</f>
        <v>-101993809.69805093</v>
      </c>
      <c r="C59" s="4">
        <f t="shared" si="2"/>
        <v>-242105671.20134878</v>
      </c>
      <c r="D59" s="4">
        <f t="shared" si="2"/>
        <v>-150416379.4326025</v>
      </c>
      <c r="E59" s="4">
        <f t="shared" si="2"/>
        <v>-151198706.30289614</v>
      </c>
      <c r="F59" s="4">
        <f t="shared" si="2"/>
        <v>-463312554.15224063</v>
      </c>
      <c r="G59" s="4">
        <f t="shared" si="2"/>
        <v>-215527371.9046829</v>
      </c>
      <c r="H59" s="4">
        <f t="shared" si="2"/>
        <v>-287278306.9344818</v>
      </c>
      <c r="I59" s="4">
        <f t="shared" si="2"/>
        <v>-532329170.2877583</v>
      </c>
      <c r="J59" s="4">
        <f t="shared" si="2"/>
        <v>-901185053.0749999</v>
      </c>
      <c r="K59" s="4">
        <f>SUM(K45:K57)</f>
        <v>-199243933.73088622</v>
      </c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 t="s">
        <v>221</v>
      </c>
      <c r="B61" s="4">
        <f aca="true" t="shared" si="3" ref="B61:J61">SUM(B25+B43+B59)</f>
        <v>-16582132.352680683</v>
      </c>
      <c r="C61" s="4">
        <f t="shared" si="3"/>
        <v>117040457.68905032</v>
      </c>
      <c r="D61" s="4">
        <f t="shared" si="3"/>
        <v>-80107523.1476327</v>
      </c>
      <c r="E61" s="4">
        <f t="shared" si="3"/>
        <v>-57351470.10777308</v>
      </c>
      <c r="F61" s="4">
        <f t="shared" si="3"/>
        <v>40384014.73812139</v>
      </c>
      <c r="G61" s="4">
        <f t="shared" si="3"/>
        <v>-11572913.686903387</v>
      </c>
      <c r="H61" s="4">
        <f t="shared" si="3"/>
        <v>1226902.82580024</v>
      </c>
      <c r="I61" s="4">
        <f t="shared" si="3"/>
        <v>218350854.35449952</v>
      </c>
      <c r="J61" s="4">
        <f t="shared" si="3"/>
        <v>-163623068.49559987</v>
      </c>
      <c r="K61" s="4">
        <f>SUM(K25+K43+K59)</f>
        <v>282881904.1884</v>
      </c>
    </row>
    <row r="62" spans="2:11" ht="12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t="s">
        <v>222</v>
      </c>
      <c r="B63" s="3">
        <f>'Estado Flujo Efectivo - Nominal'!B63*B$123</f>
        <v>-538297.0051912165</v>
      </c>
      <c r="C63" s="3">
        <f>'Estado Flujo Efectivo - Nominal'!C63*C$123</f>
        <v>918529.3548893012</v>
      </c>
      <c r="D63" s="3">
        <f>'Estado Flujo Efectivo - Nominal'!D63*D$123</f>
        <v>-1196881.4817921831</v>
      </c>
      <c r="E63" s="3">
        <f>'Estado Flujo Efectivo - Nominal'!E63*E$123</f>
        <v>-573019.0948075303</v>
      </c>
      <c r="F63" s="3">
        <f>'Estado Flujo Efectivo - Nominal'!F63*F$123</f>
        <v>1859392.6784530387</v>
      </c>
      <c r="G63" s="3">
        <f>'Estado Flujo Efectivo - Nominal'!G63*G$123</f>
        <v>-913033.9420138806</v>
      </c>
      <c r="H63" s="3">
        <f>'Estado Flujo Efectivo - Nominal'!H63*H$123</f>
        <v>-1988060.6718089648</v>
      </c>
      <c r="I63" s="3">
        <f>'Estado Flujo Efectivo - Nominal'!I63*I$123</f>
        <v>-2085634.4401726336</v>
      </c>
      <c r="J63" s="3">
        <f>'Estado Flujo Efectivo - Nominal'!J63*J$123</f>
        <v>3225840.7182</v>
      </c>
      <c r="K63" s="3">
        <f>'Estado Flujo Efectivo - Nominal'!K63*K$123</f>
        <v>-7770868.481646724</v>
      </c>
    </row>
    <row r="64" spans="2:11" ht="12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1" t="s">
        <v>223</v>
      </c>
      <c r="B65" s="4">
        <f aca="true" t="shared" si="4" ref="B65:J65">SUM(B61+B63)</f>
        <v>-17120429.3578719</v>
      </c>
      <c r="C65" s="4">
        <f t="shared" si="4"/>
        <v>117958987.04393962</v>
      </c>
      <c r="D65" s="4">
        <f t="shared" si="4"/>
        <v>-81304404.62942488</v>
      </c>
      <c r="E65" s="4">
        <f t="shared" si="4"/>
        <v>-57924489.20258061</v>
      </c>
      <c r="F65" s="4">
        <f t="shared" si="4"/>
        <v>42243407.416574426</v>
      </c>
      <c r="G65" s="4">
        <f t="shared" si="4"/>
        <v>-12485947.628917268</v>
      </c>
      <c r="H65" s="4">
        <f t="shared" si="4"/>
        <v>-761157.8460087248</v>
      </c>
      <c r="I65" s="4">
        <f t="shared" si="4"/>
        <v>216265219.91432688</v>
      </c>
      <c r="J65" s="4">
        <f t="shared" si="4"/>
        <v>-160397227.77739987</v>
      </c>
      <c r="K65" s="4">
        <f>SUM(K61+K63)</f>
        <v>275111035.70675325</v>
      </c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t="s">
        <v>224</v>
      </c>
      <c r="B67" s="3">
        <f>'Estado Flujo Efectivo - Nominal'!B67*B$123</f>
        <v>85324984.95808126</v>
      </c>
      <c r="C67" s="3">
        <f>'Estado Flujo Efectivo - Nominal'!C67*C$123</f>
        <v>66452955.21656167</v>
      </c>
      <c r="D67" s="3">
        <f>'Estado Flujo Efectivo - Nominal'!D67*D$123</f>
        <v>184727018.63819513</v>
      </c>
      <c r="E67" s="3">
        <f>'Estado Flujo Efectivo - Nominal'!E67*E$123</f>
        <v>103348153.07285051</v>
      </c>
      <c r="F67" s="3">
        <f>'Estado Flujo Efectivo - Nominal'!F67*F$123</f>
        <v>45455438.2917127</v>
      </c>
      <c r="G67" s="3">
        <f>'Estado Flujo Efectivo - Nominal'!G67*G$123</f>
        <v>87645042.61885022</v>
      </c>
      <c r="H67" s="3">
        <f>'Estado Flujo Efectivo - Nominal'!H67*H$123</f>
        <v>74816387.90351261</v>
      </c>
      <c r="I67" s="3">
        <f>'Estado Flujo Efectivo - Nominal'!I67*I$123</f>
        <v>73764602.88486458</v>
      </c>
      <c r="J67" s="3">
        <f>'Estado Flujo Efectivo - Nominal'!J67*J$123</f>
        <v>294924230.5624</v>
      </c>
      <c r="K67" s="3">
        <f>'Estado Flujo Efectivo - Nominal'!K67*K$123</f>
        <v>133272036.38491178</v>
      </c>
    </row>
    <row r="68" spans="2:11" ht="12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1" t="s">
        <v>225</v>
      </c>
      <c r="B69" s="4">
        <f aca="true" t="shared" si="5" ref="B69:J69">SUM(B65+B67)</f>
        <v>68204555.60020936</v>
      </c>
      <c r="C69" s="4">
        <f t="shared" si="5"/>
        <v>184411942.2605013</v>
      </c>
      <c r="D69" s="4">
        <f t="shared" si="5"/>
        <v>103422614.00877024</v>
      </c>
      <c r="E69" s="4">
        <f t="shared" si="5"/>
        <v>45423663.8702699</v>
      </c>
      <c r="F69" s="4">
        <f t="shared" si="5"/>
        <v>87698845.70828712</v>
      </c>
      <c r="G69" s="4">
        <f t="shared" si="5"/>
        <v>75159094.98993295</v>
      </c>
      <c r="H69" s="4">
        <f t="shared" si="5"/>
        <v>74055230.0575039</v>
      </c>
      <c r="I69" s="4">
        <f t="shared" si="5"/>
        <v>290029822.7991915</v>
      </c>
      <c r="J69" s="4">
        <f t="shared" si="5"/>
        <v>134527002.78500012</v>
      </c>
      <c r="K69" s="4">
        <f>SUM(K65+K67)</f>
        <v>408383072.091665</v>
      </c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5" ht="12.75">
      <c r="A75" s="1" t="s">
        <v>229</v>
      </c>
    </row>
    <row r="77" spans="1:11" ht="12.75">
      <c r="A77" t="s">
        <v>230</v>
      </c>
      <c r="B77" s="4">
        <f>'Estado Flujo Efectivo - Nominal'!B77*B$123</f>
        <v>56071820.40993172</v>
      </c>
      <c r="C77" s="4">
        <f>'Estado Flujo Efectivo - Nominal'!C77*C$123</f>
        <v>49285819.30627075</v>
      </c>
      <c r="D77" s="4">
        <f>'Estado Flujo Efectivo - Nominal'!D77*D$123</f>
        <v>57982331.45293931</v>
      </c>
      <c r="E77" s="4">
        <f>'Estado Flujo Efectivo - Nominal'!E77*E$123</f>
        <v>59446095.33394534</v>
      </c>
      <c r="F77" s="4">
        <f>'Estado Flujo Efectivo - Nominal'!F77*F$123</f>
        <v>65968675.81534684</v>
      </c>
      <c r="G77" s="4">
        <f>'Estado Flujo Efectivo - Nominal'!G77*G$123</f>
        <v>129156903.33941303</v>
      </c>
      <c r="H77" s="4">
        <f>'Estado Flujo Efectivo - Nominal'!H77*H$123</f>
        <v>158589827.81852612</v>
      </c>
      <c r="I77" s="4">
        <f>'Estado Flujo Efectivo - Nominal'!I77*I$123</f>
        <v>240813495.86900416</v>
      </c>
      <c r="J77" s="4">
        <f>'Estado Flujo Efectivo - Nominal'!J77*J$123</f>
        <v>171367628.5864</v>
      </c>
      <c r="K77" s="4">
        <f>'Estado Flujo Efectivo - Nominal'!K77*K$123</f>
        <v>101291150.59987831</v>
      </c>
    </row>
    <row r="78" spans="2:11" ht="12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t="s">
        <v>231</v>
      </c>
      <c r="B79" s="28">
        <f>'Estado Flujo Efectivo - Nominal'!B79*B$123</f>
        <v>16224.765456277079</v>
      </c>
      <c r="C79" s="28">
        <f>'Estado Flujo Efectivo - Nominal'!C79*C$123</f>
        <v>-1762.3598295736726</v>
      </c>
      <c r="D79" s="28">
        <f>'Estado Flujo Efectivo - Nominal'!D79*D$123</f>
        <v>-11849.395869081665</v>
      </c>
      <c r="E79" s="28">
        <f>'Estado Flujo Efectivo - Nominal'!E79*E$123</f>
        <v>-6309.306706573271</v>
      </c>
      <c r="F79" s="28">
        <f>'Estado Flujo Efectivo - Nominal'!F79*F$123</f>
        <v>-2622624.6305709025</v>
      </c>
      <c r="G79" s="28">
        <f>'Estado Flujo Efectivo - Nominal'!G79*G$123</f>
        <v>281061.5380060165</v>
      </c>
      <c r="H79" s="28">
        <f>'Estado Flujo Efectivo - Nominal'!H79*H$123</f>
        <v>-7559.194244936605</v>
      </c>
      <c r="I79" s="28">
        <f>'Estado Flujo Efectivo - Nominal'!I79*I$123</f>
        <v>433073.58664339187</v>
      </c>
      <c r="J79" s="28">
        <f>'Estado Flujo Efectivo - Nominal'!J79*J$123</f>
        <v>445534.962</v>
      </c>
      <c r="K79" s="28">
        <f>'Estado Flujo Efectivo - Nominal'!K79*K$123</f>
        <v>-353456.8270127763</v>
      </c>
    </row>
    <row r="80" spans="1:11" ht="12.75">
      <c r="A80" t="s">
        <v>232</v>
      </c>
      <c r="B80" s="28">
        <f>'Estado Flujo Efectivo - Nominal'!B80*B$123</f>
        <v>0</v>
      </c>
      <c r="C80" s="28">
        <f>'Estado Flujo Efectivo - Nominal'!C80*C$123</f>
        <v>0</v>
      </c>
      <c r="D80" s="28">
        <f>'Estado Flujo Efectivo - Nominal'!D80*D$123</f>
        <v>0</v>
      </c>
      <c r="E80" s="28">
        <f>'Estado Flujo Efectivo - Nominal'!E80*E$123</f>
        <v>0</v>
      </c>
      <c r="F80" s="28">
        <f>'Estado Flujo Efectivo - Nominal'!F80*F$123</f>
        <v>0</v>
      </c>
      <c r="G80" s="28">
        <f>'Estado Flujo Efectivo - Nominal'!G80*G$123</f>
        <v>0</v>
      </c>
      <c r="H80" s="28">
        <f>'Estado Flujo Efectivo - Nominal'!H80*H$123</f>
        <v>0</v>
      </c>
      <c r="I80" s="28">
        <f>'Estado Flujo Efectivo - Nominal'!I80*I$123</f>
        <v>-66788075.248722926</v>
      </c>
      <c r="J80" s="28">
        <f>'Estado Flujo Efectivo - Nominal'!J80*J$123</f>
        <v>0</v>
      </c>
      <c r="K80" s="28">
        <f>'Estado Flujo Efectivo - Nominal'!K80*K$123</f>
        <v>-5623989.984384506</v>
      </c>
    </row>
    <row r="81" spans="1:11" ht="12.75">
      <c r="A81" t="s">
        <v>233</v>
      </c>
      <c r="B81" s="28">
        <f>'Estado Flujo Efectivo - Nominal'!B81*B$123</f>
        <v>0</v>
      </c>
      <c r="C81" s="28">
        <f>'Estado Flujo Efectivo - Nominal'!C81*C$123</f>
        <v>0</v>
      </c>
      <c r="D81" s="28">
        <f>'Estado Flujo Efectivo - Nominal'!D81*D$123</f>
        <v>0</v>
      </c>
      <c r="E81" s="28">
        <f>'Estado Flujo Efectivo - Nominal'!E81*E$123</f>
        <v>0</v>
      </c>
      <c r="F81" s="28">
        <f>'Estado Flujo Efectivo - Nominal'!F81*F$123</f>
        <v>0</v>
      </c>
      <c r="G81" s="28">
        <f>'Estado Flujo Efectivo - Nominal'!G81*G$123</f>
        <v>0</v>
      </c>
      <c r="H81" s="28">
        <f>'Estado Flujo Efectivo - Nominal'!H81*H$123</f>
        <v>0</v>
      </c>
      <c r="I81" s="28">
        <f>'Estado Flujo Efectivo - Nominal'!I81*I$123</f>
        <v>5205302.339119912</v>
      </c>
      <c r="J81" s="28">
        <f>'Estado Flujo Efectivo - Nominal'!J81*J$123</f>
        <v>0</v>
      </c>
      <c r="K81" s="28">
        <f>'Estado Flujo Efectivo - Nominal'!K81*K$123</f>
        <v>0</v>
      </c>
    </row>
    <row r="82" spans="1:11" ht="12.75">
      <c r="A82" t="s">
        <v>234</v>
      </c>
      <c r="B82" s="28">
        <f>'Estado Flujo Efectivo - Nominal'!B82*B$123</f>
        <v>0</v>
      </c>
      <c r="C82" s="28">
        <f>'Estado Flujo Efectivo - Nominal'!C82*C$123</f>
        <v>0</v>
      </c>
      <c r="D82" s="28">
        <f>'Estado Flujo Efectivo - Nominal'!D82*D$123</f>
        <v>0</v>
      </c>
      <c r="E82" s="28">
        <f>'Estado Flujo Efectivo - Nominal'!E82*E$123</f>
        <v>0</v>
      </c>
      <c r="F82" s="28">
        <f>'Estado Flujo Efectivo - Nominal'!F82*F$123</f>
        <v>0</v>
      </c>
      <c r="G82" s="28">
        <f>'Estado Flujo Efectivo - Nominal'!G82*G$123</f>
        <v>0</v>
      </c>
      <c r="H82" s="28">
        <f>'Estado Flujo Efectivo - Nominal'!H82*H$123</f>
        <v>0</v>
      </c>
      <c r="I82" s="28">
        <f>'Estado Flujo Efectivo - Nominal'!I82*I$123</f>
        <v>0</v>
      </c>
      <c r="J82" s="28">
        <f>'Estado Flujo Efectivo - Nominal'!J82*J$123</f>
        <v>0</v>
      </c>
      <c r="K82" s="28">
        <f>'Estado Flujo Efectivo - Nominal'!K82*K$123</f>
        <v>0</v>
      </c>
    </row>
    <row r="83" spans="2:11" ht="12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1" t="s">
        <v>235</v>
      </c>
      <c r="B84" s="4">
        <f>SUM(B79:B82)</f>
        <v>16224.765456277079</v>
      </c>
      <c r="C84" s="4">
        <f aca="true" t="shared" si="6" ref="C84:J84">SUM(C79:C82)</f>
        <v>-1762.3598295736726</v>
      </c>
      <c r="D84" s="4">
        <f t="shared" si="6"/>
        <v>-11849.395869081665</v>
      </c>
      <c r="E84" s="4">
        <f t="shared" si="6"/>
        <v>-6309.306706573271</v>
      </c>
      <c r="F84" s="4">
        <f t="shared" si="6"/>
        <v>-2622624.6305709025</v>
      </c>
      <c r="G84" s="4">
        <f t="shared" si="6"/>
        <v>281061.5380060165</v>
      </c>
      <c r="H84" s="4">
        <f t="shared" si="6"/>
        <v>-7559.194244936605</v>
      </c>
      <c r="I84" s="4">
        <f t="shared" si="6"/>
        <v>-61149699.322959624</v>
      </c>
      <c r="J84" s="4">
        <f t="shared" si="6"/>
        <v>445534.962</v>
      </c>
      <c r="K84" s="4">
        <f>SUM(K79:K82)</f>
        <v>-5977446.811397282</v>
      </c>
    </row>
    <row r="85" spans="2:11" ht="12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t="s">
        <v>236</v>
      </c>
      <c r="B86" s="28">
        <f>'Estado Flujo Efectivo - Nominal'!B86*B$123</f>
        <v>33755621.66065272</v>
      </c>
      <c r="C86" s="28">
        <f>'Estado Flujo Efectivo - Nominal'!C86*C$123</f>
        <v>36680368.58535693</v>
      </c>
      <c r="D86" s="28">
        <f>'Estado Flujo Efectivo - Nominal'!D86*D$123</f>
        <v>45602572.07753416</v>
      </c>
      <c r="E86" s="28">
        <f>'Estado Flujo Efectivo - Nominal'!E86*E$123</f>
        <v>46593069.91234799</v>
      </c>
      <c r="F86" s="28">
        <f>'Estado Flujo Efectivo - Nominal'!F86*F$123</f>
        <v>53850066.06875383</v>
      </c>
      <c r="G86" s="28">
        <f>'Estado Flujo Efectivo - Nominal'!G86*G$123</f>
        <v>76577070.06371841</v>
      </c>
      <c r="H86" s="28">
        <f>'Estado Flujo Efectivo - Nominal'!H86*H$123</f>
        <v>88387568.62197177</v>
      </c>
      <c r="I86" s="28">
        <f>'Estado Flujo Efectivo - Nominal'!I86*I$123</f>
        <v>89023419.74768949</v>
      </c>
      <c r="J86" s="28">
        <f>'Estado Flujo Efectivo - Nominal'!J86*J$123</f>
        <v>126257008.7406</v>
      </c>
      <c r="K86" s="28">
        <f>'Estado Flujo Efectivo - Nominal'!K86*K$123</f>
        <v>127682889.21293855</v>
      </c>
    </row>
    <row r="87" spans="1:11" ht="12.75">
      <c r="A87" t="s">
        <v>237</v>
      </c>
      <c r="B87" s="28">
        <f>'Estado Flujo Efectivo - Nominal'!B87*B$123</f>
        <v>1854934.8557324712</v>
      </c>
      <c r="C87" s="28">
        <f>'Estado Flujo Efectivo - Nominal'!C87*C$123</f>
        <v>0</v>
      </c>
      <c r="D87" s="28">
        <f>'Estado Flujo Efectivo - Nominal'!D87*D$123</f>
        <v>0</v>
      </c>
      <c r="E87" s="28">
        <f>'Estado Flujo Efectivo - Nominal'!E87*E$123</f>
        <v>559.8702196959217</v>
      </c>
      <c r="F87" s="28">
        <f>'Estado Flujo Efectivo - Nominal'!F87*F$123</f>
        <v>23562.795089011663</v>
      </c>
      <c r="G87" s="28">
        <f>'Estado Flujo Efectivo - Nominal'!G87*G$123</f>
        <v>8251227.550512826</v>
      </c>
      <c r="H87" s="28">
        <f>'Estado Flujo Efectivo - Nominal'!H87*H$123</f>
        <v>12524599.956582988</v>
      </c>
      <c r="I87" s="28">
        <f>'Estado Flujo Efectivo - Nominal'!I87*I$123</f>
        <v>12769381.545776797</v>
      </c>
      <c r="J87" s="28">
        <f>'Estado Flujo Efectivo - Nominal'!J87*J$123</f>
        <v>17648374.9652</v>
      </c>
      <c r="K87" s="28">
        <f>'Estado Flujo Efectivo - Nominal'!K87*K$123</f>
        <v>18029126.144798215</v>
      </c>
    </row>
    <row r="88" spans="1:11" ht="12.75">
      <c r="A88" t="s">
        <v>238</v>
      </c>
      <c r="B88" s="28">
        <f>'Estado Flujo Efectivo - Nominal'!B88*B$123</f>
        <v>2416510.997062335</v>
      </c>
      <c r="C88" s="28">
        <f>'Estado Flujo Efectivo - Nominal'!C88*C$123</f>
        <v>67623695.04744229</v>
      </c>
      <c r="D88" s="28">
        <f>'Estado Flujo Efectivo - Nominal'!D88*D$123</f>
        <v>31235702.613790914</v>
      </c>
      <c r="E88" s="28">
        <f>'Estado Flujo Efectivo - Nominal'!E88*E$123</f>
        <v>14183473.556508508</v>
      </c>
      <c r="F88" s="28">
        <f>'Estado Flujo Efectivo - Nominal'!F88*F$123</f>
        <v>23900149.196071208</v>
      </c>
      <c r="G88" s="28">
        <f>'Estado Flujo Efectivo - Nominal'!G88*G$123</f>
        <v>53011790.55475282</v>
      </c>
      <c r="H88" s="28">
        <f>'Estado Flujo Efectivo - Nominal'!H88*H$123</f>
        <v>50818826.75157617</v>
      </c>
      <c r="I88" s="28">
        <f>'Estado Flujo Efectivo - Nominal'!I88*I$123</f>
        <v>80626706.6720927</v>
      </c>
      <c r="J88" s="28">
        <f>'Estado Flujo Efectivo - Nominal'!J88*J$123</f>
        <v>105426241.0368</v>
      </c>
      <c r="K88" s="28">
        <f>'Estado Flujo Efectivo - Nominal'!K88*K$123</f>
        <v>95597136.41593997</v>
      </c>
    </row>
    <row r="89" spans="1:11" ht="12.75">
      <c r="A89" t="s">
        <v>239</v>
      </c>
      <c r="B89" s="28">
        <f>'Estado Flujo Efectivo - Nominal'!B89*B$123</f>
        <v>-17384.702678775033</v>
      </c>
      <c r="C89" s="28">
        <f>'Estado Flujo Efectivo - Nominal'!C89*C$123</f>
        <v>-244713.45322424654</v>
      </c>
      <c r="D89" s="28">
        <f>'Estado Flujo Efectivo - Nominal'!D89*D$123</f>
        <v>-506489.23851286946</v>
      </c>
      <c r="E89" s="28">
        <f>'Estado Flujo Efectivo - Nominal'!E89*E$123</f>
        <v>0</v>
      </c>
      <c r="F89" s="28">
        <f>'Estado Flujo Efectivo - Nominal'!F89*F$123</f>
        <v>-8230.488397790055</v>
      </c>
      <c r="G89" s="28">
        <f>'Estado Flujo Efectivo - Nominal'!G89*G$123</f>
        <v>-10140741.358220622</v>
      </c>
      <c r="H89" s="28">
        <f>'Estado Flujo Efectivo - Nominal'!H89*H$123</f>
        <v>-13877097.614604741</v>
      </c>
      <c r="I89" s="28">
        <f>'Estado Flujo Efectivo - Nominal'!I89*I$123</f>
        <v>-7596314.602096877</v>
      </c>
      <c r="J89" s="28">
        <f>'Estado Flujo Efectivo - Nominal'!J89*J$123</f>
        <v>-4609376.0146</v>
      </c>
      <c r="K89" s="28">
        <f>'Estado Flujo Efectivo - Nominal'!K89*K$123</f>
        <v>-2998360.306023119</v>
      </c>
    </row>
    <row r="90" spans="1:11" ht="12.75">
      <c r="A90" t="s">
        <v>240</v>
      </c>
      <c r="B90" s="28">
        <f>'Estado Flujo Efectivo - Nominal'!B90*B$123</f>
        <v>97116.0310668151</v>
      </c>
      <c r="C90" s="28">
        <f>'Estado Flujo Efectivo - Nominal'!C90*C$123</f>
        <v>0</v>
      </c>
      <c r="D90" s="28">
        <f>'Estado Flujo Efectivo - Nominal'!D90*D$123</f>
        <v>0</v>
      </c>
      <c r="E90" s="28">
        <f>'Estado Flujo Efectivo - Nominal'!E90*E$123</f>
        <v>283525.81596851064</v>
      </c>
      <c r="F90" s="28">
        <f>'Estado Flujo Efectivo - Nominal'!F90*F$123</f>
        <v>109252.37544505831</v>
      </c>
      <c r="G90" s="28">
        <f>'Estado Flujo Efectivo - Nominal'!G90*G$123</f>
        <v>0</v>
      </c>
      <c r="H90" s="28">
        <f>'Estado Flujo Efectivo - Nominal'!H90*H$123</f>
        <v>12889.06260825385</v>
      </c>
      <c r="I90" s="28">
        <f>'Estado Flujo Efectivo - Nominal'!I90*I$123</f>
        <v>0</v>
      </c>
      <c r="J90" s="28">
        <f>'Estado Flujo Efectivo - Nominal'!J90*J$123</f>
        <v>0</v>
      </c>
      <c r="K90" s="28">
        <f>'Estado Flujo Efectivo - Nominal'!K90*K$123</f>
        <v>3422761.5613465826</v>
      </c>
    </row>
    <row r="91" spans="1:11" ht="12.75">
      <c r="A91" t="s">
        <v>241</v>
      </c>
      <c r="B91" s="28">
        <f>'Estado Flujo Efectivo - Nominal'!B91*B$123</f>
        <v>0</v>
      </c>
      <c r="C91" s="28">
        <f>'Estado Flujo Efectivo - Nominal'!C91*C$123</f>
        <v>0</v>
      </c>
      <c r="D91" s="28">
        <f>'Estado Flujo Efectivo - Nominal'!D91*D$123</f>
        <v>8388.844486812839</v>
      </c>
      <c r="E91" s="28">
        <f>'Estado Flujo Efectivo - Nominal'!E91*E$123</f>
        <v>607595.1183993762</v>
      </c>
      <c r="F91" s="28">
        <f>'Estado Flujo Efectivo - Nominal'!F91*F$123</f>
        <v>2605321.421485574</v>
      </c>
      <c r="G91" s="28">
        <f>'Estado Flujo Efectivo - Nominal'!G91*G$123</f>
        <v>7068031.293317857</v>
      </c>
      <c r="H91" s="28">
        <f>'Estado Flujo Efectivo - Nominal'!H91*H$123</f>
        <v>8295703.457887808</v>
      </c>
      <c r="I91" s="28">
        <f>'Estado Flujo Efectivo - Nominal'!I91*I$123</f>
        <v>12235298.142369106</v>
      </c>
      <c r="J91" s="28">
        <f>'Estado Flujo Efectivo - Nominal'!J91*J$123</f>
        <v>40716880.5696</v>
      </c>
      <c r="K91" s="28">
        <f>'Estado Flujo Efectivo - Nominal'!K91*K$123</f>
        <v>32545516.663759883</v>
      </c>
    </row>
    <row r="92" spans="1:11" ht="12.75">
      <c r="A92" t="s">
        <v>93</v>
      </c>
      <c r="B92" s="28">
        <f>'Estado Flujo Efectivo - Nominal'!B92*B$123</f>
        <v>0</v>
      </c>
      <c r="C92" s="28">
        <f>'Estado Flujo Efectivo - Nominal'!C92*C$123</f>
        <v>0</v>
      </c>
      <c r="D92" s="28">
        <f>'Estado Flujo Efectivo - Nominal'!D92*D$123</f>
        <v>-872930.8875754687</v>
      </c>
      <c r="E92" s="28">
        <f>'Estado Flujo Efectivo - Nominal'!E92*E$123</f>
        <v>-795116.650108779</v>
      </c>
      <c r="F92" s="28">
        <f>'Estado Flujo Efectivo - Nominal'!F92*F$123</f>
        <v>-940826.0250460404</v>
      </c>
      <c r="G92" s="28">
        <f>'Estado Flujo Efectivo - Nominal'!G92*G$123</f>
        <v>-1638209.3407868866</v>
      </c>
      <c r="H92" s="28">
        <f>'Estado Flujo Efectivo - Nominal'!H92*H$123</f>
        <v>-1658665.4151174335</v>
      </c>
      <c r="I92" s="28">
        <f>'Estado Flujo Efectivo - Nominal'!I92*I$123</f>
        <v>-1592154.1568052091</v>
      </c>
      <c r="J92" s="28">
        <f>'Estado Flujo Efectivo - Nominal'!J92*J$123</f>
        <v>-1845354.4216</v>
      </c>
      <c r="K92" s="28">
        <f>'Estado Flujo Efectivo - Nominal'!K92*K$123</f>
        <v>-1730546.6063678765</v>
      </c>
    </row>
    <row r="93" spans="1:11" ht="12.75">
      <c r="A93" t="s">
        <v>242</v>
      </c>
      <c r="B93" s="28">
        <f>'Estado Flujo Efectivo - Nominal'!B93*B$123</f>
        <v>2523556.8372479845</v>
      </c>
      <c r="C93" s="28">
        <f>'Estado Flujo Efectivo - Nominal'!C93*C$123</f>
        <v>4589050.72117521</v>
      </c>
      <c r="D93" s="28">
        <f>'Estado Flujo Efectivo - Nominal'!D93*D$123</f>
        <v>1082272.4817286306</v>
      </c>
      <c r="E93" s="28">
        <f>'Estado Flujo Efectivo - Nominal'!E93*E$123</f>
        <v>816895.0633182006</v>
      </c>
      <c r="F93" s="28">
        <f>'Estado Flujo Efectivo - Nominal'!F93*F$123</f>
        <v>-4354790.303744628</v>
      </c>
      <c r="G93" s="28">
        <f>'Estado Flujo Efectivo - Nominal'!G93*G$123</f>
        <v>-1379431.7004997986</v>
      </c>
      <c r="H93" s="28">
        <f>'Estado Flujo Efectivo - Nominal'!H93*H$123</f>
        <v>2054077.8820350566</v>
      </c>
      <c r="I93" s="28">
        <f>'Estado Flujo Efectivo - Nominal'!I93*I$123</f>
        <v>6790905.350353942</v>
      </c>
      <c r="J93" s="28">
        <f>'Estado Flujo Efectivo - Nominal'!J93*J$123</f>
        <v>-30707373.8134</v>
      </c>
      <c r="K93" s="28">
        <f>'Estado Flujo Efectivo - Nominal'!K93*K$123</f>
        <v>7151663.045832488</v>
      </c>
    </row>
    <row r="94" spans="1:11" ht="12.75">
      <c r="A94" t="s">
        <v>243</v>
      </c>
      <c r="B94" s="28">
        <f>'Estado Flujo Efectivo - Nominal'!B94*B$123</f>
        <v>523067.0868824531</v>
      </c>
      <c r="C94" s="28">
        <f>'Estado Flujo Efectivo - Nominal'!C94*C$123</f>
        <v>-15404142.470397573</v>
      </c>
      <c r="D94" s="28">
        <f>'Estado Flujo Efectivo - Nominal'!D94*D$123</f>
        <v>-57322487.00934223</v>
      </c>
      <c r="E94" s="28">
        <f>'Estado Flujo Efectivo - Nominal'!E94*E$123</f>
        <v>2137307.25537293</v>
      </c>
      <c r="F94" s="28">
        <f>'Estado Flujo Efectivo - Nominal'!F94*F$123</f>
        <v>-9862784.5048496</v>
      </c>
      <c r="G94" s="28">
        <f>'Estado Flujo Efectivo - Nominal'!G94*G$123</f>
        <v>271352.4966245825</v>
      </c>
      <c r="H94" s="28">
        <f>'Estado Flujo Efectivo - Nominal'!H94*H$123</f>
        <v>1164539.7822221194</v>
      </c>
      <c r="I94" s="28">
        <f>'Estado Flujo Efectivo - Nominal'!I94*I$123</f>
        <v>225049.50041230713</v>
      </c>
      <c r="J94" s="28">
        <f>'Estado Flujo Efectivo - Nominal'!J94*J$123</f>
        <v>-16611313.7082</v>
      </c>
      <c r="K94" s="28">
        <f>'Estado Flujo Efectivo - Nominal'!K94*K$123</f>
        <v>7497781.916649766</v>
      </c>
    </row>
    <row r="95" spans="1:11" ht="12.75">
      <c r="A95" t="s">
        <v>244</v>
      </c>
      <c r="B95" s="28">
        <f>'Estado Flujo Efectivo - Nominal'!B95*B$123</f>
        <v>0</v>
      </c>
      <c r="C95" s="28">
        <f>'Estado Flujo Efectivo - Nominal'!C95*C$123</f>
        <v>-28445.32686828554</v>
      </c>
      <c r="D95" s="28">
        <f>'Estado Flujo Efectivo - Nominal'!D95*D$123</f>
        <v>-670635.541912933</v>
      </c>
      <c r="E95" s="28">
        <f>'Estado Flujo Efectivo - Nominal'!E95*E$123</f>
        <v>-59569305.8116928</v>
      </c>
      <c r="F95" s="28">
        <f>'Estado Flujo Efectivo - Nominal'!F95*F$123</f>
        <v>-12173816.036586862</v>
      </c>
      <c r="G95" s="28">
        <f>'Estado Flujo Efectivo - Nominal'!G95*G$123</f>
        <v>-30066523.33041192</v>
      </c>
      <c r="H95" s="28">
        <f>'Estado Flujo Efectivo - Nominal'!H95*H$123</f>
        <v>-12294989.27692201</v>
      </c>
      <c r="I95" s="28">
        <f>'Estado Flujo Efectivo - Nominal'!I95*I$123</f>
        <v>-9882102.814183366</v>
      </c>
      <c r="J95" s="28">
        <f>'Estado Flujo Efectivo - Nominal'!J95*J$123</f>
        <v>-22837862.5216</v>
      </c>
      <c r="K95" s="28">
        <f>'Estado Flujo Efectivo - Nominal'!K95*K$123</f>
        <v>-29849162.847698234</v>
      </c>
    </row>
    <row r="96" spans="1:11" ht="12.75">
      <c r="A96" t="s">
        <v>256</v>
      </c>
      <c r="B96" s="28">
        <f>'Estado Flujo Efectivo - Nominal'!B96*B$123</f>
        <v>0</v>
      </c>
      <c r="C96" s="28">
        <f>'Estado Flujo Efectivo - Nominal'!C96*C$123</f>
        <v>1161453.8730167027</v>
      </c>
      <c r="D96" s="28">
        <f>'Estado Flujo Efectivo - Nominal'!D96*D$123</f>
        <v>3110804.445122339</v>
      </c>
      <c r="E96" s="28">
        <f>'Estado Flujo Efectivo - Nominal'!E96*E$123</f>
        <v>15063493.987097424</v>
      </c>
      <c r="F96" s="28">
        <f>'Estado Flujo Efectivo - Nominal'!F96*F$123</f>
        <v>7079922.881767956</v>
      </c>
      <c r="G96" s="28">
        <f>'Estado Flujo Efectivo - Nominal'!G96*G$123</f>
        <v>11478595.29312836</v>
      </c>
      <c r="H96" s="28">
        <f>'Estado Flujo Efectivo - Nominal'!H96*H$123</f>
        <v>6783753.389760051</v>
      </c>
      <c r="I96" s="28">
        <f>'Estado Flujo Efectivo - Nominal'!I96*I$123</f>
        <v>25195072.06978164</v>
      </c>
      <c r="J96" s="28">
        <f>'Estado Flujo Efectivo - Nominal'!J96*J$123</f>
        <v>29660901.217600003</v>
      </c>
      <c r="K96" s="28">
        <f>'Estado Flujo Efectivo - Nominal'!K96*K$123</f>
        <v>25798513.361995537</v>
      </c>
    </row>
    <row r="97" spans="2:11" ht="12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1" t="s">
        <v>245</v>
      </c>
      <c r="B98" s="4">
        <f>SUM(B86:B96)</f>
        <v>41153422.76596599</v>
      </c>
      <c r="C98" s="4">
        <f aca="true" t="shared" si="7" ref="C98:J98">SUM(C86:C96)</f>
        <v>94377266.97650102</v>
      </c>
      <c r="D98" s="4">
        <f t="shared" si="7"/>
        <v>21667197.785319354</v>
      </c>
      <c r="E98" s="4">
        <f t="shared" si="7"/>
        <v>19321498.117431056</v>
      </c>
      <c r="F98" s="4">
        <f t="shared" si="7"/>
        <v>60227827.37998772</v>
      </c>
      <c r="G98" s="4">
        <f t="shared" si="7"/>
        <v>113433161.52213563</v>
      </c>
      <c r="H98" s="4">
        <f t="shared" si="7"/>
        <v>142211206.598</v>
      </c>
      <c r="I98" s="4">
        <f t="shared" si="7"/>
        <v>207795261.45539057</v>
      </c>
      <c r="J98" s="4">
        <f t="shared" si="7"/>
        <v>243098126.05039996</v>
      </c>
      <c r="K98" s="4">
        <f>SUM(K86:K96)</f>
        <v>283147318.5631718</v>
      </c>
    </row>
    <row r="99" spans="2:11" ht="12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t="s">
        <v>246</v>
      </c>
      <c r="B100" s="28">
        <f>'Estado Flujo Efectivo - Nominal'!B100*B$123</f>
        <v>-5759985.538370736</v>
      </c>
      <c r="C100" s="28">
        <f>'Estado Flujo Efectivo - Nominal'!C100*C$123</f>
        <v>-4930268.760749666</v>
      </c>
      <c r="D100" s="28">
        <f>'Estado Flujo Efectivo - Nominal'!D100*D$123</f>
        <v>-28084236.689926915</v>
      </c>
      <c r="E100" s="28">
        <f>'Estado Flujo Efectivo - Nominal'!E100*E$123</f>
        <v>-14687223.515889283</v>
      </c>
      <c r="F100" s="28">
        <f>'Estado Flujo Efectivo - Nominal'!F100*F$123</f>
        <v>-83547484.0660528</v>
      </c>
      <c r="G100" s="28">
        <f>'Estado Flujo Efectivo - Nominal'!G100*G$123</f>
        <v>-120929609.9701542</v>
      </c>
      <c r="H100" s="28">
        <f>'Estado Flujo Efectivo - Nominal'!H100*H$123</f>
        <v>-175413708.68894482</v>
      </c>
      <c r="I100" s="28">
        <f>'Estado Flujo Efectivo - Nominal'!I100*I$123</f>
        <v>217736881.58754298</v>
      </c>
      <c r="J100" s="28">
        <f>'Estado Flujo Efectivo - Nominal'!J100*J$123</f>
        <v>71895125.2598</v>
      </c>
      <c r="K100" s="28">
        <f>'Estado Flujo Efectivo - Nominal'!K100*K$123</f>
        <v>6048111.264449402</v>
      </c>
    </row>
    <row r="101" spans="1:11" ht="12.75">
      <c r="A101" t="s">
        <v>7</v>
      </c>
      <c r="B101" s="28">
        <f>'Estado Flujo Efectivo - Nominal'!B101*B$123</f>
        <v>-20242068.776509408</v>
      </c>
      <c r="C101" s="28">
        <f>'Estado Flujo Efectivo - Nominal'!C101*C$123</f>
        <v>-13548686.68217581</v>
      </c>
      <c r="D101" s="28">
        <f>'Estado Flujo Efectivo - Nominal'!D101*D$123</f>
        <v>5125770.339752145</v>
      </c>
      <c r="E101" s="28">
        <f>'Estado Flujo Efectivo - Nominal'!E101*E$123</f>
        <v>-3226378.65013393</v>
      </c>
      <c r="F101" s="28">
        <f>'Estado Flujo Efectivo - Nominal'!F101*F$123</f>
        <v>-4215794.383302639</v>
      </c>
      <c r="G101" s="28">
        <f>'Estado Flujo Efectivo - Nominal'!G101*G$123</f>
        <v>-27751639.435298577</v>
      </c>
      <c r="H101" s="28">
        <f>'Estado Flujo Efectivo - Nominal'!H101*H$123</f>
        <v>-56643158.11251471</v>
      </c>
      <c r="I101" s="28">
        <f>'Estado Flujo Efectivo - Nominal'!I101*I$123</f>
        <v>-101212237.53515321</v>
      </c>
      <c r="J101" s="28">
        <f>'Estado Flujo Efectivo - Nominal'!J101*J$123</f>
        <v>-27269042.7448</v>
      </c>
      <c r="K101" s="28">
        <f>'Estado Flujo Efectivo - Nominal'!K101*K$123</f>
        <v>29583955.741431758</v>
      </c>
    </row>
    <row r="102" spans="1:11" ht="12.75">
      <c r="A102" t="s">
        <v>100</v>
      </c>
      <c r="B102" s="28">
        <f>'Estado Flujo Efectivo - Nominal'!B102*B$123</f>
        <v>-9529368.06851869</v>
      </c>
      <c r="C102" s="28">
        <f>'Estado Flujo Efectivo - Nominal'!C102*C$123</f>
        <v>-5922999.059257129</v>
      </c>
      <c r="D102" s="28">
        <f>'Estado Flujo Efectivo - Nominal'!D102*D$123</f>
        <v>-25460095.407689866</v>
      </c>
      <c r="E102" s="28">
        <f>'Estado Flujo Efectivo - Nominal'!E102*E$123</f>
        <v>6854040.242709289</v>
      </c>
      <c r="F102" s="28">
        <f>'Estado Flujo Efectivo - Nominal'!F102*F$123</f>
        <v>15058850.553713934</v>
      </c>
      <c r="G102" s="28">
        <f>'Estado Flujo Efectivo - Nominal'!G102*G$123</f>
        <v>-10310573.532463225</v>
      </c>
      <c r="H102" s="28">
        <f>'Estado Flujo Efectivo - Nominal'!H102*H$123</f>
        <v>-74871814.58003278</v>
      </c>
      <c r="I102" s="28">
        <f>'Estado Flujo Efectivo - Nominal'!I102*I$123</f>
        <v>-125378151.68381937</v>
      </c>
      <c r="J102" s="28">
        <f>'Estado Flujo Efectivo - Nominal'!J102*J$123</f>
        <v>-34883970.5798</v>
      </c>
      <c r="K102" s="28">
        <f>'Estado Flujo Efectivo - Nominal'!K102*K$123</f>
        <v>-8240620.302981139</v>
      </c>
    </row>
    <row r="103" spans="2:11" ht="12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1" t="s">
        <v>247</v>
      </c>
      <c r="B104" s="4">
        <f>SUM(B100:B102)</f>
        <v>-35531422.38339883</v>
      </c>
      <c r="C104" s="4">
        <f aca="true" t="shared" si="8" ref="C104:J104">SUM(C100:C102)</f>
        <v>-24401954.502182603</v>
      </c>
      <c r="D104" s="4">
        <f t="shared" si="8"/>
        <v>-48418561.75786464</v>
      </c>
      <c r="E104" s="4">
        <f t="shared" si="8"/>
        <v>-11059561.923313923</v>
      </c>
      <c r="F104" s="4">
        <f t="shared" si="8"/>
        <v>-72704427.8956415</v>
      </c>
      <c r="G104" s="4">
        <f t="shared" si="8"/>
        <v>-158991822.937916</v>
      </c>
      <c r="H104" s="4">
        <f t="shared" si="8"/>
        <v>-306928681.3814923</v>
      </c>
      <c r="I104" s="4">
        <f t="shared" si="8"/>
        <v>-8853507.631429598</v>
      </c>
      <c r="J104" s="4">
        <f t="shared" si="8"/>
        <v>9742111.935199998</v>
      </c>
      <c r="K104" s="4">
        <f>SUM(K100:K102)</f>
        <v>27391446.702900022</v>
      </c>
    </row>
    <row r="105" spans="2:11" ht="12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t="s">
        <v>248</v>
      </c>
      <c r="B106" s="28">
        <f>'Estado Flujo Efectivo - Nominal'!B106*B$123</f>
        <v>32888677.68984158</v>
      </c>
      <c r="C106" s="28">
        <f>'Estado Flujo Efectivo - Nominal'!C106*C$123</f>
        <v>2309502.621742426</v>
      </c>
      <c r="D106" s="28">
        <f>'Estado Flujo Efectivo - Nominal'!D106*D$123</f>
        <v>12258597.908357166</v>
      </c>
      <c r="E106" s="28">
        <f>'Estado Flujo Efectivo - Nominal'!E106*E$123</f>
        <v>6649956.780895132</v>
      </c>
      <c r="F106" s="28">
        <f>'Estado Flujo Efectivo - Nominal'!F106*F$123</f>
        <v>102209906.27845304</v>
      </c>
      <c r="G106" s="28">
        <f>'Estado Flujo Efectivo - Nominal'!G106*G$123</f>
        <v>96966642.54921003</v>
      </c>
      <c r="H106" s="28">
        <f>'Estado Flujo Efectivo - Nominal'!H106*H$123</f>
        <v>278869156.2460451</v>
      </c>
      <c r="I106" s="28">
        <f>'Estado Flujo Efectivo - Nominal'!I106*I$123</f>
        <v>-208352864.1132185</v>
      </c>
      <c r="J106" s="28">
        <f>'Estado Flujo Efectivo - Nominal'!J106*J$123</f>
        <v>-75685434.40640001</v>
      </c>
      <c r="K106" s="28">
        <f>'Estado Flujo Efectivo - Nominal'!K106*K$123</f>
        <v>317717219.1226932</v>
      </c>
    </row>
    <row r="107" spans="1:11" ht="12.75">
      <c r="A107" t="s">
        <v>249</v>
      </c>
      <c r="B107" s="28">
        <f>'Estado Flujo Efectivo - Nominal'!B107*B$123</f>
        <v>0</v>
      </c>
      <c r="C107" s="28">
        <f>'Estado Flujo Efectivo - Nominal'!C107*C$123</f>
        <v>1732368.9411088165</v>
      </c>
      <c r="D107" s="28">
        <f>'Estado Flujo Efectivo - Nominal'!D107*D$123</f>
        <v>-597538.195360661</v>
      </c>
      <c r="E107" s="28">
        <f>'Estado Flujo Efectivo - Nominal'!E107*E$123</f>
        <v>-365091.9086004603</v>
      </c>
      <c r="F107" s="28">
        <f>'Estado Flujo Efectivo - Nominal'!F107*F$123</f>
        <v>158121.55727440148</v>
      </c>
      <c r="G107" s="28">
        <f>'Estado Flujo Efectivo - Nominal'!G107*G$123</f>
        <v>-7563857.840680295</v>
      </c>
      <c r="H107" s="28">
        <f>'Estado Flujo Efectivo - Nominal'!H107*H$123</f>
        <v>-2891850.886584605</v>
      </c>
      <c r="I107" s="28">
        <f>'Estado Flujo Efectivo - Nominal'!I107*I$123</f>
        <v>-1312293.252299817</v>
      </c>
      <c r="J107" s="28">
        <f>'Estado Flujo Efectivo - Nominal'!J107*J$123</f>
        <v>9095550.6052</v>
      </c>
      <c r="K107" s="28">
        <f>'Estado Flujo Efectivo - Nominal'!K107*K$123</f>
        <v>-90994979.07787466</v>
      </c>
    </row>
    <row r="108" spans="1:11" ht="12.75">
      <c r="A108" t="s">
        <v>250</v>
      </c>
      <c r="B108" s="28">
        <f>'Estado Flujo Efectivo - Nominal'!B108*B$123</f>
        <v>-14486621.061851935</v>
      </c>
      <c r="C108" s="28">
        <f>'Estado Flujo Efectivo - Nominal'!C108*C$123</f>
        <v>-27513410.572182868</v>
      </c>
      <c r="D108" s="28">
        <f>'Estado Flujo Efectivo - Nominal'!D108*D$123</f>
        <v>8589658.487956785</v>
      </c>
      <c r="E108" s="28">
        <f>'Estado Flujo Efectivo - Nominal'!E108*E$123</f>
        <v>7035171.717199663</v>
      </c>
      <c r="F108" s="28">
        <f>'Estado Flujo Efectivo - Nominal'!F108*F$123</f>
        <v>12366074.937262123</v>
      </c>
      <c r="G108" s="28">
        <f>'Estado Flujo Efectivo - Nominal'!G108*G$123</f>
        <v>13971690.797546012</v>
      </c>
      <c r="H108" s="28">
        <f>'Estado Flujo Efectivo - Nominal'!H108*H$123</f>
        <v>8271305.685780928</v>
      </c>
      <c r="I108" s="28">
        <f>'Estado Flujo Efectivo - Nominal'!I108*I$123</f>
        <v>4832032.597106354</v>
      </c>
      <c r="J108" s="28">
        <f>'Estado Flujo Efectivo - Nominal'!J108*J$123</f>
        <v>-6911507.8492</v>
      </c>
      <c r="K108" s="28">
        <f>'Estado Flujo Efectivo - Nominal'!K108*K$123</f>
        <v>6111418.228148448</v>
      </c>
    </row>
    <row r="109" spans="1:11" ht="12.75">
      <c r="A109" t="s">
        <v>251</v>
      </c>
      <c r="B109" s="28">
        <f>'Estado Flujo Efectivo - Nominal'!B109*B$123</f>
        <v>16975877.92378167</v>
      </c>
      <c r="C109" s="28">
        <f>'Estado Flujo Efectivo - Nominal'!C109*C$123</f>
        <v>2308004.6158872885</v>
      </c>
      <c r="D109" s="28">
        <f>'Estado Flujo Efectivo - Nominal'!D109*D$123</f>
        <v>-1079278.50625993</v>
      </c>
      <c r="E109" s="28">
        <f>'Estado Flujo Efectivo - Nominal'!E109*E$123</f>
        <v>1093904.3129315006</v>
      </c>
      <c r="F109" s="28">
        <f>'Estado Flujo Efectivo - Nominal'!F109*F$123</f>
        <v>-4464825.784407612</v>
      </c>
      <c r="G109" s="28">
        <f>'Estado Flujo Efectivo - Nominal'!G109*G$123</f>
        <v>-182182.6832792477</v>
      </c>
      <c r="H109" s="28">
        <f>'Estado Flujo Efectivo - Nominal'!H109*H$123</f>
        <v>-4248768.887554559</v>
      </c>
      <c r="I109" s="28">
        <f>'Estado Flujo Efectivo - Nominal'!I109*I$123</f>
        <v>68482587.04370455</v>
      </c>
      <c r="J109" s="28">
        <f>'Estado Flujo Efectivo - Nominal'!J109*J$123</f>
        <v>-12971478.9624</v>
      </c>
      <c r="K109" s="28">
        <f>'Estado Flujo Efectivo - Nominal'!K109*K$123</f>
        <v>72142.46197525857</v>
      </c>
    </row>
    <row r="110" spans="1:11" ht="12.75">
      <c r="A110" t="s">
        <v>252</v>
      </c>
      <c r="B110" s="28">
        <f>'Estado Flujo Efectivo - Nominal'!B110*B$123</f>
        <v>0</v>
      </c>
      <c r="C110" s="28">
        <f>'Estado Flujo Efectivo - Nominal'!C110*C$123</f>
        <v>-2378457.0481219124</v>
      </c>
      <c r="D110" s="28">
        <f>'Estado Flujo Efectivo - Nominal'!D110*D$123</f>
        <v>-2827945.178010804</v>
      </c>
      <c r="E110" s="28">
        <f>'Estado Flujo Efectivo - Nominal'!E110*E$123</f>
        <v>-7103879.636564846</v>
      </c>
      <c r="F110" s="28">
        <f>'Estado Flujo Efectivo - Nominal'!F110*F$123</f>
        <v>-30645154.006138735</v>
      </c>
      <c r="G110" s="28">
        <f>'Estado Flujo Efectivo - Nominal'!G110*G$123</f>
        <v>-29587241.44586304</v>
      </c>
      <c r="H110" s="28">
        <f>'Estado Flujo Efectivo - Nominal'!H110*H$123</f>
        <v>-33711543.446340725</v>
      </c>
      <c r="I110" s="28">
        <f>'Estado Flujo Efectivo - Nominal'!I110*I$123</f>
        <v>-39763287.475502536</v>
      </c>
      <c r="J110" s="28">
        <f>'Estado Flujo Efectivo - Nominal'!J110*J$123</f>
        <v>-65011557.122</v>
      </c>
      <c r="K110" s="28">
        <f>'Estado Flujo Efectivo - Nominal'!K110*K$123</f>
        <v>-37181676.888460755</v>
      </c>
    </row>
    <row r="111" spans="2:11" ht="12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1" t="s">
        <v>254</v>
      </c>
      <c r="B112" s="4">
        <f>SUM(B106:B110)</f>
        <v>35377934.55177131</v>
      </c>
      <c r="C112" s="4">
        <f aca="true" t="shared" si="9" ref="C112:J112">SUM(C106:C110)</f>
        <v>-23541991.44156625</v>
      </c>
      <c r="D112" s="4">
        <f t="shared" si="9"/>
        <v>16343494.516682556</v>
      </c>
      <c r="E112" s="4">
        <f t="shared" si="9"/>
        <v>7310061.265860989</v>
      </c>
      <c r="F112" s="4">
        <f t="shared" si="9"/>
        <v>79624122.98244321</v>
      </c>
      <c r="G112" s="4">
        <f t="shared" si="9"/>
        <v>73605051.37693346</v>
      </c>
      <c r="H112" s="4">
        <f t="shared" si="9"/>
        <v>246288298.71134615</v>
      </c>
      <c r="I112" s="4">
        <f t="shared" si="9"/>
        <v>-176113825.20020992</v>
      </c>
      <c r="J112" s="4">
        <f t="shared" si="9"/>
        <v>-151484427.7348</v>
      </c>
      <c r="K112" s="4">
        <f>SUM(K106:K110)</f>
        <v>195724123.84648147</v>
      </c>
    </row>
    <row r="113" spans="2:11" ht="12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t="s">
        <v>253</v>
      </c>
      <c r="B114" s="28">
        <f>'Estado Flujo Efectivo - Nominal'!B114*B$123</f>
        <v>1778667.547787361</v>
      </c>
      <c r="C114" s="28">
        <f>'Estado Flujo Efectivo - Nominal'!C114*C$123</f>
        <v>2103769.4908121387</v>
      </c>
      <c r="D114" s="28">
        <f>'Estado Flujo Efectivo - Nominal'!D114*D$123</f>
        <v>3218085.618811567</v>
      </c>
      <c r="E114" s="28">
        <f>'Estado Flujo Efectivo - Nominal'!E114*E$123</f>
        <v>3047345.343125542</v>
      </c>
      <c r="F114" s="28">
        <f>'Estado Flujo Efectivo - Nominal'!F114*F$123</f>
        <v>504748.103130755</v>
      </c>
      <c r="G114" s="28">
        <f>'Estado Flujo Efectivo - Nominal'!G114*G$123</f>
        <v>1849759.97299666</v>
      </c>
      <c r="H114" s="28">
        <f>'Estado Flujo Efectivo - Nominal'!H114*H$123</f>
        <v>4988518.284797117</v>
      </c>
      <c r="I114" s="28">
        <f>'Estado Flujo Efectivo - Nominal'!I114*I$123</f>
        <v>8098308.165608234</v>
      </c>
      <c r="J114" s="28">
        <f>'Estado Flujo Efectivo - Nominal'!J114*J$123</f>
        <v>6757628.072000001</v>
      </c>
      <c r="K114" s="28">
        <f>'Estado Flujo Efectivo - Nominal'!K114*K$123</f>
        <v>2517832.692760089</v>
      </c>
    </row>
    <row r="115" spans="2:9" ht="12.75">
      <c r="B115" s="3"/>
      <c r="C115" s="3"/>
      <c r="D115" s="3"/>
      <c r="E115" s="3"/>
      <c r="F115" s="3"/>
      <c r="G115" s="3"/>
      <c r="H115" s="3"/>
      <c r="I115" s="3"/>
    </row>
    <row r="116" spans="1:11" ht="12.75">
      <c r="A116" s="1" t="s">
        <v>255</v>
      </c>
      <c r="B116" s="4">
        <f>SUM(B77+B84+B98+B104+B112+B114)</f>
        <v>98866647.65751383</v>
      </c>
      <c r="C116" s="4">
        <f aca="true" t="shared" si="10" ref="C116:J116">SUM(C77+C84+C98+C104+C112+C114)</f>
        <v>97821147.47000547</v>
      </c>
      <c r="D116" s="4">
        <f t="shared" si="10"/>
        <v>50780698.22001907</v>
      </c>
      <c r="E116" s="4">
        <f t="shared" si="10"/>
        <v>78059128.83034244</v>
      </c>
      <c r="F116" s="4">
        <f t="shared" si="10"/>
        <v>130998321.75469612</v>
      </c>
      <c r="G116" s="4">
        <f t="shared" si="10"/>
        <v>159334114.81156877</v>
      </c>
      <c r="H116" s="4">
        <f t="shared" si="10"/>
        <v>245141610.83693212</v>
      </c>
      <c r="I116" s="4">
        <f t="shared" si="10"/>
        <v>210590033.3354038</v>
      </c>
      <c r="J116" s="4">
        <f t="shared" si="10"/>
        <v>279926601.87119997</v>
      </c>
      <c r="K116" s="4">
        <f>SUM(K77+K84+K98+K104+K112+K114)</f>
        <v>604094425.5937945</v>
      </c>
    </row>
    <row r="119" spans="1:11" ht="12.75">
      <c r="A119" t="s">
        <v>192</v>
      </c>
      <c r="B119" s="26">
        <v>36891</v>
      </c>
      <c r="C119" s="26">
        <v>37256</v>
      </c>
      <c r="D119" s="26">
        <v>37621</v>
      </c>
      <c r="E119" s="26">
        <v>37986</v>
      </c>
      <c r="F119" s="26">
        <v>38352</v>
      </c>
      <c r="G119" s="26">
        <v>38717</v>
      </c>
      <c r="H119" s="26">
        <v>39082</v>
      </c>
      <c r="I119" s="26">
        <v>39447</v>
      </c>
      <c r="J119" s="26">
        <v>39813</v>
      </c>
      <c r="K119" s="26">
        <v>40178</v>
      </c>
    </row>
    <row r="123" spans="1:11" ht="12.75">
      <c r="A123" t="s">
        <v>95</v>
      </c>
      <c r="B123">
        <f aca="true" t="shared" si="11" ref="B123:J123">SUM(B125/B124)</f>
        <v>1.4355658694281612</v>
      </c>
      <c r="C123">
        <f t="shared" si="11"/>
        <v>1.3986982774394228</v>
      </c>
      <c r="D123">
        <f t="shared" si="11"/>
        <v>1.3602796313949794</v>
      </c>
      <c r="E123">
        <f t="shared" si="11"/>
        <v>1.3458418742690426</v>
      </c>
      <c r="F123">
        <f t="shared" si="11"/>
        <v>1.3139349294045426</v>
      </c>
      <c r="G123">
        <f t="shared" si="11"/>
        <v>1.267498874860838</v>
      </c>
      <c r="H123">
        <f t="shared" si="11"/>
        <v>1.2357682270617305</v>
      </c>
      <c r="I123">
        <f t="shared" si="11"/>
        <v>1.1461066429634708</v>
      </c>
      <c r="J123">
        <f t="shared" si="11"/>
        <v>1.0702</v>
      </c>
      <c r="K123">
        <f>SUM(K125/K124)</f>
        <v>1.0851754208071385</v>
      </c>
    </row>
    <row r="124" spans="1:11" ht="12.75">
      <c r="A124" t="s">
        <v>96</v>
      </c>
      <c r="B124">
        <v>74.549</v>
      </c>
      <c r="C124">
        <v>76.514</v>
      </c>
      <c r="D124">
        <v>78.675</v>
      </c>
      <c r="E124">
        <v>79.519</v>
      </c>
      <c r="F124">
        <v>81.45</v>
      </c>
      <c r="G124">
        <v>84.434</v>
      </c>
      <c r="H124">
        <v>86.602</v>
      </c>
      <c r="I124">
        <v>93.377</v>
      </c>
      <c r="J124">
        <v>100</v>
      </c>
      <c r="K124">
        <v>98.62</v>
      </c>
    </row>
    <row r="125" spans="1:11" ht="12.75">
      <c r="A125" t="s">
        <v>97</v>
      </c>
      <c r="B125">
        <v>107.02</v>
      </c>
      <c r="C125">
        <v>107.02</v>
      </c>
      <c r="D125">
        <v>107.02</v>
      </c>
      <c r="E125">
        <v>107.02</v>
      </c>
      <c r="F125">
        <v>107.02</v>
      </c>
      <c r="G125">
        <v>107.02</v>
      </c>
      <c r="H125">
        <v>107.02</v>
      </c>
      <c r="I125">
        <v>107.02</v>
      </c>
      <c r="J125">
        <v>107.02</v>
      </c>
      <c r="K125">
        <v>107.02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N295"/>
  <sheetViews>
    <sheetView zoomScale="80" zoomScaleNormal="80" zoomScalePageLayoutView="0" workbookViewId="0" topLeftCell="A98">
      <selection activeCell="G243" sqref="G243"/>
    </sheetView>
  </sheetViews>
  <sheetFormatPr defaultColWidth="11.421875" defaultRowHeight="12.75"/>
  <cols>
    <col min="1" max="1" width="47.7109375" style="0" customWidth="1"/>
    <col min="2" max="2" width="14.57421875" style="0" bestFit="1" customWidth="1"/>
    <col min="3" max="4" width="13.140625" style="0" bestFit="1" customWidth="1"/>
    <col min="5" max="9" width="14.140625" style="0" bestFit="1" customWidth="1"/>
    <col min="10" max="11" width="13.140625" style="0" bestFit="1" customWidth="1"/>
  </cols>
  <sheetData>
    <row r="4" ht="12.75">
      <c r="A4" s="1" t="s">
        <v>30</v>
      </c>
    </row>
    <row r="6" spans="2:13" ht="12.75"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M6" s="7" t="s">
        <v>107</v>
      </c>
    </row>
    <row r="8" spans="1:13" ht="12.75">
      <c r="A8" t="s">
        <v>0</v>
      </c>
      <c r="B8" s="9">
        <f>SUM('Estados Financieros - Real'!B8)/'Estados Financieros - Real'!B$23</f>
        <v>0.03702256825196064</v>
      </c>
      <c r="C8" s="9">
        <f>SUM('Estados Financieros - Real'!C8)/'Estados Financieros - Real'!C$23</f>
        <v>0.020207509599346474</v>
      </c>
      <c r="D8" s="9">
        <f>SUM('Estados Financieros - Real'!D8)/'Estados Financieros - Real'!D$23</f>
        <v>0.029758302378968957</v>
      </c>
      <c r="E8" s="9">
        <f>SUM('Estados Financieros - Real'!E8)/'Estados Financieros - Real'!E$23</f>
        <v>0.05769217950709012</v>
      </c>
      <c r="F8" s="9">
        <f>SUM('Estados Financieros - Real'!F8)/'Estados Financieros - Real'!F$23</f>
        <v>0.11030334883741676</v>
      </c>
      <c r="G8" s="9">
        <f>SUM('Estados Financieros - Real'!G8)/'Estados Financieros - Real'!G$23</f>
        <v>0.05850491358798854</v>
      </c>
      <c r="H8" s="9">
        <f>SUM('Estados Financieros - Real'!H8)/'Estados Financieros - Real'!H$23</f>
        <v>0.06548405254905551</v>
      </c>
      <c r="I8" s="9">
        <f>SUM('Estados Financieros - Real'!I8)/'Estados Financieros - Real'!I$23</f>
        <v>0.05583526534385446</v>
      </c>
      <c r="J8" s="9">
        <f>SUM('Estados Financieros - Real'!J8)/'Estados Financieros - Real'!J$23</f>
        <v>0.07002260524436771</v>
      </c>
      <c r="K8" s="9">
        <f>SUM('Estados Financieros - Real'!K8)/'Estados Financieros - Real'!K$23</f>
        <v>0.06627403919508486</v>
      </c>
      <c r="M8" s="15">
        <f>AVERAGE(B8:K8)</f>
        <v>0.057110478449513405</v>
      </c>
    </row>
    <row r="9" spans="1:13" ht="12.75">
      <c r="A9" t="s">
        <v>1</v>
      </c>
      <c r="B9" s="9">
        <f>SUM('Estados Financieros - Real'!B9)/'Estados Financieros - Real'!B$23</f>
        <v>0.15256349683174095</v>
      </c>
      <c r="C9" s="9">
        <f>SUM('Estados Financieros - Real'!C9)/'Estados Financieros - Real'!C$23</f>
        <v>0.0983404193485513</v>
      </c>
      <c r="D9" s="9">
        <f>SUM('Estados Financieros - Real'!D9)/'Estados Financieros - Real'!D$23</f>
        <v>0.15126199258581094</v>
      </c>
      <c r="E9" s="9">
        <f>SUM('Estados Financieros - Real'!E9)/'Estados Financieros - Real'!E$23</f>
        <v>0.00655603415043958</v>
      </c>
      <c r="F9" s="9">
        <f>SUM('Estados Financieros - Real'!F9)/'Estados Financieros - Real'!F$23</f>
        <v>0</v>
      </c>
      <c r="G9" s="9">
        <f>SUM('Estados Financieros - Real'!G9)/'Estados Financieros - Real'!G$23</f>
        <v>0.005710901522347979</v>
      </c>
      <c r="H9" s="9">
        <f>SUM('Estados Financieros - Real'!H9)/'Estados Financieros - Real'!H$23</f>
        <v>0</v>
      </c>
      <c r="I9" s="9">
        <f>SUM('Estados Financieros - Real'!I9)/'Estados Financieros - Real'!I$23</f>
        <v>0</v>
      </c>
      <c r="J9" s="9">
        <f>SUM('Estados Financieros - Real'!J9)/'Estados Financieros - Real'!J$23</f>
        <v>0</v>
      </c>
      <c r="K9" s="9">
        <f>SUM('Estados Financieros - Real'!K9)/'Estados Financieros - Real'!K$23</f>
        <v>0.0028607375287486307</v>
      </c>
      <c r="M9" s="15">
        <f aca="true" t="shared" si="0" ref="M9:M21">AVERAGE(B9:K9)</f>
        <v>0.04172935819676394</v>
      </c>
    </row>
    <row r="10" spans="1:13" ht="12.75">
      <c r="A10" t="s">
        <v>2</v>
      </c>
      <c r="B10" s="9">
        <f>SUM('Estados Financieros - Real'!B10)/'Estados Financieros - Real'!B$23</f>
        <v>0.05732919626260054</v>
      </c>
      <c r="C10" s="9">
        <f>SUM('Estados Financieros - Real'!C10)/'Estados Financieros - Real'!C$23</f>
        <v>0.2417655993004956</v>
      </c>
      <c r="D10" s="9">
        <f>SUM('Estados Financieros - Real'!D10)/'Estados Financieros - Real'!D$23</f>
        <v>0.12276945219617867</v>
      </c>
      <c r="E10" s="9">
        <f>SUM('Estados Financieros - Real'!E10)/'Estados Financieros - Real'!E$23</f>
        <v>0.08359563742624804</v>
      </c>
      <c r="F10" s="9">
        <f>SUM('Estados Financieros - Real'!F10)/'Estados Financieros - Real'!F$23</f>
        <v>0.04037543109095296</v>
      </c>
      <c r="G10" s="9">
        <f>SUM('Estados Financieros - Real'!G10)/'Estados Financieros - Real'!G$23</f>
        <v>0.017163470258268466</v>
      </c>
      <c r="H10" s="9">
        <f>SUM('Estados Financieros - Real'!H10)/'Estados Financieros - Real'!H$23</f>
        <v>0.010321842746013785</v>
      </c>
      <c r="I10" s="9">
        <f>SUM('Estados Financieros - Real'!I10)/'Estados Financieros - Real'!I$23</f>
        <v>0.027453201916280395</v>
      </c>
      <c r="J10" s="9">
        <f>SUM('Estados Financieros - Real'!J10)/'Estados Financieros - Real'!J$23</f>
        <v>0.020275570557115475</v>
      </c>
      <c r="K10" s="9">
        <f>SUM('Estados Financieros - Real'!K10)/'Estados Financieros - Real'!K$23</f>
        <v>0.19827501213960366</v>
      </c>
      <c r="M10" s="15">
        <f t="shared" si="0"/>
        <v>0.08193244138937576</v>
      </c>
    </row>
    <row r="11" spans="1:13" ht="12.75">
      <c r="A11" t="s">
        <v>3</v>
      </c>
      <c r="B11" s="9">
        <f>SUM('Estados Financieros - Real'!B11)/'Estados Financieros - Real'!B$23</f>
        <v>0.03986652591374229</v>
      </c>
      <c r="C11" s="9">
        <f>SUM('Estados Financieros - Real'!C11)/'Estados Financieros - Real'!C$23</f>
        <v>0.009089684132636338</v>
      </c>
      <c r="D11" s="9">
        <f>SUM('Estados Financieros - Real'!D11)/'Estados Financieros - Real'!D$23</f>
        <v>0.07338833533349347</v>
      </c>
      <c r="E11" s="9">
        <f>SUM('Estados Financieros - Real'!E11)/'Estados Financieros - Real'!E$23</f>
        <v>0.12631917623684322</v>
      </c>
      <c r="F11" s="9">
        <f>SUM('Estados Financieros - Real'!F11)/'Estados Financieros - Real'!F$23</f>
        <v>0.14924114207254977</v>
      </c>
      <c r="G11" s="9">
        <f>SUM('Estados Financieros - Real'!G11)/'Estados Financieros - Real'!G$23</f>
        <v>0.380255841187104</v>
      </c>
      <c r="H11" s="9">
        <f>SUM('Estados Financieros - Real'!H11)/'Estados Financieros - Real'!H$23</f>
        <v>0.3664123747879351</v>
      </c>
      <c r="I11" s="9">
        <f>SUM('Estados Financieros - Real'!I11)/'Estados Financieros - Real'!I$23</f>
        <v>0.32821378443666904</v>
      </c>
      <c r="J11" s="9">
        <f>SUM('Estados Financieros - Real'!J11)/'Estados Financieros - Real'!J$23</f>
        <v>0.32721417477488973</v>
      </c>
      <c r="K11" s="9">
        <f>SUM('Estados Financieros - Real'!K11)/'Estados Financieros - Real'!K$23</f>
        <v>0.30292714841677504</v>
      </c>
      <c r="M11" s="15">
        <f t="shared" si="0"/>
        <v>0.21029281872926378</v>
      </c>
    </row>
    <row r="12" spans="1:13" ht="12.75">
      <c r="A12" t="s">
        <v>4</v>
      </c>
      <c r="B12" s="9">
        <f>SUM('Estados Financieros - Real'!B12)/'Estados Financieros - Real'!B$23</f>
        <v>0.1432211822419455</v>
      </c>
      <c r="C12" s="9">
        <f>SUM('Estados Financieros - Real'!C12)/'Estados Financieros - Real'!C$23</f>
        <v>0.07715452957153374</v>
      </c>
      <c r="D12" s="9">
        <f>SUM('Estados Financieros - Real'!D12)/'Estados Financieros - Real'!D$23</f>
        <v>0.13727791136000084</v>
      </c>
      <c r="E12" s="9">
        <f>SUM('Estados Financieros - Real'!E12)/'Estados Financieros - Real'!E$23</f>
        <v>0.18647659468029237</v>
      </c>
      <c r="F12" s="9">
        <f>SUM('Estados Financieros - Real'!F12)/'Estados Financieros - Real'!F$23</f>
        <v>0.1391597189499847</v>
      </c>
      <c r="G12" s="9">
        <f>SUM('Estados Financieros - Real'!G12)/'Estados Financieros - Real'!G$23</f>
        <v>0.08232965165257705</v>
      </c>
      <c r="H12" s="9">
        <f>SUM('Estados Financieros - Real'!H12)/'Estados Financieros - Real'!H$23</f>
        <v>0.09837330461260366</v>
      </c>
      <c r="I12" s="9">
        <f>SUM('Estados Financieros - Real'!I12)/'Estados Financieros - Real'!I$23</f>
        <v>0.07314607458272304</v>
      </c>
      <c r="J12" s="9">
        <f>SUM('Estados Financieros - Real'!J12)/'Estados Financieros - Real'!J$23</f>
        <v>0.0684871699823188</v>
      </c>
      <c r="K12" s="9">
        <f>SUM('Estados Financieros - Real'!K12)/'Estados Financieros - Real'!K$23</f>
        <v>0.05981562580585067</v>
      </c>
      <c r="M12" s="15">
        <f t="shared" si="0"/>
        <v>0.10654417634398303</v>
      </c>
    </row>
    <row r="13" spans="1:13" ht="12.75">
      <c r="A13" t="s">
        <v>5</v>
      </c>
      <c r="B13" s="9">
        <f>SUM('Estados Financieros - Real'!B13)/'Estados Financieros - Real'!B$23</f>
        <v>0.01568831015908103</v>
      </c>
      <c r="C13" s="9">
        <f>SUM('Estados Financieros - Real'!C13)/'Estados Financieros - Real'!C$23</f>
        <v>0.010320966054640392</v>
      </c>
      <c r="D13" s="9">
        <f>SUM('Estados Financieros - Real'!D13)/'Estados Financieros - Real'!D$23</f>
        <v>0.022708011308513246</v>
      </c>
      <c r="E13" s="9">
        <f>SUM('Estados Financieros - Real'!E13)/'Estados Financieros - Real'!E$23</f>
        <v>0.019273651379019686</v>
      </c>
      <c r="F13" s="9">
        <f>SUM('Estados Financieros - Real'!F13)/'Estados Financieros - Real'!F$23</f>
        <v>0.027278723692466974</v>
      </c>
      <c r="G13" s="9">
        <f>SUM('Estados Financieros - Real'!G13)/'Estados Financieros - Real'!G$23</f>
        <v>0.015583218016356955</v>
      </c>
      <c r="H13" s="9">
        <f>SUM('Estados Financieros - Real'!H13)/'Estados Financieros - Real'!H$23</f>
        <v>0.019276640339888927</v>
      </c>
      <c r="I13" s="9">
        <f>SUM('Estados Financieros - Real'!I13)/'Estados Financieros - Real'!I$23</f>
        <v>0.02252824327392068</v>
      </c>
      <c r="J13" s="9">
        <f>SUM('Estados Financieros - Real'!J13)/'Estados Financieros - Real'!J$23</f>
        <v>0.031139568975893518</v>
      </c>
      <c r="K13" s="9">
        <f>SUM('Estados Financieros - Real'!K13)/'Estados Financieros - Real'!K$23</f>
        <v>0.01650471564410451</v>
      </c>
      <c r="M13" s="15">
        <f t="shared" si="0"/>
        <v>0.020030204884388593</v>
      </c>
    </row>
    <row r="14" spans="1:13" ht="12.75">
      <c r="A14" t="s">
        <v>6</v>
      </c>
      <c r="B14" s="9">
        <f>SUM('Estados Financieros - Real'!B14)/'Estados Financieros - Real'!B$23</f>
        <v>0.004995882275488396</v>
      </c>
      <c r="C14" s="9">
        <f>SUM('Estados Financieros - Real'!C14)/'Estados Financieros - Real'!C$23</f>
        <v>0.0031803141449005443</v>
      </c>
      <c r="D14" s="9">
        <f>SUM('Estados Financieros - Real'!D14)/'Estados Financieros - Real'!D$23</f>
        <v>0.00040791371033480105</v>
      </c>
      <c r="E14" s="9">
        <f>SUM('Estados Financieros - Real'!E14)/'Estados Financieros - Real'!E$23</f>
        <v>0.007775164220957407</v>
      </c>
      <c r="F14" s="9">
        <f>SUM('Estados Financieros - Real'!F14)/'Estados Financieros - Real'!F$23</f>
        <v>0.0018273353436127802</v>
      </c>
      <c r="G14" s="9">
        <f>SUM('Estados Financieros - Real'!G14)/'Estados Financieros - Real'!G$23</f>
        <v>0.0019672252860662306</v>
      </c>
      <c r="H14" s="9">
        <f>SUM('Estados Financieros - Real'!H14)/'Estados Financieros - Real'!H$23</f>
        <v>0.009193204094060811</v>
      </c>
      <c r="I14" s="9">
        <f>SUM('Estados Financieros - Real'!I14)/'Estados Financieros - Real'!I$23</f>
        <v>0.0001539158697713362</v>
      </c>
      <c r="J14" s="9">
        <f>SUM('Estados Financieros - Real'!J14)/'Estados Financieros - Real'!J$23</f>
        <v>0.00012312629071323076</v>
      </c>
      <c r="K14" s="9">
        <f>SUM('Estados Financieros - Real'!K14)/'Estados Financieros - Real'!K$23</f>
        <v>3.522678705108466E-05</v>
      </c>
      <c r="M14" s="15">
        <f t="shared" si="0"/>
        <v>0.002965930802295662</v>
      </c>
    </row>
    <row r="15" spans="1:13" ht="12.75">
      <c r="A15" t="s">
        <v>7</v>
      </c>
      <c r="B15" s="9">
        <f>SUM('Estados Financieros - Real'!B15)/'Estados Financieros - Real'!B$23</f>
        <v>0.4460910197063759</v>
      </c>
      <c r="C15" s="9">
        <f>SUM('Estados Financieros - Real'!C15)/'Estados Financieros - Real'!C$23</f>
        <v>0.2302867546825663</v>
      </c>
      <c r="D15" s="9">
        <f>SUM('Estados Financieros - Real'!D15)/'Estados Financieros - Real'!D$23</f>
        <v>0.360277470290031</v>
      </c>
      <c r="E15" s="9">
        <f>SUM('Estados Financieros - Real'!E15)/'Estados Financieros - Real'!E$23</f>
        <v>0.42677210516579767</v>
      </c>
      <c r="F15" s="9">
        <f>SUM('Estados Financieros - Real'!F15)/'Estados Financieros - Real'!F$23</f>
        <v>0.4169277385927885</v>
      </c>
      <c r="G15" s="9">
        <f>SUM('Estados Financieros - Real'!G15)/'Estados Financieros - Real'!G$23</f>
        <v>0.36524946993625895</v>
      </c>
      <c r="H15" s="9">
        <f>SUM('Estados Financieros - Real'!H15)/'Estados Financieros - Real'!H$23</f>
        <v>0.3655571671373578</v>
      </c>
      <c r="I15" s="9">
        <f>SUM('Estados Financieros - Real'!I15)/'Estados Financieros - Real'!I$23</f>
        <v>0.32041996479569124</v>
      </c>
      <c r="J15" s="9">
        <f>SUM('Estados Financieros - Real'!J15)/'Estados Financieros - Real'!J$23</f>
        <v>0.37237316578122304</v>
      </c>
      <c r="K15" s="9">
        <f>SUM('Estados Financieros - Real'!K15)/'Estados Financieros - Real'!K$23</f>
        <v>0.30328237192420593</v>
      </c>
      <c r="M15" s="15">
        <f t="shared" si="0"/>
        <v>0.3607237228012296</v>
      </c>
    </row>
    <row r="16" spans="1:13" ht="12.75">
      <c r="A16" t="s">
        <v>8</v>
      </c>
      <c r="B16" s="9">
        <f>SUM('Estados Financieros - Real'!B16)/'Estados Financieros - Real'!B$23</f>
        <v>0.03339709622604655</v>
      </c>
      <c r="C16" s="9">
        <f>SUM('Estados Financieros - Real'!C16)/'Estados Financieros - Real'!C$23</f>
        <v>0.03527790647477357</v>
      </c>
      <c r="D16" s="9">
        <f>SUM('Estados Financieros - Real'!D16)/'Estados Financieros - Real'!D$23</f>
        <v>0.046242567351449514</v>
      </c>
      <c r="E16" s="9">
        <f>SUM('Estados Financieros - Real'!E16)/'Estados Financieros - Real'!E$23</f>
        <v>0.04174535861333669</v>
      </c>
      <c r="F16" s="9">
        <f>SUM('Estados Financieros - Real'!F16)/'Estados Financieros - Real'!F$23</f>
        <v>0.03445075725412306</v>
      </c>
      <c r="G16" s="9">
        <f>SUM('Estados Financieros - Real'!G16)/'Estados Financieros - Real'!G$23</f>
        <v>0.026621052186798992</v>
      </c>
      <c r="H16" s="9">
        <f>SUM('Estados Financieros - Real'!H16)/'Estados Financieros - Real'!H$23</f>
        <v>0.025280270832093714</v>
      </c>
      <c r="I16" s="9">
        <f>SUM('Estados Financieros - Real'!I16)/'Estados Financieros - Real'!I$23</f>
        <v>0.025839533228256373</v>
      </c>
      <c r="J16" s="9">
        <f>SUM('Estados Financieros - Real'!J16)/'Estados Financieros - Real'!J$23</f>
        <v>0.061286543552178184</v>
      </c>
      <c r="K16" s="9">
        <f>SUM('Estados Financieros - Real'!K16)/'Estados Financieros - Real'!K$23</f>
        <v>0.0232325552323104</v>
      </c>
      <c r="M16" s="15">
        <f t="shared" si="0"/>
        <v>0.0353373640951367</v>
      </c>
    </row>
    <row r="17" spans="1:13" ht="12.75">
      <c r="A17" t="s">
        <v>9</v>
      </c>
      <c r="B17" s="9">
        <f>SUM('Estados Financieros - Real'!B17)/'Estados Financieros - Real'!B$23</f>
        <v>0.001502032613561112</v>
      </c>
      <c r="C17" s="9">
        <f>SUM('Estados Financieros - Real'!C17)/'Estados Financieros - Real'!C$23</f>
        <v>0.0014045081497691357</v>
      </c>
      <c r="D17" s="9">
        <f>SUM('Estados Financieros - Real'!D17)/'Estados Financieros - Real'!D$23</f>
        <v>0.004396533766671734</v>
      </c>
      <c r="E17" s="9">
        <f>SUM('Estados Financieros - Real'!E17)/'Estados Financieros - Real'!E$23</f>
        <v>0.005764132232151872</v>
      </c>
      <c r="F17" s="9">
        <f>SUM('Estados Financieros - Real'!F17)/'Estados Financieros - Real'!F$23</f>
        <v>0.005072662800302219</v>
      </c>
      <c r="G17" s="9">
        <f>SUM('Estados Financieros - Real'!G17)/'Estados Financieros - Real'!G$23</f>
        <v>0.006312034646544094</v>
      </c>
      <c r="H17" s="9">
        <f>SUM('Estados Financieros - Real'!H17)/'Estados Financieros - Real'!H$23</f>
        <v>0.008207103243989124</v>
      </c>
      <c r="I17" s="9">
        <f>SUM('Estados Financieros - Real'!I17)/'Estados Financieros - Real'!I$23</f>
        <v>0.00684510886734396</v>
      </c>
      <c r="J17" s="9">
        <f>SUM('Estados Financieros - Real'!J17)/'Estados Financieros - Real'!J$23</f>
        <v>0.006775401195624223</v>
      </c>
      <c r="K17" s="9">
        <f>SUM('Estados Financieros - Real'!K17)/'Estados Financieros - Real'!K$23</f>
        <v>0.006501199075610343</v>
      </c>
      <c r="M17" s="15">
        <f t="shared" si="0"/>
        <v>0.005278071659156782</v>
      </c>
    </row>
    <row r="18" spans="1:13" ht="12.75">
      <c r="A18" t="s">
        <v>10</v>
      </c>
      <c r="B18" s="9">
        <f>SUM('Estados Financieros - Real'!B18)/'Estados Financieros - Real'!B$23</f>
        <v>0.004275895525290609</v>
      </c>
      <c r="C18" s="9">
        <f>SUM('Estados Financieros - Real'!C18)/'Estados Financieros - Real'!C$23</f>
        <v>0.01865417930192287</v>
      </c>
      <c r="D18" s="9">
        <f>SUM('Estados Financieros - Real'!D18)/'Estados Financieros - Real'!D$23</f>
        <v>0.006523166161567205</v>
      </c>
      <c r="E18" s="9">
        <f>SUM('Estados Financieros - Real'!E18)/'Estados Financieros - Real'!E$23</f>
        <v>0.023857938116863504</v>
      </c>
      <c r="F18" s="9">
        <f>SUM('Estados Financieros - Real'!F18)/'Estados Financieros - Real'!F$23</f>
        <v>0.03742898584201494</v>
      </c>
      <c r="G18" s="9">
        <f>SUM('Estados Financieros - Real'!G18)/'Estados Financieros - Real'!G$23</f>
        <v>0.02708883708304681</v>
      </c>
      <c r="H18" s="9">
        <f>SUM('Estados Financieros - Real'!H18)/'Estados Financieros - Real'!H$23</f>
        <v>0.027067470764016475</v>
      </c>
      <c r="I18" s="9">
        <f>SUM('Estados Financieros - Real'!I18)/'Estados Financieros - Real'!I$23</f>
        <v>0.015705458505160426</v>
      </c>
      <c r="J18" s="9">
        <f>SUM('Estados Financieros - Real'!J18)/'Estados Financieros - Real'!J$23</f>
        <v>0.017867757803275004</v>
      </c>
      <c r="K18" s="9">
        <f>SUM('Estados Financieros - Real'!K18)/'Estados Financieros - Real'!K$23</f>
        <v>0.018427235256371837</v>
      </c>
      <c r="M18" s="15">
        <f t="shared" si="0"/>
        <v>0.01968969243595297</v>
      </c>
    </row>
    <row r="19" spans="1:13" ht="12.75">
      <c r="A19" t="s">
        <v>11</v>
      </c>
      <c r="B19" s="9">
        <f>SUM('Estados Financieros - Real'!B19)/'Estados Financieros - Real'!B$23</f>
        <v>0.06404679399216633</v>
      </c>
      <c r="C19" s="9">
        <f>SUM('Estados Financieros - Real'!C19)/'Estados Financieros - Real'!C$23</f>
        <v>0.2543176292388637</v>
      </c>
      <c r="D19" s="9">
        <f>SUM('Estados Financieros - Real'!D19)/'Estados Financieros - Real'!D$23</f>
        <v>0.04498834355697958</v>
      </c>
      <c r="E19" s="9">
        <f>SUM('Estados Financieros - Real'!E19)/'Estados Financieros - Real'!E$23</f>
        <v>0.01417202827095982</v>
      </c>
      <c r="F19" s="9">
        <f>SUM('Estados Financieros - Real'!F19)/'Estados Financieros - Real'!F$23</f>
        <v>0.03793415552378746</v>
      </c>
      <c r="G19" s="9">
        <f>SUM('Estados Financieros - Real'!G19)/'Estados Financieros - Real'!G$23</f>
        <v>0.01321338463664171</v>
      </c>
      <c r="H19" s="9">
        <f>SUM('Estados Financieros - Real'!H19)/'Estados Financieros - Real'!H$23</f>
        <v>0.004826568892984989</v>
      </c>
      <c r="I19" s="9">
        <f>SUM('Estados Financieros - Real'!I19)/'Estados Financieros - Real'!I$23</f>
        <v>0.12385944918032905</v>
      </c>
      <c r="J19" s="9">
        <f>SUM('Estados Financieros - Real'!J19)/'Estados Financieros - Real'!J$23</f>
        <v>0.02443491584240106</v>
      </c>
      <c r="K19" s="9">
        <f>SUM('Estados Financieros - Real'!K19)/'Estados Financieros - Real'!K$23</f>
        <v>0.0018641329942829384</v>
      </c>
      <c r="M19" s="15">
        <f t="shared" si="0"/>
        <v>0.058365740212939665</v>
      </c>
    </row>
    <row r="20" spans="1:13" ht="12.75">
      <c r="A20" t="s">
        <v>31</v>
      </c>
      <c r="B20" s="9">
        <f>SUM('Estados Financieros - Real'!B20)/'Estados Financieros - Real'!B$23</f>
        <v>0</v>
      </c>
      <c r="C20" s="9">
        <f>SUM('Estados Financieros - Real'!C20)/'Estados Financieros - Real'!C$23</f>
        <v>0</v>
      </c>
      <c r="D20" s="9">
        <f>SUM('Estados Financieros - Real'!D20)/'Estados Financieros - Real'!D$23</f>
        <v>0</v>
      </c>
      <c r="E20" s="9">
        <f>SUM('Estados Financieros - Real'!E20)/'Estados Financieros - Real'!E$23</f>
        <v>0</v>
      </c>
      <c r="F20" s="9">
        <f>SUM('Estados Financieros - Real'!F20)/'Estados Financieros - Real'!F$23</f>
        <v>0</v>
      </c>
      <c r="G20" s="9">
        <f>SUM('Estados Financieros - Real'!G20)/'Estados Financieros - Real'!G$23</f>
        <v>0</v>
      </c>
      <c r="H20" s="9">
        <f>SUM('Estados Financieros - Real'!H20)/'Estados Financieros - Real'!H$23</f>
        <v>0</v>
      </c>
      <c r="I20" s="9">
        <f>SUM('Estados Financieros - Real'!I20)/'Estados Financieros - Real'!I$23</f>
        <v>0</v>
      </c>
      <c r="J20" s="9">
        <f>SUM('Estados Financieros - Real'!J20)/'Estados Financieros - Real'!J$23</f>
        <v>0</v>
      </c>
      <c r="K20" s="9">
        <f>SUM('Estados Financieros - Real'!K20)/'Estados Financieros - Real'!K$23</f>
        <v>0</v>
      </c>
      <c r="M20" s="15">
        <f t="shared" si="0"/>
        <v>0</v>
      </c>
    </row>
    <row r="21" spans="1:13" ht="12.75">
      <c r="A21" t="s">
        <v>32</v>
      </c>
      <c r="B21" s="9">
        <f>SUM('Estados Financieros - Real'!B21)/'Estados Financieros - Real'!B$23</f>
        <v>0</v>
      </c>
      <c r="C21" s="9">
        <f>SUM('Estados Financieros - Real'!C21)/'Estados Financieros - Real'!C$23</f>
        <v>0</v>
      </c>
      <c r="D21" s="9">
        <f>SUM('Estados Financieros - Real'!D21)/'Estados Financieros - Real'!D$23</f>
        <v>0</v>
      </c>
      <c r="E21" s="9">
        <f>SUM('Estados Financieros - Real'!E21)/'Estados Financieros - Real'!E$23</f>
        <v>0</v>
      </c>
      <c r="F21" s="9">
        <f>SUM('Estados Financieros - Real'!F21)/'Estados Financieros - Real'!F$23</f>
        <v>0</v>
      </c>
      <c r="G21" s="9">
        <f>SUM('Estados Financieros - Real'!G21)/'Estados Financieros - Real'!G$23</f>
        <v>0</v>
      </c>
      <c r="H21" s="9">
        <f>SUM('Estados Financieros - Real'!H21)/'Estados Financieros - Real'!H$23</f>
        <v>0</v>
      </c>
      <c r="I21" s="9">
        <f>SUM('Estados Financieros - Real'!I21)/'Estados Financieros - Real'!I$23</f>
        <v>0</v>
      </c>
      <c r="J21" s="9">
        <f>SUM('Estados Financieros - Real'!J21)/'Estados Financieros - Real'!J$23</f>
        <v>0</v>
      </c>
      <c r="K21" s="9">
        <f>SUM('Estados Financieros - Real'!K21)/'Estados Financieros - Real'!K$23</f>
        <v>0</v>
      </c>
      <c r="M21" s="15">
        <f t="shared" si="0"/>
        <v>0</v>
      </c>
    </row>
    <row r="22" spans="2:11" ht="12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ht="12.75">
      <c r="A23" s="1" t="s">
        <v>12</v>
      </c>
      <c r="B23" s="10">
        <f>SUM(B8:B21)</f>
        <v>0.9999999999999998</v>
      </c>
      <c r="C23" s="10">
        <f>SUM(C8:C21)</f>
        <v>0.9999999999999999</v>
      </c>
      <c r="D23" s="10">
        <f aca="true" t="shared" si="1" ref="D23:M23">SUM(D8:D21)</f>
        <v>0.9999999999999999</v>
      </c>
      <c r="E23" s="10">
        <f t="shared" si="1"/>
        <v>1</v>
      </c>
      <c r="F23" s="10">
        <f t="shared" si="1"/>
        <v>0.9999999999999999</v>
      </c>
      <c r="G23" s="10">
        <f t="shared" si="1"/>
        <v>0.9999999999999996</v>
      </c>
      <c r="H23" s="10">
        <f t="shared" si="1"/>
        <v>0.9999999999999999</v>
      </c>
      <c r="I23" s="10">
        <f t="shared" si="1"/>
        <v>1</v>
      </c>
      <c r="J23" s="10">
        <f t="shared" si="1"/>
        <v>1</v>
      </c>
      <c r="K23" s="10">
        <f>SUM(K8:K21)</f>
        <v>0.9999999999999997</v>
      </c>
      <c r="M23" s="10">
        <f t="shared" si="1"/>
        <v>0.9999999999999998</v>
      </c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ht="12.75">
      <c r="A26" t="s">
        <v>13</v>
      </c>
      <c r="B26" s="9">
        <f>'Estados Financieros - Real'!B26/'Estados Financieros - Real'!B$33</f>
        <v>0.3555493740246073</v>
      </c>
      <c r="C26" s="9">
        <f>'Estados Financieros - Real'!C26/'Estados Financieros - Real'!C$33</f>
        <v>0.32226486708144103</v>
      </c>
      <c r="D26" s="9">
        <f>'Estados Financieros - Real'!D26/'Estados Financieros - Real'!D$33</f>
        <v>0.3303736454975317</v>
      </c>
      <c r="E26" s="9">
        <f>'Estados Financieros - Real'!E26/'Estados Financieros - Real'!E$33</f>
        <v>0.3174186065370929</v>
      </c>
      <c r="F26" s="9">
        <f>'Estados Financieros - Real'!F26/'Estados Financieros - Real'!F$33</f>
        <v>0.3205234468038179</v>
      </c>
      <c r="G26" s="9">
        <f>'Estados Financieros - Real'!G26/'Estados Financieros - Real'!G$33</f>
        <v>0.2927136770584545</v>
      </c>
      <c r="H26" s="9">
        <f>'Estados Financieros - Real'!H26/'Estados Financieros - Real'!H$33</f>
        <v>0.2874985481097005</v>
      </c>
      <c r="I26" s="9">
        <f>'Estados Financieros - Real'!I26/'Estados Financieros - Real'!I$33</f>
        <v>0.2758146107211665</v>
      </c>
      <c r="J26" s="9">
        <f>'Estados Financieros - Real'!J26/'Estados Financieros - Real'!J$33</f>
        <v>0.26835416239816084</v>
      </c>
      <c r="K26" s="9">
        <f>'Estados Financieros - Real'!K26/'Estados Financieros - Real'!K$33</f>
        <v>0.2684786804212619</v>
      </c>
      <c r="M26" s="15">
        <f aca="true" t="shared" si="2" ref="M26:M31">AVERAGE(B26:K26)</f>
        <v>0.3038989618653235</v>
      </c>
    </row>
    <row r="27" spans="1:13" ht="12.75">
      <c r="A27" t="s">
        <v>14</v>
      </c>
      <c r="B27" s="9">
        <f>'Estados Financieros - Real'!B27/'Estados Financieros - Real'!B$33</f>
        <v>0.6581200061131393</v>
      </c>
      <c r="C27" s="9">
        <f>'Estados Financieros - Real'!C27/'Estados Financieros - Real'!C$33</f>
        <v>0.6937900794738461</v>
      </c>
      <c r="D27" s="9">
        <f>'Estados Financieros - Real'!D27/'Estados Financieros - Real'!D$33</f>
        <v>0.6929237238391085</v>
      </c>
      <c r="E27" s="9">
        <f>'Estados Financieros - Real'!E27/'Estados Financieros - Real'!E$33</f>
        <v>0.6726954863994491</v>
      </c>
      <c r="F27" s="9">
        <f>'Estados Financieros - Real'!F27/'Estados Financieros - Real'!F$33</f>
        <v>0.6543755882944952</v>
      </c>
      <c r="G27" s="9">
        <f>'Estados Financieros - Real'!G27/'Estados Financieros - Real'!G$33</f>
        <v>0.634760136801572</v>
      </c>
      <c r="H27" s="9">
        <f>'Estados Financieros - Real'!H27/'Estados Financieros - Real'!H$33</f>
        <v>0.6334668066016511</v>
      </c>
      <c r="I27" s="9">
        <f>'Estados Financieros - Real'!I27/'Estados Financieros - Real'!I$33</f>
        <v>0.6050210079332252</v>
      </c>
      <c r="J27" s="9">
        <f>'Estados Financieros - Real'!J27/'Estados Financieros - Real'!J$33</f>
        <v>0.6295555283245469</v>
      </c>
      <c r="K27" s="9">
        <f>'Estados Financieros - Real'!K27/'Estados Financieros - Real'!K$33</f>
        <v>0.638026517283267</v>
      </c>
      <c r="M27" s="15">
        <f t="shared" si="2"/>
        <v>0.6512734881064299</v>
      </c>
    </row>
    <row r="28" spans="1:13" ht="12.75">
      <c r="A28" t="s">
        <v>15</v>
      </c>
      <c r="B28" s="9">
        <f>'Estados Financieros - Real'!B28/'Estados Financieros - Real'!B$33</f>
        <v>0.12150599655381031</v>
      </c>
      <c r="C28" s="9">
        <f>'Estados Financieros - Real'!C28/'Estados Financieros - Real'!C$33</f>
        <v>0.1271155887071037</v>
      </c>
      <c r="D28" s="9">
        <f>'Estados Financieros - Real'!D28/'Estados Financieros - Real'!D$33</f>
        <v>0.12160755177088617</v>
      </c>
      <c r="E28" s="9">
        <f>'Estados Financieros - Real'!E28/'Estados Financieros - Real'!E$33</f>
        <v>0.11512548903885549</v>
      </c>
      <c r="F28" s="9">
        <f>'Estados Financieros - Real'!F28/'Estados Financieros - Real'!F$33</f>
        <v>0.11419186769656987</v>
      </c>
      <c r="G28" s="9">
        <f>'Estados Financieros - Real'!G28/'Estados Financieros - Real'!G$33</f>
        <v>0.10327220436221858</v>
      </c>
      <c r="H28" s="9">
        <f>'Estados Financieros - Real'!H28/'Estados Financieros - Real'!H$33</f>
        <v>0.11132260405876676</v>
      </c>
      <c r="I28" s="9">
        <f>'Estados Financieros - Real'!I28/'Estados Financieros - Real'!I$33</f>
        <v>0.12183733560578959</v>
      </c>
      <c r="J28" s="9">
        <f>'Estados Financieros - Real'!J28/'Estados Financieros - Real'!J$33</f>
        <v>0.13455560729296456</v>
      </c>
      <c r="K28" s="9">
        <f>'Estados Financieros - Real'!K28/'Estados Financieros - Real'!K$33</f>
        <v>0.12401095217951748</v>
      </c>
      <c r="M28" s="15">
        <f t="shared" si="2"/>
        <v>0.11945451972664825</v>
      </c>
    </row>
    <row r="29" spans="1:13" ht="12.75">
      <c r="A29" t="s">
        <v>16</v>
      </c>
      <c r="B29" s="9">
        <f>'Estados Financieros - Real'!B29/'Estados Financieros - Real'!B$33</f>
        <v>0.09468013119190946</v>
      </c>
      <c r="C29" s="9">
        <f>'Estados Financieros - Real'!C29/'Estados Financieros - Real'!C$33</f>
        <v>0.08983079939653109</v>
      </c>
      <c r="D29" s="9">
        <f>'Estados Financieros - Real'!D29/'Estados Financieros - Real'!D$33</f>
        <v>0.09026565528432129</v>
      </c>
      <c r="E29" s="9">
        <f>'Estados Financieros - Real'!E29/'Estados Financieros - Real'!E$33</f>
        <v>0.12616183796999472</v>
      </c>
      <c r="F29" s="9">
        <f>'Estados Financieros - Real'!F29/'Estados Financieros - Real'!F$33</f>
        <v>0.12992480742485157</v>
      </c>
      <c r="G29" s="9">
        <f>'Estados Financieros - Real'!G29/'Estados Financieros - Real'!G$33</f>
        <v>0.21435644345473973</v>
      </c>
      <c r="H29" s="9">
        <f>'Estados Financieros - Real'!H29/'Estados Financieros - Real'!H$33</f>
        <v>0.23032358131411593</v>
      </c>
      <c r="I29" s="9">
        <f>'Estados Financieros - Real'!I29/'Estados Financieros - Real'!I$33</f>
        <v>0.269116811471667</v>
      </c>
      <c r="J29" s="9">
        <f>'Estados Financieros - Real'!J29/'Estados Financieros - Real'!J$33</f>
        <v>0.25385113409029886</v>
      </c>
      <c r="K29" s="9">
        <f>'Estados Financieros - Real'!K29/'Estados Financieros - Real'!K$33</f>
        <v>0.2993582224960611</v>
      </c>
      <c r="M29" s="15">
        <f t="shared" si="2"/>
        <v>0.1797869424094491</v>
      </c>
    </row>
    <row r="30" spans="1:13" ht="12.75">
      <c r="A30" t="s">
        <v>17</v>
      </c>
      <c r="B30" s="9">
        <f>'Estados Financieros - Real'!B30/'Estados Financieros - Real'!B$33</f>
        <v>0</v>
      </c>
      <c r="C30" s="9">
        <f>'Estados Financieros - Real'!C30/'Estados Financieros - Real'!C$33</f>
        <v>0</v>
      </c>
      <c r="D30" s="9">
        <f>'Estados Financieros - Real'!D30/'Estados Financieros - Real'!D$33</f>
        <v>0</v>
      </c>
      <c r="E30" s="9">
        <f>'Estados Financieros - Real'!E30/'Estados Financieros - Real'!E$33</f>
        <v>3.615937001511319E-06</v>
      </c>
      <c r="F30" s="9">
        <f>'Estados Financieros - Real'!F30/'Estados Financieros - Real'!F$33</f>
        <v>0.0004077066951944603</v>
      </c>
      <c r="G30" s="9">
        <f>'Estados Financieros - Real'!G30/'Estados Financieros - Real'!G$33</f>
        <v>0.0003611681295896685</v>
      </c>
      <c r="H30" s="9">
        <f>'Estados Financieros - Real'!H30/'Estados Financieros - Real'!H$33</f>
        <v>0.00033117323796836906</v>
      </c>
      <c r="I30" s="9">
        <f>'Estados Financieros - Real'!I30/'Estados Financieros - Real'!I$33</f>
        <v>0.0002899522096545577</v>
      </c>
      <c r="J30" s="9">
        <f>'Estados Financieros - Real'!J30/'Estados Financieros - Real'!J$33</f>
        <v>0.00020112093398334872</v>
      </c>
      <c r="K30" s="9">
        <f>'Estados Financieros - Real'!K30/'Estados Financieros - Real'!K$33</f>
        <v>0.00021696898242189722</v>
      </c>
      <c r="M30" s="15">
        <f t="shared" si="2"/>
        <v>0.00018117061258138127</v>
      </c>
    </row>
    <row r="31" spans="1:13" ht="12.75">
      <c r="A31" t="s">
        <v>18</v>
      </c>
      <c r="B31" s="9">
        <f>'Estados Financieros - Real'!B31/'Estados Financieros - Real'!B$33</f>
        <v>-0.2298555078834665</v>
      </c>
      <c r="C31" s="9">
        <f>'Estados Financieros - Real'!C31/'Estados Financieros - Real'!C$33</f>
        <v>-0.23300133465892175</v>
      </c>
      <c r="D31" s="9">
        <f>'Estados Financieros - Real'!D31/'Estados Financieros - Real'!D$33</f>
        <v>-0.23517057639184766</v>
      </c>
      <c r="E31" s="9">
        <f>'Estados Financieros - Real'!E31/'Estados Financieros - Real'!E$33</f>
        <v>-0.23140503588239378</v>
      </c>
      <c r="F31" s="9">
        <f>'Estados Financieros - Real'!F31/'Estados Financieros - Real'!F$33</f>
        <v>-0.21942341691492906</v>
      </c>
      <c r="G31" s="9">
        <f>'Estados Financieros - Real'!G31/'Estados Financieros - Real'!G$33</f>
        <v>-0.24546362980657446</v>
      </c>
      <c r="H31" s="9">
        <f>'Estados Financieros - Real'!H31/'Estados Financieros - Real'!H$33</f>
        <v>-0.2629427133222028</v>
      </c>
      <c r="I31" s="9">
        <f>'Estados Financieros - Real'!I31/'Estados Financieros - Real'!I$33</f>
        <v>-0.2720797179415031</v>
      </c>
      <c r="J31" s="9">
        <f>'Estados Financieros - Real'!J31/'Estados Financieros - Real'!J$33</f>
        <v>-0.2865175530399545</v>
      </c>
      <c r="K31" s="9">
        <f>'Estados Financieros - Real'!K31/'Estados Financieros - Real'!K$33</f>
        <v>-0.3300913413625292</v>
      </c>
      <c r="M31" s="15">
        <f t="shared" si="2"/>
        <v>-0.2545950827204323</v>
      </c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3" ht="12.75">
      <c r="A33" s="1" t="s">
        <v>19</v>
      </c>
      <c r="B33" s="11">
        <f aca="true" t="shared" si="3" ref="B33:J33">SUM(B26:B31)</f>
        <v>0.9999999999999998</v>
      </c>
      <c r="C33" s="11">
        <f t="shared" si="3"/>
        <v>1.0000000000000002</v>
      </c>
      <c r="D33" s="11">
        <f t="shared" si="3"/>
        <v>1</v>
      </c>
      <c r="E33" s="11">
        <f t="shared" si="3"/>
        <v>1</v>
      </c>
      <c r="F33" s="11">
        <f t="shared" si="3"/>
        <v>0.9999999999999999</v>
      </c>
      <c r="G33" s="11">
        <f t="shared" si="3"/>
        <v>1</v>
      </c>
      <c r="H33" s="11">
        <f t="shared" si="3"/>
        <v>0.9999999999999998</v>
      </c>
      <c r="I33" s="11">
        <f t="shared" si="3"/>
        <v>0.9999999999999998</v>
      </c>
      <c r="J33" s="11">
        <f t="shared" si="3"/>
        <v>1</v>
      </c>
      <c r="K33" s="11">
        <f>SUM(K26:K31)</f>
        <v>1</v>
      </c>
      <c r="M33" s="11">
        <f>SUM(M26:M31)</f>
        <v>0.9999999999999999</v>
      </c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 ht="12.75">
      <c r="A35" t="s">
        <v>20</v>
      </c>
      <c r="B35" s="9">
        <f>'Estados Financieros - Real'!B35/'Estados Financieros - Real'!B$47</f>
        <v>0.9409875518638295</v>
      </c>
      <c r="C35" s="9">
        <f>'Estados Financieros - Real'!C35/'Estados Financieros - Real'!C$47</f>
        <v>0.1735973450588206</v>
      </c>
      <c r="D35" s="9">
        <f>'Estados Financieros - Real'!D35/'Estados Financieros - Real'!D$47</f>
        <v>0.04632082236126352</v>
      </c>
      <c r="E35" s="9">
        <f>'Estados Financieros - Real'!E35/'Estados Financieros - Real'!E$47</f>
        <v>0.040035019334567275</v>
      </c>
      <c r="F35" s="9">
        <f>'Estados Financieros - Real'!F35/'Estados Financieros - Real'!F$47</f>
        <v>0.002122417840341141</v>
      </c>
      <c r="G35" s="9">
        <f>'Estados Financieros - Real'!G35/'Estados Financieros - Real'!G$47</f>
        <v>0.07978743216114896</v>
      </c>
      <c r="H35" s="9">
        <f>'Estados Financieros - Real'!H35/'Estados Financieros - Real'!H$47</f>
        <v>0.08053106259745885</v>
      </c>
      <c r="I35" s="9">
        <f>'Estados Financieros - Real'!I35/'Estados Financieros - Real'!I$47</f>
        <v>0.06523748030661065</v>
      </c>
      <c r="J35" s="9">
        <f>'Estados Financieros - Real'!J35/'Estados Financieros - Real'!J$47</f>
        <v>0.03079671254837158</v>
      </c>
      <c r="K35" s="9">
        <f>'Estados Financieros - Real'!K35/'Estados Financieros - Real'!K$47</f>
        <v>0.033709752315819956</v>
      </c>
      <c r="M35" s="15">
        <f aca="true" t="shared" si="4" ref="M35:M45">AVERAGE(B35:K35)</f>
        <v>0.14931255963882323</v>
      </c>
    </row>
    <row r="36" spans="1:13" ht="12.75">
      <c r="A36" t="s">
        <v>21</v>
      </c>
      <c r="B36" s="9">
        <f>'Estados Financieros - Real'!B36/'Estados Financieros - Real'!B$47</f>
        <v>0</v>
      </c>
      <c r="C36" s="9">
        <f>'Estados Financieros - Real'!C36/'Estados Financieros - Real'!C$47</f>
        <v>0</v>
      </c>
      <c r="D36" s="9">
        <f>'Estados Financieros - Real'!D36/'Estados Financieros - Real'!D$47</f>
        <v>0</v>
      </c>
      <c r="E36" s="9">
        <f>'Estados Financieros - Real'!E36/'Estados Financieros - Real'!E$47</f>
        <v>0</v>
      </c>
      <c r="F36" s="9">
        <f>'Estados Financieros - Real'!F36/'Estados Financieros - Real'!F$47</f>
        <v>0</v>
      </c>
      <c r="G36" s="9">
        <f>'Estados Financieros - Real'!G36/'Estados Financieros - Real'!G$47</f>
        <v>0</v>
      </c>
      <c r="H36" s="9">
        <f>'Estados Financieros - Real'!H36/'Estados Financieros - Real'!H$47</f>
        <v>0</v>
      </c>
      <c r="I36" s="9">
        <f>'Estados Financieros - Real'!I36/'Estados Financieros - Real'!I$47</f>
        <v>0</v>
      </c>
      <c r="J36" s="9">
        <f>'Estados Financieros - Real'!J36/'Estados Financieros - Real'!J$47</f>
        <v>0</v>
      </c>
      <c r="K36" s="9">
        <f>'Estados Financieros - Real'!K36/'Estados Financieros - Real'!K$47</f>
        <v>0</v>
      </c>
      <c r="M36" s="15">
        <f t="shared" si="4"/>
        <v>0</v>
      </c>
    </row>
    <row r="37" spans="1:13" ht="12.75">
      <c r="A37" t="s">
        <v>22</v>
      </c>
      <c r="B37" s="9">
        <f>'Estados Financieros - Real'!B37/'Estados Financieros - Real'!B$47</f>
        <v>0</v>
      </c>
      <c r="C37" s="9">
        <f>'Estados Financieros - Real'!C37/'Estados Financieros - Real'!C$47</f>
        <v>0</v>
      </c>
      <c r="D37" s="9">
        <f>'Estados Financieros - Real'!D37/'Estados Financieros - Real'!D$47</f>
        <v>0.01164379000325931</v>
      </c>
      <c r="E37" s="9">
        <f>'Estados Financieros - Real'!E37/'Estados Financieros - Real'!E$47</f>
        <v>0.3206539986521823</v>
      </c>
      <c r="F37" s="9">
        <f>'Estados Financieros - Real'!F37/'Estados Financieros - Real'!F$47</f>
        <v>0.6826746176955392</v>
      </c>
      <c r="G37" s="9">
        <f>'Estados Financieros - Real'!G37/'Estados Financieros - Real'!G$47</f>
        <v>0.23180348220086866</v>
      </c>
      <c r="H37" s="9">
        <f>'Estados Financieros - Real'!H37/'Estados Financieros - Real'!H$47</f>
        <v>0.2591587026842288</v>
      </c>
      <c r="I37" s="9">
        <f>'Estados Financieros - Real'!I37/'Estados Financieros - Real'!I$47</f>
        <v>0.43376826283580444</v>
      </c>
      <c r="J37" s="9">
        <f>'Estados Financieros - Real'!J37/'Estados Financieros - Real'!J$47</f>
        <v>0.5012425971654654</v>
      </c>
      <c r="K37" s="9">
        <f>'Estados Financieros - Real'!K37/'Estados Financieros - Real'!K$47</f>
        <v>0.48632463480984384</v>
      </c>
      <c r="M37" s="15">
        <f t="shared" si="4"/>
        <v>0.29272700860471923</v>
      </c>
    </row>
    <row r="38" spans="1:13" ht="12.75">
      <c r="A38" t="s">
        <v>33</v>
      </c>
      <c r="B38" s="9">
        <f>'Estados Financieros - Real'!B38/'Estados Financieros - Real'!B$47</f>
        <v>0</v>
      </c>
      <c r="C38" s="9">
        <f>'Estados Financieros - Real'!C38/'Estados Financieros - Real'!C$47</f>
        <v>0</v>
      </c>
      <c r="D38" s="9">
        <f>'Estados Financieros - Real'!D38/'Estados Financieros - Real'!D$47</f>
        <v>-0.21609062576217788</v>
      </c>
      <c r="E38" s="9">
        <f>'Estados Financieros - Real'!E38/'Estados Financieros - Real'!E$47</f>
        <v>-0.16518639292406204</v>
      </c>
      <c r="F38" s="9">
        <f>'Estados Financieros - Real'!F38/'Estados Financieros - Real'!F$47</f>
        <v>-0.13911016185198527</v>
      </c>
      <c r="G38" s="9">
        <f>'Estados Financieros - Real'!G38/'Estados Financieros - Real'!G$47</f>
        <v>-0.04778643721701942</v>
      </c>
      <c r="H38" s="9">
        <f>'Estados Financieros - Real'!H38/'Estados Financieros - Real'!H$47</f>
        <v>-0.0410726026576723</v>
      </c>
      <c r="I38" s="9">
        <f>'Estados Financieros - Real'!I38/'Estados Financieros - Real'!I$47</f>
        <v>-0.030943805743647815</v>
      </c>
      <c r="J38" s="9">
        <f>'Estados Financieros - Real'!J38/'Estados Financieros - Real'!J$47</f>
        <v>-0.022526124421376893</v>
      </c>
      <c r="K38" s="9">
        <f>'Estados Financieros - Real'!K38/'Estados Financieros - Real'!K$47</f>
        <v>-0.028198229402956243</v>
      </c>
      <c r="M38" s="15">
        <f t="shared" si="4"/>
        <v>-0.06909143799808978</v>
      </c>
    </row>
    <row r="39" spans="1:13" ht="12.75">
      <c r="A39" t="s">
        <v>23</v>
      </c>
      <c r="B39" s="9">
        <f>'Estados Financieros - Real'!B39/'Estados Financieros - Real'!B$47</f>
        <v>0.026586991985730137</v>
      </c>
      <c r="C39" s="9">
        <f>'Estados Financieros - Real'!C39/'Estados Financieros - Real'!C$47</f>
        <v>0.003820978441419161</v>
      </c>
      <c r="D39" s="9">
        <f>'Estados Financieros - Real'!D39/'Estados Financieros - Real'!D$47</f>
        <v>0.0018809466539746955</v>
      </c>
      <c r="E39" s="9">
        <f>'Estados Financieros - Real'!E39/'Estados Financieros - Real'!E$47</f>
        <v>0.00912799933059252</v>
      </c>
      <c r="F39" s="9">
        <f>'Estados Financieros - Real'!F39/'Estados Financieros - Real'!F$47</f>
        <v>0.013074804243022639</v>
      </c>
      <c r="G39" s="9">
        <f>'Estados Financieros - Real'!G39/'Estados Financieros - Real'!G$47</f>
        <v>0.024676924857881095</v>
      </c>
      <c r="H39" s="9">
        <f>'Estados Financieros - Real'!H39/'Estados Financieros - Real'!H$47</f>
        <v>0.02994300358926557</v>
      </c>
      <c r="I39" s="9">
        <f>'Estados Financieros - Real'!I39/'Estados Financieros - Real'!I$47</f>
        <v>0.04163807956908116</v>
      </c>
      <c r="J39" s="9">
        <f>'Estados Financieros - Real'!J39/'Estados Financieros - Real'!J$47</f>
        <v>0.04337189530754438</v>
      </c>
      <c r="K39" s="9">
        <f>'Estados Financieros - Real'!K39/'Estados Financieros - Real'!K$47</f>
        <v>0.054598941302659736</v>
      </c>
      <c r="M39" s="15">
        <f t="shared" si="4"/>
        <v>0.024872056528117113</v>
      </c>
    </row>
    <row r="40" spans="1:13" ht="12.75">
      <c r="A40" t="s">
        <v>24</v>
      </c>
      <c r="B40" s="9">
        <f>'Estados Financieros - Real'!B40/'Estados Financieros - Real'!B$47</f>
        <v>0</v>
      </c>
      <c r="C40" s="9">
        <f>'Estados Financieros - Real'!C40/'Estados Financieros - Real'!C$47</f>
        <v>0</v>
      </c>
      <c r="D40" s="9">
        <f>'Estados Financieros - Real'!D40/'Estados Financieros - Real'!D$47</f>
        <v>0</v>
      </c>
      <c r="E40" s="9">
        <f>'Estados Financieros - Real'!E40/'Estados Financieros - Real'!E$47</f>
        <v>0</v>
      </c>
      <c r="F40" s="9">
        <f>'Estados Financieros - Real'!F40/'Estados Financieros - Real'!F$47</f>
        <v>0</v>
      </c>
      <c r="G40" s="9">
        <f>'Estados Financieros - Real'!G40/'Estados Financieros - Real'!G$47</f>
        <v>0.02196180441294772</v>
      </c>
      <c r="H40" s="9">
        <f>'Estados Financieros - Real'!H40/'Estados Financieros - Real'!H$47</f>
        <v>0.03378166600889274</v>
      </c>
      <c r="I40" s="9">
        <f>'Estados Financieros - Real'!I40/'Estados Financieros - Real'!I$47</f>
        <v>0.0014135951788249443</v>
      </c>
      <c r="J40" s="9">
        <f>'Estados Financieros - Real'!J40/'Estados Financieros - Real'!J$47</f>
        <v>0.000895104437441206</v>
      </c>
      <c r="K40" s="9">
        <f>'Estados Financieros - Real'!K40/'Estados Financieros - Real'!K$47</f>
        <v>0</v>
      </c>
      <c r="M40" s="15">
        <f t="shared" si="4"/>
        <v>0.0058052170038106615</v>
      </c>
    </row>
    <row r="41" spans="1:13" ht="12.75">
      <c r="A41" t="s">
        <v>34</v>
      </c>
      <c r="B41" s="9">
        <f>'Estados Financieros - Real'!B41/'Estados Financieros - Real'!B$47</f>
        <v>0</v>
      </c>
      <c r="C41" s="9">
        <f>'Estados Financieros - Real'!C41/'Estados Financieros - Real'!C$47</f>
        <v>0.5703452419606112</v>
      </c>
      <c r="D41" s="9">
        <f>'Estados Financieros - Real'!D41/'Estados Financieros - Real'!D$47</f>
        <v>0.017267938234333723</v>
      </c>
      <c r="E41" s="9">
        <f>'Estados Financieros - Real'!E41/'Estados Financieros - Real'!E$47</f>
        <v>0.5045996328494825</v>
      </c>
      <c r="F41" s="9">
        <f>'Estados Financieros - Real'!F41/'Estados Financieros - Real'!F$47</f>
        <v>0.13662477728709388</v>
      </c>
      <c r="G41" s="9">
        <f>'Estados Financieros - Real'!G41/'Estados Financieros - Real'!G$47</f>
        <v>0</v>
      </c>
      <c r="H41" s="9">
        <f>'Estados Financieros - Real'!H41/'Estados Financieros - Real'!H$47</f>
        <v>0</v>
      </c>
      <c r="I41" s="9">
        <f>'Estados Financieros - Real'!I41/'Estados Financieros - Real'!I$47</f>
        <v>0</v>
      </c>
      <c r="J41" s="9">
        <f>'Estados Financieros - Real'!J41/'Estados Financieros - Real'!J$47</f>
        <v>0</v>
      </c>
      <c r="K41" s="9">
        <f>'Estados Financieros - Real'!K41/'Estados Financieros - Real'!K$47</f>
        <v>0</v>
      </c>
      <c r="M41" s="15">
        <f t="shared" si="4"/>
        <v>0.12288375903315212</v>
      </c>
    </row>
    <row r="42" spans="1:13" ht="12.75">
      <c r="A42" t="s">
        <v>25</v>
      </c>
      <c r="B42" s="9">
        <f>'Estados Financieros - Real'!B42/'Estados Financieros - Real'!B$47</f>
        <v>0</v>
      </c>
      <c r="C42" s="9">
        <f>'Estados Financieros - Real'!C42/'Estados Financieros - Real'!C$47</f>
        <v>0</v>
      </c>
      <c r="D42" s="9">
        <f>'Estados Financieros - Real'!D42/'Estados Financieros - Real'!D$47</f>
        <v>0</v>
      </c>
      <c r="E42" s="9">
        <f>'Estados Financieros - Real'!E42/'Estados Financieros - Real'!E$47</f>
        <v>0.0003651033243641199</v>
      </c>
      <c r="F42" s="9">
        <f>'Estados Financieros - Real'!F42/'Estados Financieros - Real'!F$47</f>
        <v>0.00947738041655119</v>
      </c>
      <c r="G42" s="9">
        <f>'Estados Financieros - Real'!G42/'Estados Financieros - Real'!G$47</f>
        <v>0.5752207106737286</v>
      </c>
      <c r="H42" s="9">
        <f>'Estados Financieros - Real'!H42/'Estados Financieros - Real'!H$47</f>
        <v>0.5271967771935524</v>
      </c>
      <c r="I42" s="9">
        <f>'Estados Financieros - Real'!I42/'Estados Financieros - Real'!I$47</f>
        <v>0.43245807510616086</v>
      </c>
      <c r="J42" s="9">
        <f>'Estados Financieros - Real'!J42/'Estados Financieros - Real'!J$47</f>
        <v>0.3797631006764459</v>
      </c>
      <c r="K42" s="9">
        <f>'Estados Financieros - Real'!K42/'Estados Financieros - Real'!K$47</f>
        <v>0.4612105022040075</v>
      </c>
      <c r="M42" s="15">
        <f t="shared" si="4"/>
        <v>0.23856916495948108</v>
      </c>
    </row>
    <row r="43" spans="1:13" ht="12.75">
      <c r="A43" t="s">
        <v>26</v>
      </c>
      <c r="B43" s="9">
        <f>'Estados Financieros - Real'!B43/'Estados Financieros - Real'!B$47</f>
        <v>0</v>
      </c>
      <c r="C43" s="9">
        <f>'Estados Financieros - Real'!C43/'Estados Financieros - Real'!C$47</f>
        <v>0</v>
      </c>
      <c r="D43" s="9">
        <f>'Estados Financieros - Real'!D43/'Estados Financieros - Real'!D$47</f>
        <v>0</v>
      </c>
      <c r="E43" s="9">
        <f>'Estados Financieros - Real'!E43/'Estados Financieros - Real'!E$47</f>
        <v>-0.00022116776704323717</v>
      </c>
      <c r="F43" s="9">
        <f>'Estados Financieros - Real'!F43/'Estados Financieros - Real'!F$47</f>
        <v>-0.002863768652424975</v>
      </c>
      <c r="G43" s="9">
        <f>'Estados Financieros - Real'!G43/'Estados Financieros - Real'!G$47</f>
        <v>-0.010670247444002148</v>
      </c>
      <c r="H43" s="9">
        <f>'Estados Financieros - Real'!H43/'Estados Financieros - Real'!H$47</f>
        <v>-0.02615713168459185</v>
      </c>
      <c r="I43" s="9">
        <f>'Estados Financieros - Real'!I43/'Estados Financieros - Real'!I$47</f>
        <v>-0.03261061858338008</v>
      </c>
      <c r="J43" s="9">
        <f>'Estados Financieros - Real'!J43/'Estados Financieros - Real'!J$47</f>
        <v>-0.03476020058600621</v>
      </c>
      <c r="K43" s="9">
        <f>'Estados Financieros - Real'!K43/'Estados Financieros - Real'!K$47</f>
        <v>-0.057401191976219505</v>
      </c>
      <c r="M43" s="15">
        <f t="shared" si="4"/>
        <v>-0.0164684326693668</v>
      </c>
    </row>
    <row r="44" spans="1:13" ht="12.75">
      <c r="A44" t="s">
        <v>27</v>
      </c>
      <c r="B44" s="9">
        <f>'Estados Financieros - Real'!B44/'Estados Financieros - Real'!B$47</f>
        <v>0.032425456150440415</v>
      </c>
      <c r="C44" s="9">
        <f>'Estados Financieros - Real'!C44/'Estados Financieros - Real'!C$47</f>
        <v>0.25223643453914896</v>
      </c>
      <c r="D44" s="9">
        <f>'Estados Financieros - Real'!D44/'Estados Financieros - Real'!D$47</f>
        <v>1.1389771285093466</v>
      </c>
      <c r="E44" s="9">
        <f>'Estados Financieros - Real'!E44/'Estados Financieros - Real'!E$47</f>
        <v>0.2906258071999165</v>
      </c>
      <c r="F44" s="9">
        <f>'Estados Financieros - Real'!F44/'Estados Financieros - Real'!F$47</f>
        <v>0.2979999330218622</v>
      </c>
      <c r="G44" s="9">
        <f>'Estados Financieros - Real'!G44/'Estados Financieros - Real'!G$47</f>
        <v>0.12500633035444653</v>
      </c>
      <c r="H44" s="9">
        <f>'Estados Financieros - Real'!H44/'Estados Financieros - Real'!H$47</f>
        <v>0.13661852226886567</v>
      </c>
      <c r="I44" s="9">
        <f>'Estados Financieros - Real'!I44/'Estados Financieros - Real'!I$47</f>
        <v>0.08903893133054584</v>
      </c>
      <c r="J44" s="9">
        <f>'Estados Financieros - Real'!J44/'Estados Financieros - Real'!J$47</f>
        <v>0.10121691487211458</v>
      </c>
      <c r="K44" s="9">
        <f>'Estados Financieros - Real'!K44/'Estados Financieros - Real'!K$47</f>
        <v>0.049755590746844755</v>
      </c>
      <c r="M44" s="15">
        <f t="shared" si="4"/>
        <v>0.2513901048993532</v>
      </c>
    </row>
    <row r="45" spans="1:13" ht="12.75">
      <c r="A45" t="s">
        <v>35</v>
      </c>
      <c r="B45" s="9">
        <f>'Estados Financieros - Real'!B45/'Estados Financieros - Real'!B$47</f>
        <v>0</v>
      </c>
      <c r="C45" s="9">
        <f>'Estados Financieros - Real'!C45/'Estados Financieros - Real'!C$47</f>
        <v>0</v>
      </c>
      <c r="D45" s="9">
        <f>'Estados Financieros - Real'!D45/'Estados Financieros - Real'!D$47</f>
        <v>0</v>
      </c>
      <c r="E45" s="9">
        <f>'Estados Financieros - Real'!E45/'Estados Financieros - Real'!E$47</f>
        <v>0</v>
      </c>
      <c r="F45" s="9">
        <f>'Estados Financieros - Real'!F45/'Estados Financieros - Real'!F$47</f>
        <v>0</v>
      </c>
      <c r="G45" s="9">
        <f>'Estados Financieros - Real'!G45/'Estados Financieros - Real'!G$47</f>
        <v>0</v>
      </c>
      <c r="H45" s="9">
        <f>'Estados Financieros - Real'!H45/'Estados Financieros - Real'!H$47</f>
        <v>0</v>
      </c>
      <c r="I45" s="9">
        <f>'Estados Financieros - Real'!I45/'Estados Financieros - Real'!I$47</f>
        <v>0</v>
      </c>
      <c r="J45" s="9">
        <f>'Estados Financieros - Real'!J45/'Estados Financieros - Real'!J$47</f>
        <v>0</v>
      </c>
      <c r="K45" s="9">
        <f>'Estados Financieros - Real'!K45/'Estados Financieros - Real'!K$47</f>
        <v>0</v>
      </c>
      <c r="M45" s="15">
        <f t="shared" si="4"/>
        <v>0</v>
      </c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3" ht="12.75">
      <c r="A47" s="1" t="s">
        <v>28</v>
      </c>
      <c r="B47" s="10">
        <f>SUM(B35:B45)</f>
        <v>1</v>
      </c>
      <c r="C47" s="10">
        <f>SUM(C35:C45)</f>
        <v>1</v>
      </c>
      <c r="D47" s="10">
        <f aca="true" t="shared" si="5" ref="D47:M47">SUM(D35:D45)</f>
        <v>1</v>
      </c>
      <c r="E47" s="10">
        <f t="shared" si="5"/>
        <v>0.9999999999999999</v>
      </c>
      <c r="F47" s="10">
        <f t="shared" si="5"/>
        <v>1</v>
      </c>
      <c r="G47" s="10">
        <f t="shared" si="5"/>
        <v>1</v>
      </c>
      <c r="H47" s="10">
        <f t="shared" si="5"/>
        <v>0.9999999999999998</v>
      </c>
      <c r="I47" s="10">
        <f t="shared" si="5"/>
        <v>0.9999999999999999</v>
      </c>
      <c r="J47" s="10">
        <f t="shared" si="5"/>
        <v>0.9999999999999999</v>
      </c>
      <c r="K47" s="10">
        <f>SUM(K35:K45)</f>
        <v>1</v>
      </c>
      <c r="M47" s="10">
        <f t="shared" si="5"/>
        <v>1</v>
      </c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2" t="s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1" t="s">
        <v>36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3" ht="12.75">
      <c r="A54" t="s">
        <v>37</v>
      </c>
      <c r="B54" s="9">
        <f>'Estados Financieros - Real'!B54/'Estados Financieros - Real'!B$71</f>
        <v>0.17562521857150612</v>
      </c>
      <c r="C54" s="9">
        <f>'Estados Financieros - Real'!C54/'Estados Financieros - Real'!C$71</f>
        <v>0.2090636685486533</v>
      </c>
      <c r="D54" s="9">
        <f>'Estados Financieros - Real'!D54/'Estados Financieros - Real'!D$71</f>
        <v>0.09026653183344202</v>
      </c>
      <c r="E54" s="9">
        <f>'Estados Financieros - Real'!E54/'Estados Financieros - Real'!E$71</f>
        <v>0.08469037128877581</v>
      </c>
      <c r="F54" s="9">
        <f>'Estados Financieros - Real'!F54/'Estados Financieros - Real'!F$71</f>
        <v>0.16267194855762757</v>
      </c>
      <c r="G54" s="9">
        <f>'Estados Financieros - Real'!G54/'Estados Financieros - Real'!G$71</f>
        <v>0.11929887183384791</v>
      </c>
      <c r="H54" s="9">
        <f>'Estados Financieros - Real'!H54/'Estados Financieros - Real'!H$71</f>
        <v>0.04827916763949313</v>
      </c>
      <c r="I54" s="9">
        <f>'Estados Financieros - Real'!I54/'Estados Financieros - Real'!I$71</f>
        <v>0.1581920066938435</v>
      </c>
      <c r="J54" s="9">
        <f>'Estados Financieros - Real'!J54/'Estados Financieros - Real'!J$71</f>
        <v>0.14031409770469144</v>
      </c>
      <c r="K54" s="9">
        <f>'Estados Financieros - Real'!K54/'Estados Financieros - Real'!K$71</f>
        <v>0.024432109593669794</v>
      </c>
      <c r="M54" s="15">
        <f aca="true" t="shared" si="6" ref="M54:M69">AVERAGE(B54:K54)</f>
        <v>0.12128339922655507</v>
      </c>
    </row>
    <row r="55" spans="1:13" ht="12.75">
      <c r="A55" t="s">
        <v>38</v>
      </c>
      <c r="B55" s="9">
        <f>'Estados Financieros - Real'!B55/'Estados Financieros - Real'!B$71</f>
        <v>0.005540110005059993</v>
      </c>
      <c r="C55" s="9">
        <f>'Estados Financieros - Real'!C55/'Estados Financieros - Real'!C$71</f>
        <v>0.010126973501106187</v>
      </c>
      <c r="D55" s="9">
        <f>'Estados Financieros - Real'!D55/'Estados Financieros - Real'!D$71</f>
        <v>0.037035544031936894</v>
      </c>
      <c r="E55" s="9">
        <f>'Estados Financieros - Real'!E55/'Estados Financieros - Real'!E$71</f>
        <v>0.02740258048963177</v>
      </c>
      <c r="F55" s="9">
        <f>'Estados Financieros - Real'!F55/'Estados Financieros - Real'!F$71</f>
        <v>0.03269981855072395</v>
      </c>
      <c r="G55" s="9">
        <f>'Estados Financieros - Real'!G55/'Estados Financieros - Real'!G$71</f>
        <v>0.052341712241155997</v>
      </c>
      <c r="H55" s="9">
        <f>'Estados Financieros - Real'!H55/'Estados Financieros - Real'!H$71</f>
        <v>0.04933895320960251</v>
      </c>
      <c r="I55" s="9">
        <f>'Estados Financieros - Real'!I55/'Estados Financieros - Real'!I$71</f>
        <v>0.03321869031047744</v>
      </c>
      <c r="J55" s="9">
        <f>'Estados Financieros - Real'!J55/'Estados Financieros - Real'!J$71</f>
        <v>0.04919764829275579</v>
      </c>
      <c r="K55" s="9">
        <f>'Estados Financieros - Real'!K55/'Estados Financieros - Real'!K$71</f>
        <v>0.07039794772399101</v>
      </c>
      <c r="M55" s="15">
        <f t="shared" si="6"/>
        <v>0.03672999783564415</v>
      </c>
    </row>
    <row r="56" spans="1:13" ht="12.75">
      <c r="A56" t="s">
        <v>62</v>
      </c>
      <c r="B56" s="9">
        <f>'Estados Financieros - Real'!B56/'Estados Financieros - Real'!B$71</f>
        <v>0</v>
      </c>
      <c r="C56" s="9">
        <f>'Estados Financieros - Real'!C56/'Estados Financieros - Real'!C$71</f>
        <v>0</v>
      </c>
      <c r="D56" s="9">
        <f>'Estados Financieros - Real'!D56/'Estados Financieros - Real'!D$71</f>
        <v>0</v>
      </c>
      <c r="E56" s="9">
        <f>'Estados Financieros - Real'!E56/'Estados Financieros - Real'!E$71</f>
        <v>0</v>
      </c>
      <c r="F56" s="9">
        <f>'Estados Financieros - Real'!F56/'Estados Financieros - Real'!F$71</f>
        <v>0</v>
      </c>
      <c r="G56" s="9">
        <f>'Estados Financieros - Real'!G56/'Estados Financieros - Real'!G$71</f>
        <v>0</v>
      </c>
      <c r="H56" s="9">
        <f>'Estados Financieros - Real'!H56/'Estados Financieros - Real'!H$71</f>
        <v>0</v>
      </c>
      <c r="I56" s="9">
        <f>'Estados Financieros - Real'!I56/'Estados Financieros - Real'!I$71</f>
        <v>0</v>
      </c>
      <c r="J56" s="9">
        <f>'Estados Financieros - Real'!J56/'Estados Financieros - Real'!J$71</f>
        <v>0</v>
      </c>
      <c r="K56" s="9">
        <f>'Estados Financieros - Real'!K56/'Estados Financieros - Real'!K$71</f>
        <v>0</v>
      </c>
      <c r="M56" s="15">
        <f t="shared" si="6"/>
        <v>0</v>
      </c>
    </row>
    <row r="57" spans="1:13" ht="12.75">
      <c r="A57" t="s">
        <v>63</v>
      </c>
      <c r="B57" s="9">
        <f>'Estados Financieros - Real'!B57/'Estados Financieros - Real'!B$71</f>
        <v>0</v>
      </c>
      <c r="C57" s="9">
        <f>'Estados Financieros - Real'!C57/'Estados Financieros - Real'!C$71</f>
        <v>0.009040750335471888</v>
      </c>
      <c r="D57" s="9">
        <f>'Estados Financieros - Real'!D57/'Estados Financieros - Real'!D$71</f>
        <v>0.008469782958796006</v>
      </c>
      <c r="E57" s="9">
        <f>'Estados Financieros - Real'!E57/'Estados Financieros - Real'!E$71</f>
        <v>0.04194462145150132</v>
      </c>
      <c r="F57" s="9">
        <f>'Estados Financieros - Real'!F57/'Estados Financieros - Real'!F$71</f>
        <v>0.02499153405754296</v>
      </c>
      <c r="G57" s="9">
        <f>'Estados Financieros - Real'!G57/'Estados Financieros - Real'!G$71</f>
        <v>0.0642518063449393</v>
      </c>
      <c r="H57" s="9">
        <f>'Estados Financieros - Real'!H57/'Estados Financieros - Real'!H$71</f>
        <v>0.03355433184839279</v>
      </c>
      <c r="I57" s="9">
        <f>'Estados Financieros - Real'!I57/'Estados Financieros - Real'!I$71</f>
        <v>0.023883671780510846</v>
      </c>
      <c r="J57" s="9">
        <f>'Estados Financieros - Real'!J57/'Estados Financieros - Real'!J$71</f>
        <v>0.020431698076458286</v>
      </c>
      <c r="K57" s="9">
        <f>'Estados Financieros - Real'!K57/'Estados Financieros - Real'!K$71</f>
        <v>0.010892609193476307</v>
      </c>
      <c r="M57" s="15">
        <f t="shared" si="6"/>
        <v>0.02374608060470897</v>
      </c>
    </row>
    <row r="58" spans="1:13" ht="12.75">
      <c r="A58" t="s">
        <v>39</v>
      </c>
      <c r="B58" s="9">
        <f>'Estados Financieros - Real'!B58/'Estados Financieros - Real'!B$71</f>
        <v>0.00165289049449733</v>
      </c>
      <c r="C58" s="9">
        <f>'Estados Financieros - Real'!C58/'Estados Financieros - Real'!C$71</f>
        <v>0.005777319676505894</v>
      </c>
      <c r="D58" s="9">
        <f>'Estados Financieros - Real'!D58/'Estados Financieros - Real'!D$71</f>
        <v>0.055120496277693234</v>
      </c>
      <c r="E58" s="9">
        <f>'Estados Financieros - Real'!E58/'Estados Financieros - Real'!E$71</f>
        <v>0.03868333489552379</v>
      </c>
      <c r="F58" s="9">
        <f>'Estados Financieros - Real'!F58/'Estados Financieros - Real'!F$71</f>
        <v>0.0038371374214502844</v>
      </c>
      <c r="G58" s="9">
        <f>'Estados Financieros - Real'!G58/'Estados Financieros - Real'!G$71</f>
        <v>0.011140190616376082</v>
      </c>
      <c r="H58" s="9">
        <f>'Estados Financieros - Real'!H58/'Estados Financieros - Real'!H$71</f>
        <v>0.010564792854743568</v>
      </c>
      <c r="I58" s="9">
        <f>'Estados Financieros - Real'!I58/'Estados Financieros - Real'!I$71</f>
        <v>0.012067142757496225</v>
      </c>
      <c r="J58" s="9">
        <f>'Estados Financieros - Real'!J58/'Estados Financieros - Real'!J$71</f>
        <v>0.011307410067117577</v>
      </c>
      <c r="K58" s="9">
        <f>'Estados Financieros - Real'!K58/'Estados Financieros - Real'!K$71</f>
        <v>0.005929783762129489</v>
      </c>
      <c r="M58" s="15">
        <f t="shared" si="6"/>
        <v>0.015608049882353347</v>
      </c>
    </row>
    <row r="59" spans="1:13" ht="12.75">
      <c r="A59" t="s">
        <v>40</v>
      </c>
      <c r="B59" s="9">
        <f>'Estados Financieros - Real'!B59/'Estados Financieros - Real'!B$71</f>
        <v>0</v>
      </c>
      <c r="C59" s="9">
        <f>'Estados Financieros - Real'!C59/'Estados Financieros - Real'!C$71</f>
        <v>0</v>
      </c>
      <c r="D59" s="9">
        <f>'Estados Financieros - Real'!D59/'Estados Financieros - Real'!D$71</f>
        <v>0</v>
      </c>
      <c r="E59" s="9">
        <f>'Estados Financieros - Real'!E59/'Estados Financieros - Real'!E$71</f>
        <v>0</v>
      </c>
      <c r="F59" s="9">
        <f>'Estados Financieros - Real'!F59/'Estados Financieros - Real'!F$71</f>
        <v>9.792276150997175E-05</v>
      </c>
      <c r="G59" s="9">
        <f>'Estados Financieros - Real'!G59/'Estados Financieros - Real'!G$71</f>
        <v>9.47400882230617E-05</v>
      </c>
      <c r="H59" s="9">
        <f>'Estados Financieros - Real'!H59/'Estados Financieros - Real'!H$71</f>
        <v>9.330065344769574E-05</v>
      </c>
      <c r="I59" s="9">
        <f>'Estados Financieros - Real'!I59/'Estados Financieros - Real'!I$71</f>
        <v>4.228528693019186E-05</v>
      </c>
      <c r="J59" s="9">
        <f>'Estados Financieros - Real'!J59/'Estados Financieros - Real'!J$71</f>
        <v>3.2308484218854354E-05</v>
      </c>
      <c r="K59" s="9">
        <f>'Estados Financieros - Real'!K59/'Estados Financieros - Real'!K$71</f>
        <v>3.537466886107042E-05</v>
      </c>
      <c r="M59" s="15">
        <f t="shared" si="6"/>
        <v>3.9593194319084585E-05</v>
      </c>
    </row>
    <row r="60" spans="1:13" ht="12.75">
      <c r="A60" t="s">
        <v>41</v>
      </c>
      <c r="B60" s="9">
        <f>'Estados Financieros - Real'!B60/'Estados Financieros - Real'!B$71</f>
        <v>0.6477878814479558</v>
      </c>
      <c r="C60" s="9">
        <f>'Estados Financieros - Real'!C60/'Estados Financieros - Real'!C$71</f>
        <v>0.5777777676627107</v>
      </c>
      <c r="D60" s="9">
        <f>'Estados Financieros - Real'!D60/'Estados Financieros - Real'!D$71</f>
        <v>0.5828486550288099</v>
      </c>
      <c r="E60" s="9">
        <f>'Estados Financieros - Real'!E60/'Estados Financieros - Real'!E$71</f>
        <v>0.6826766883404228</v>
      </c>
      <c r="F60" s="9">
        <f>'Estados Financieros - Real'!F60/'Estados Financieros - Real'!F$71</f>
        <v>0.6095350507165787</v>
      </c>
      <c r="G60" s="9">
        <f>'Estados Financieros - Real'!G60/'Estados Financieros - Real'!G$71</f>
        <v>0.6151876297845865</v>
      </c>
      <c r="H60" s="9">
        <f>'Estados Financieros - Real'!H60/'Estados Financieros - Real'!H$71</f>
        <v>0.7112134436156414</v>
      </c>
      <c r="I60" s="9">
        <f>'Estados Financieros - Real'!I60/'Estados Financieros - Real'!I$71</f>
        <v>0.6346039717226367</v>
      </c>
      <c r="J60" s="9">
        <f>'Estados Financieros - Real'!J60/'Estados Financieros - Real'!J$71</f>
        <v>0.6348137884760979</v>
      </c>
      <c r="K60" s="9">
        <f>'Estados Financieros - Real'!K60/'Estados Financieros - Real'!K$71</f>
        <v>0.6979443074564631</v>
      </c>
      <c r="M60" s="15">
        <f t="shared" si="6"/>
        <v>0.6394389184251905</v>
      </c>
    </row>
    <row r="61" spans="1:13" ht="12.75">
      <c r="A61" t="s">
        <v>42</v>
      </c>
      <c r="B61" s="9">
        <f>'Estados Financieros - Real'!B61/'Estados Financieros - Real'!B$71</f>
        <v>0</v>
      </c>
      <c r="C61" s="9">
        <f>'Estados Financieros - Real'!C61/'Estados Financieros - Real'!C$71</f>
        <v>0</v>
      </c>
      <c r="D61" s="9">
        <f>'Estados Financieros - Real'!D61/'Estados Financieros - Real'!D$71</f>
        <v>0</v>
      </c>
      <c r="E61" s="9">
        <f>'Estados Financieros - Real'!E61/'Estados Financieros - Real'!E$71</f>
        <v>0.0003089697350751102</v>
      </c>
      <c r="F61" s="9">
        <f>'Estados Financieros - Real'!F61/'Estados Financieros - Real'!F$71</f>
        <v>0</v>
      </c>
      <c r="G61" s="9">
        <f>'Estados Financieros - Real'!G61/'Estados Financieros - Real'!G$71</f>
        <v>0.0025539438392141204</v>
      </c>
      <c r="H61" s="9">
        <f>'Estados Financieros - Real'!H61/'Estados Financieros - Real'!H$71</f>
        <v>0.0009300138643463507</v>
      </c>
      <c r="I61" s="9">
        <f>'Estados Financieros - Real'!I61/'Estados Financieros - Real'!I$71</f>
        <v>2.8834197643277316E-05</v>
      </c>
      <c r="J61" s="9">
        <f>'Estados Financieros - Real'!J61/'Estados Financieros - Real'!J$71</f>
        <v>0.002282209962621265</v>
      </c>
      <c r="K61" s="9">
        <f>'Estados Financieros - Real'!K61/'Estados Financieros - Real'!K$71</f>
        <v>0.0025064003007378576</v>
      </c>
      <c r="M61" s="15">
        <f t="shared" si="6"/>
        <v>0.0008610371899637981</v>
      </c>
    </row>
    <row r="62" spans="1:13" ht="12.75">
      <c r="A62" t="s">
        <v>43</v>
      </c>
      <c r="B62" s="9">
        <f>'Estados Financieros - Real'!B62/'Estados Financieros - Real'!B$71</f>
        <v>0.04305862851865733</v>
      </c>
      <c r="C62" s="9">
        <f>'Estados Financieros - Real'!C62/'Estados Financieros - Real'!C$71</f>
        <v>0.027785395308339074</v>
      </c>
      <c r="D62" s="9">
        <f>'Estados Financieros - Real'!D62/'Estados Financieros - Real'!D$71</f>
        <v>0.03277088824645553</v>
      </c>
      <c r="E62" s="9">
        <f>'Estados Financieros - Real'!E62/'Estados Financieros - Real'!E$71</f>
        <v>0.03727932366280227</v>
      </c>
      <c r="F62" s="9">
        <f>'Estados Financieros - Real'!F62/'Estados Financieros - Real'!F$71</f>
        <v>0.026412194295728105</v>
      </c>
      <c r="G62" s="9">
        <f>'Estados Financieros - Real'!G62/'Estados Financieros - Real'!G$71</f>
        <v>0.020121653506396105</v>
      </c>
      <c r="H62" s="9">
        <f>'Estados Financieros - Real'!H62/'Estados Financieros - Real'!H$71</f>
        <v>0.01672720552293415</v>
      </c>
      <c r="I62" s="9">
        <f>'Estados Financieros - Real'!I62/'Estados Financieros - Real'!I$71</f>
        <v>0.009895718585937168</v>
      </c>
      <c r="J62" s="9">
        <f>'Estados Financieros - Real'!J62/'Estados Financieros - Real'!J$71</f>
        <v>0.016571411900888067</v>
      </c>
      <c r="K62" s="9">
        <f>'Estados Financieros - Real'!K62/'Estados Financieros - Real'!K$71</f>
        <v>0.011479686275609115</v>
      </c>
      <c r="M62" s="15">
        <f t="shared" si="6"/>
        <v>0.024210210582374686</v>
      </c>
    </row>
    <row r="63" spans="1:13" ht="12.75">
      <c r="A63" t="s">
        <v>44</v>
      </c>
      <c r="B63" s="9">
        <f>'Estados Financieros - Real'!B63/'Estados Financieros - Real'!B$71</f>
        <v>0.0006958779311376235</v>
      </c>
      <c r="C63" s="9">
        <f>'Estados Financieros - Real'!C63/'Estados Financieros - Real'!C$71</f>
        <v>0.00043671599711535487</v>
      </c>
      <c r="D63" s="9">
        <f>'Estados Financieros - Real'!D63/'Estados Financieros - Real'!D$71</f>
        <v>0.0009735804497882203</v>
      </c>
      <c r="E63" s="9">
        <f>'Estados Financieros - Real'!E63/'Estados Financieros - Real'!E$71</f>
        <v>0.000677984020178539</v>
      </c>
      <c r="F63" s="9">
        <f>'Estados Financieros - Real'!F63/'Estados Financieros - Real'!F$71</f>
        <v>0.0006027991589939103</v>
      </c>
      <c r="G63" s="9">
        <f>'Estados Financieros - Real'!G63/'Estados Financieros - Real'!G$71</f>
        <v>0.001082552967899713</v>
      </c>
      <c r="H63" s="9">
        <f>'Estados Financieros - Real'!H63/'Estados Financieros - Real'!H$71</f>
        <v>0.0007643450059221638</v>
      </c>
      <c r="I63" s="9">
        <f>'Estados Financieros - Real'!I63/'Estados Financieros - Real'!I$71</f>
        <v>0.0001125428499528297</v>
      </c>
      <c r="J63" s="9">
        <f>'Estados Financieros - Real'!J63/'Estados Financieros - Real'!J$71</f>
        <v>0.0012210488038516087</v>
      </c>
      <c r="K63" s="9">
        <f>'Estados Financieros - Real'!K63/'Estados Financieros - Real'!K$71</f>
        <v>0.00024678195917423473</v>
      </c>
      <c r="M63" s="15">
        <f t="shared" si="6"/>
        <v>0.0006814229144014198</v>
      </c>
    </row>
    <row r="64" spans="1:13" ht="12.75">
      <c r="A64" t="s">
        <v>45</v>
      </c>
      <c r="B64" s="9">
        <f>'Estados Financieros - Real'!B64/'Estados Financieros - Real'!B$71</f>
        <v>0.035097559379023</v>
      </c>
      <c r="C64" s="9">
        <f>'Estados Financieros - Real'!C64/'Estados Financieros - Real'!C$71</f>
        <v>0.08875623585349394</v>
      </c>
      <c r="D64" s="9">
        <f>'Estados Financieros - Real'!D64/'Estados Financieros - Real'!D$71</f>
        <v>0.1579330569134328</v>
      </c>
      <c r="E64" s="9">
        <f>'Estados Financieros - Real'!E64/'Estados Financieros - Real'!E$71</f>
        <v>0.04635330096518652</v>
      </c>
      <c r="F64" s="9">
        <f>'Estados Financieros - Real'!F64/'Estados Financieros - Real'!F$71</f>
        <v>0.04871544419199857</v>
      </c>
      <c r="G64" s="9">
        <f>'Estados Financieros - Real'!G64/'Estados Financieros - Real'!G$71</f>
        <v>0.06160604973587689</v>
      </c>
      <c r="H64" s="9">
        <f>'Estados Financieros - Real'!H64/'Estados Financieros - Real'!H$71</f>
        <v>0.07440697131610952</v>
      </c>
      <c r="I64" s="9">
        <f>'Estados Financieros - Real'!I64/'Estados Financieros - Real'!I$71</f>
        <v>0.0703700163934466</v>
      </c>
      <c r="J64" s="9">
        <f>'Estados Financieros - Real'!J64/'Estados Financieros - Real'!J$71</f>
        <v>0.07239818188028185</v>
      </c>
      <c r="K64" s="9">
        <f>'Estados Financieros - Real'!K64/'Estados Financieros - Real'!K$71</f>
        <v>0.08869862712028498</v>
      </c>
      <c r="M64" s="15">
        <f t="shared" si="6"/>
        <v>0.07443354437491348</v>
      </c>
    </row>
    <row r="65" spans="1:13" ht="12.75">
      <c r="A65" t="s">
        <v>46</v>
      </c>
      <c r="B65" s="9">
        <f>'Estados Financieros - Real'!B65/'Estados Financieros - Real'!B$71</f>
        <v>0.056579678893655665</v>
      </c>
      <c r="C65" s="9">
        <f>'Estados Financieros - Real'!C65/'Estados Financieros - Real'!C$71</f>
        <v>0.040438848050949355</v>
      </c>
      <c r="D65" s="9">
        <f>'Estados Financieros - Real'!D65/'Estados Financieros - Real'!D$71</f>
        <v>0.03452172442092748</v>
      </c>
      <c r="E65" s="9">
        <f>'Estados Financieros - Real'!E65/'Estados Financieros - Real'!E$71</f>
        <v>0.03978783741769011</v>
      </c>
      <c r="F65" s="9">
        <f>'Estados Financieros - Real'!F65/'Estados Financieros - Real'!F$71</f>
        <v>0.04442553285659331</v>
      </c>
      <c r="G65" s="9">
        <f>'Estados Financieros - Real'!G65/'Estados Financieros - Real'!G$71</f>
        <v>0.038308251104144875</v>
      </c>
      <c r="H65" s="9">
        <f>'Estados Financieros - Real'!H65/'Estados Financieros - Real'!H$71</f>
        <v>0.03800111616715052</v>
      </c>
      <c r="I65" s="9">
        <f>'Estados Financieros - Real'!I65/'Estados Financieros - Real'!I$71</f>
        <v>0.03519172826305182</v>
      </c>
      <c r="J65" s="9">
        <f>'Estados Financieros - Real'!J65/'Estados Financieros - Real'!J$71</f>
        <v>0.04390168976124677</v>
      </c>
      <c r="K65" s="9">
        <f>'Estados Financieros - Real'!K65/'Estados Financieros - Real'!K$71</f>
        <v>0.044526526095337804</v>
      </c>
      <c r="M65" s="15">
        <f t="shared" si="6"/>
        <v>0.041568293303074766</v>
      </c>
    </row>
    <row r="66" spans="1:13" ht="12.75">
      <c r="A66" t="s">
        <v>64</v>
      </c>
      <c r="B66" s="9">
        <f>'Estados Financieros - Real'!B66/'Estados Financieros - Real'!B$71</f>
        <v>0</v>
      </c>
      <c r="C66" s="9">
        <f>'Estados Financieros - Real'!C66/'Estados Financieros - Real'!C$71</f>
        <v>0</v>
      </c>
      <c r="D66" s="9">
        <f>'Estados Financieros - Real'!D66/'Estados Financieros - Real'!D$71</f>
        <v>0</v>
      </c>
      <c r="E66" s="9">
        <f>'Estados Financieros - Real'!E66/'Estados Financieros - Real'!E$71</f>
        <v>0</v>
      </c>
      <c r="F66" s="9">
        <f>'Estados Financieros - Real'!F66/'Estados Financieros - Real'!F$71</f>
        <v>0</v>
      </c>
      <c r="G66" s="9">
        <f>'Estados Financieros - Real'!G66/'Estados Financieros - Real'!G$71</f>
        <v>0</v>
      </c>
      <c r="H66" s="9">
        <f>'Estados Financieros - Real'!H66/'Estados Financieros - Real'!H$71</f>
        <v>0.0115116677285051</v>
      </c>
      <c r="I66" s="9">
        <f>'Estados Financieros - Real'!I66/'Estados Financieros - Real'!I$71</f>
        <v>0.00884239749377683</v>
      </c>
      <c r="J66" s="9">
        <f>'Estados Financieros - Real'!J66/'Estados Financieros - Real'!J$71</f>
        <v>0.0016016010715984566</v>
      </c>
      <c r="K66" s="9">
        <f>'Estados Financieros - Real'!K66/'Estados Financieros - Real'!K$71</f>
        <v>0</v>
      </c>
      <c r="M66" s="15">
        <f t="shared" si="6"/>
        <v>0.0021955666293880386</v>
      </c>
    </row>
    <row r="67" spans="1:13" ht="12.75">
      <c r="A67" t="s">
        <v>47</v>
      </c>
      <c r="B67" s="9">
        <f>'Estados Financieros - Real'!B67/'Estados Financieros - Real'!B$71</f>
        <v>0.030601108198858164</v>
      </c>
      <c r="C67" s="9">
        <f>'Estados Financieros - Real'!C67/'Estados Financieros - Real'!C$71</f>
        <v>0.027355966711283975</v>
      </c>
      <c r="D67" s="9">
        <f>'Estados Financieros - Real'!D67/'Estados Financieros - Real'!D$71</f>
        <v>0</v>
      </c>
      <c r="E67" s="9">
        <f>'Estados Financieros - Real'!E67/'Estados Financieros - Real'!E$71</f>
        <v>0.00019498773321185138</v>
      </c>
      <c r="F67" s="9">
        <f>'Estados Financieros - Real'!F67/'Estados Financieros - Real'!F$71</f>
        <v>0.0004970236405490053</v>
      </c>
      <c r="G67" s="9">
        <f>'Estados Financieros - Real'!G67/'Estados Financieros - Real'!G$71</f>
        <v>0.012100724577252288</v>
      </c>
      <c r="H67" s="9">
        <f>'Estados Financieros - Real'!H67/'Estados Financieros - Real'!H$71</f>
        <v>0.0029497765456049934</v>
      </c>
      <c r="I67" s="9">
        <f>'Estados Financieros - Real'!I67/'Estados Financieros - Real'!I$71</f>
        <v>0.004281623608381891</v>
      </c>
      <c r="J67" s="9">
        <f>'Estados Financieros - Real'!J67/'Estados Financieros - Real'!J$71</f>
        <v>0.004766831658020808</v>
      </c>
      <c r="K67" s="9">
        <f>'Estados Financieros - Real'!K67/'Estados Financieros - Real'!K$71</f>
        <v>0.004295385596626909</v>
      </c>
      <c r="M67" s="15">
        <f t="shared" si="6"/>
        <v>0.008704342826978987</v>
      </c>
    </row>
    <row r="68" spans="1:13" ht="12.75">
      <c r="A68" t="s">
        <v>10</v>
      </c>
      <c r="B68" s="9">
        <f>'Estados Financieros - Real'!B68/'Estados Financieros - Real'!B$71</f>
        <v>0</v>
      </c>
      <c r="C68" s="9">
        <f>'Estados Financieros - Real'!C68/'Estados Financieros - Real'!C$71</f>
        <v>0</v>
      </c>
      <c r="D68" s="9">
        <f>'Estados Financieros - Real'!D68/'Estados Financieros - Real'!D$71</f>
        <v>0</v>
      </c>
      <c r="E68" s="9">
        <f>'Estados Financieros - Real'!E68/'Estados Financieros - Real'!E$71</f>
        <v>0</v>
      </c>
      <c r="F68" s="9">
        <f>'Estados Financieros - Real'!F68/'Estados Financieros - Real'!F$71</f>
        <v>0</v>
      </c>
      <c r="G68" s="9">
        <f>'Estados Financieros - Real'!G68/'Estados Financieros - Real'!G$71</f>
        <v>0</v>
      </c>
      <c r="H68" s="9">
        <f>'Estados Financieros - Real'!H68/'Estados Financieros - Real'!H$71</f>
        <v>0</v>
      </c>
      <c r="I68" s="9">
        <f>'Estados Financieros - Real'!I68/'Estados Financieros - Real'!I$71</f>
        <v>0</v>
      </c>
      <c r="J68" s="9">
        <f>'Estados Financieros - Real'!J68/'Estados Financieros - Real'!J$71</f>
        <v>0</v>
      </c>
      <c r="K68" s="9">
        <f>'Estados Financieros - Real'!K68/'Estados Financieros - Real'!K$71</f>
        <v>0</v>
      </c>
      <c r="M68" s="15">
        <f t="shared" si="6"/>
        <v>0</v>
      </c>
    </row>
    <row r="69" spans="1:13" ht="12.75">
      <c r="A69" t="s">
        <v>48</v>
      </c>
      <c r="B69" s="9">
        <f>'Estados Financieros - Real'!B69/'Estados Financieros - Real'!B$71</f>
        <v>0.003361046559648813</v>
      </c>
      <c r="C69" s="9">
        <f>'Estados Financieros - Real'!C69/'Estados Financieros - Real'!C$71</f>
        <v>0.0034403583543703336</v>
      </c>
      <c r="D69" s="9">
        <f>'Estados Financieros - Real'!D69/'Estados Financieros - Real'!D$71</f>
        <v>5.9739838717925405E-05</v>
      </c>
      <c r="E69" s="9">
        <f>'Estados Financieros - Real'!E69/'Estados Financieros - Real'!E$71</f>
        <v>0</v>
      </c>
      <c r="F69" s="9">
        <f>'Estados Financieros - Real'!F69/'Estados Financieros - Real'!F$71</f>
        <v>0.0455135937907038</v>
      </c>
      <c r="G69" s="9">
        <f>'Estados Financieros - Real'!G69/'Estados Financieros - Real'!G$71</f>
        <v>0.0019118733600872939</v>
      </c>
      <c r="H69" s="9">
        <f>'Estados Financieros - Real'!H69/'Estados Financieros - Real'!H$71</f>
        <v>0.0016649140281060452</v>
      </c>
      <c r="I69" s="9">
        <f>'Estados Financieros - Real'!I69/'Estados Financieros - Real'!I$71</f>
        <v>0.009269370055914926</v>
      </c>
      <c r="J69" s="9">
        <f>'Estados Financieros - Real'!J69/'Estados Financieros - Real'!J$71</f>
        <v>0.0011600738601513102</v>
      </c>
      <c r="K69" s="9">
        <f>'Estados Financieros - Real'!K69/'Estados Financieros - Real'!K$71</f>
        <v>0.03861446025363817</v>
      </c>
      <c r="M69" s="15">
        <f t="shared" si="6"/>
        <v>0.010499543010133863</v>
      </c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3" ht="12.75">
      <c r="A71" s="1" t="s">
        <v>49</v>
      </c>
      <c r="B71" s="11">
        <f>SUM(B54:B69)</f>
        <v>1</v>
      </c>
      <c r="C71" s="11">
        <f>SUM(C54:C69)</f>
        <v>0.9999999999999999</v>
      </c>
      <c r="D71" s="11">
        <f aca="true" t="shared" si="7" ref="D71:M71">SUM(D54:D69)</f>
        <v>1</v>
      </c>
      <c r="E71" s="11">
        <f t="shared" si="7"/>
        <v>0.9999999999999999</v>
      </c>
      <c r="F71" s="11">
        <f t="shared" si="7"/>
        <v>1</v>
      </c>
      <c r="G71" s="11">
        <f t="shared" si="7"/>
        <v>1</v>
      </c>
      <c r="H71" s="11">
        <f t="shared" si="7"/>
        <v>1</v>
      </c>
      <c r="I71" s="11">
        <f t="shared" si="7"/>
        <v>1.0000000000000004</v>
      </c>
      <c r="J71" s="11">
        <f t="shared" si="7"/>
        <v>1</v>
      </c>
      <c r="K71" s="11">
        <f>SUM(K54:K69)</f>
        <v>0.9999999999999999</v>
      </c>
      <c r="M71" s="11">
        <f t="shared" si="7"/>
        <v>1</v>
      </c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3" ht="12.75">
      <c r="A73" t="s">
        <v>65</v>
      </c>
      <c r="B73" s="9">
        <f>'Estados Financieros - Real'!B73/'Estados Financieros - Real'!B$82</f>
        <v>0.30335109991268017</v>
      </c>
      <c r="C73" s="9">
        <f>'Estados Financieros - Real'!C73/'Estados Financieros - Real'!C$82</f>
        <v>0.41251162631113414</v>
      </c>
      <c r="D73" s="9">
        <f>'Estados Financieros - Real'!D73/'Estados Financieros - Real'!D$82</f>
        <v>0.4739109957859792</v>
      </c>
      <c r="E73" s="9">
        <f>'Estados Financieros - Real'!E73/'Estados Financieros - Real'!E$82</f>
        <v>0.4978033781274433</v>
      </c>
      <c r="F73" s="9">
        <f>'Estados Financieros - Real'!F73/'Estados Financieros - Real'!F$82</f>
        <v>0.5135012403109837</v>
      </c>
      <c r="G73" s="9">
        <f>'Estados Financieros - Real'!G73/'Estados Financieros - Real'!G$82</f>
        <v>0.5784211192251633</v>
      </c>
      <c r="H73" s="9">
        <f>'Estados Financieros - Real'!H73/'Estados Financieros - Real'!H$82</f>
        <v>0.4545692523153478</v>
      </c>
      <c r="I73" s="9">
        <f>'Estados Financieros - Real'!I73/'Estados Financieros - Real'!I$82</f>
        <v>0.5695125742441257</v>
      </c>
      <c r="J73" s="9">
        <f>'Estados Financieros - Real'!J73/'Estados Financieros - Real'!J$82</f>
        <v>0.5042199822045376</v>
      </c>
      <c r="K73" s="9">
        <f>'Estados Financieros - Real'!K73/'Estados Financieros - Real'!K$82</f>
        <v>0.3907392660180757</v>
      </c>
      <c r="M73" s="15">
        <f aca="true" t="shared" si="8" ref="M73:M80">AVERAGE(B73:K73)</f>
        <v>0.46985405344554704</v>
      </c>
    </row>
    <row r="74" spans="1:13" ht="12.75">
      <c r="A74" t="s">
        <v>66</v>
      </c>
      <c r="B74" s="9">
        <f>'Estados Financieros - Real'!B74/'Estados Financieros - Real'!B$82</f>
        <v>0</v>
      </c>
      <c r="C74" s="9">
        <f>'Estados Financieros - Real'!C74/'Estados Financieros - Real'!C$82</f>
        <v>0.3543116945118786</v>
      </c>
      <c r="D74" s="9">
        <f>'Estados Financieros - Real'!D74/'Estados Financieros - Real'!D$82</f>
        <v>0.3157375068246036</v>
      </c>
      <c r="E74" s="9">
        <f>'Estados Financieros - Real'!E74/'Estados Financieros - Real'!E$82</f>
        <v>0.3012216110879145</v>
      </c>
      <c r="F74" s="9">
        <f>'Estados Financieros - Real'!F74/'Estados Financieros - Real'!F$82</f>
        <v>0.2511967680515923</v>
      </c>
      <c r="G74" s="9">
        <f>'Estados Financieros - Real'!G74/'Estados Financieros - Real'!G$82</f>
        <v>0.22347209815919217</v>
      </c>
      <c r="H74" s="9">
        <f>'Estados Financieros - Real'!H74/'Estados Financieros - Real'!H$82</f>
        <v>0.40404709882211004</v>
      </c>
      <c r="I74" s="9">
        <f>'Estados Financieros - Real'!I74/'Estados Financieros - Real'!I$82</f>
        <v>0.30849557514439485</v>
      </c>
      <c r="J74" s="9">
        <f>'Estados Financieros - Real'!J74/'Estados Financieros - Real'!J$82</f>
        <v>0.3332363072106028</v>
      </c>
      <c r="K74" s="9">
        <f>'Estados Financieros - Real'!K74/'Estados Financieros - Real'!K$82</f>
        <v>0.5105429080929976</v>
      </c>
      <c r="M74" s="15">
        <f t="shared" si="8"/>
        <v>0.30022615679052866</v>
      </c>
    </row>
    <row r="75" spans="1:13" ht="12.75">
      <c r="A75" t="s">
        <v>67</v>
      </c>
      <c r="B75" s="9">
        <f>'Estados Financieros - Real'!B75/'Estados Financieros - Real'!B$82</f>
        <v>0</v>
      </c>
      <c r="C75" s="9">
        <f>'Estados Financieros - Real'!C75/'Estados Financieros - Real'!C$82</f>
        <v>0</v>
      </c>
      <c r="D75" s="9">
        <f>'Estados Financieros - Real'!D75/'Estados Financieros - Real'!D$82</f>
        <v>0</v>
      </c>
      <c r="E75" s="9">
        <f>'Estados Financieros - Real'!E75/'Estados Financieros - Real'!E$82</f>
        <v>0</v>
      </c>
      <c r="F75" s="9">
        <f>'Estados Financieros - Real'!F75/'Estados Financieros - Real'!F$82</f>
        <v>0</v>
      </c>
      <c r="G75" s="9">
        <f>'Estados Financieros - Real'!G75/'Estados Financieros - Real'!G$82</f>
        <v>0</v>
      </c>
      <c r="H75" s="9">
        <f>'Estados Financieros - Real'!H75/'Estados Financieros - Real'!H$82</f>
        <v>0</v>
      </c>
      <c r="I75" s="9">
        <f>'Estados Financieros - Real'!I75/'Estados Financieros - Real'!I$82</f>
        <v>0</v>
      </c>
      <c r="J75" s="9">
        <f>'Estados Financieros - Real'!J75/'Estados Financieros - Real'!J$82</f>
        <v>0.001178518847314201</v>
      </c>
      <c r="K75" s="9">
        <f>'Estados Financieros - Real'!K75/'Estados Financieros - Real'!K$82</f>
        <v>0</v>
      </c>
      <c r="M75" s="15">
        <f t="shared" si="8"/>
        <v>0.00011785188473142009</v>
      </c>
    </row>
    <row r="76" spans="1:13" ht="12.75">
      <c r="A76" t="s">
        <v>43</v>
      </c>
      <c r="B76" s="9">
        <f>'Estados Financieros - Real'!B76/'Estados Financieros - Real'!B$82</f>
        <v>0.2119134510405737</v>
      </c>
      <c r="C76" s="9">
        <f>'Estados Financieros - Real'!C76/'Estados Financieros - Real'!C$82</f>
        <v>0.059512642350517</v>
      </c>
      <c r="D76" s="9">
        <f>'Estados Financieros - Real'!D76/'Estados Financieros - Real'!D$82</f>
        <v>0.1794270838423966</v>
      </c>
      <c r="E76" s="9">
        <f>'Estados Financieros - Real'!E76/'Estados Financieros - Real'!E$82</f>
        <v>0.13407957508262183</v>
      </c>
      <c r="F76" s="9">
        <f>'Estados Financieros - Real'!F76/'Estados Financieros - Real'!F$82</f>
        <v>0.09414430684647565</v>
      </c>
      <c r="G76" s="9">
        <f>'Estados Financieros - Real'!G76/'Estados Financieros - Real'!G$82</f>
        <v>0.06615282509286552</v>
      </c>
      <c r="H76" s="9">
        <f>'Estados Financieros - Real'!H76/'Estados Financieros - Real'!H$82</f>
        <v>0.045595398639490116</v>
      </c>
      <c r="I76" s="9">
        <f>'Estados Financieros - Real'!I76/'Estados Financieros - Real'!I$82</f>
        <v>0.037948543268031924</v>
      </c>
      <c r="J76" s="9">
        <f>'Estados Financieros - Real'!J76/'Estados Financieros - Real'!J$82</f>
        <v>0.015593471983634855</v>
      </c>
      <c r="K76" s="9">
        <f>'Estados Financieros - Real'!K76/'Estados Financieros - Real'!K$82</f>
        <v>0.0220525431959681</v>
      </c>
      <c r="M76" s="15">
        <f t="shared" si="8"/>
        <v>0.08664198413425753</v>
      </c>
    </row>
    <row r="77" spans="1:13" ht="12.75">
      <c r="A77" t="s">
        <v>44</v>
      </c>
      <c r="B77" s="9">
        <f>'Estados Financieros - Real'!B77/'Estados Financieros - Real'!B$82</f>
        <v>0</v>
      </c>
      <c r="C77" s="9">
        <f>'Estados Financieros - Real'!C77/'Estados Financieros - Real'!C$82</f>
        <v>0</v>
      </c>
      <c r="D77" s="9">
        <f>'Estados Financieros - Real'!D77/'Estados Financieros - Real'!D$82</f>
        <v>0</v>
      </c>
      <c r="E77" s="9">
        <f>'Estados Financieros - Real'!E77/'Estados Financieros - Real'!E$82</f>
        <v>0</v>
      </c>
      <c r="F77" s="9">
        <f>'Estados Financieros - Real'!F77/'Estados Financieros - Real'!F$82</f>
        <v>0</v>
      </c>
      <c r="G77" s="9">
        <f>'Estados Financieros - Real'!G77/'Estados Financieros - Real'!G$82</f>
        <v>0</v>
      </c>
      <c r="H77" s="9">
        <f>'Estados Financieros - Real'!H77/'Estados Financieros - Real'!H$82</f>
        <v>0</v>
      </c>
      <c r="I77" s="9">
        <f>'Estados Financieros - Real'!I77/'Estados Financieros - Real'!I$82</f>
        <v>0.0003971816448815928</v>
      </c>
      <c r="J77" s="9">
        <f>'Estados Financieros - Real'!J77/'Estados Financieros - Real'!J$82</f>
        <v>0.00022630340878938203</v>
      </c>
      <c r="K77" s="9">
        <f>'Estados Financieros - Real'!K77/'Estados Financieros - Real'!K$82</f>
        <v>0</v>
      </c>
      <c r="M77" s="15">
        <f t="shared" si="8"/>
        <v>6.234850536709747E-05</v>
      </c>
    </row>
    <row r="78" spans="1:13" ht="12.75">
      <c r="A78" t="s">
        <v>45</v>
      </c>
      <c r="B78" s="9">
        <f>'Estados Financieros - Real'!B78/'Estados Financieros - Real'!B$82</f>
        <v>0.03705135552831289</v>
      </c>
      <c r="C78" s="9">
        <f>'Estados Financieros - Real'!C78/'Estados Financieros - Real'!C$82</f>
        <v>0.07888042716523283</v>
      </c>
      <c r="D78" s="9">
        <f>'Estados Financieros - Real'!D78/'Estados Financieros - Real'!D$82</f>
        <v>0.005621868665766733</v>
      </c>
      <c r="E78" s="9">
        <f>'Estados Financieros - Real'!E78/'Estados Financieros - Real'!E$82</f>
        <v>0.045991454376388886</v>
      </c>
      <c r="F78" s="9">
        <f>'Estados Financieros - Real'!F78/'Estados Financieros - Real'!F$82</f>
        <v>0.11951464298171312</v>
      </c>
      <c r="G78" s="9">
        <f>'Estados Financieros - Real'!G78/'Estados Financieros - Real'!G$82</f>
        <v>0.06327628166073641</v>
      </c>
      <c r="H78" s="9">
        <f>'Estados Financieros - Real'!H78/'Estados Financieros - Real'!H$82</f>
        <v>0.048618720122666936</v>
      </c>
      <c r="I78" s="9">
        <f>'Estados Financieros - Real'!I78/'Estados Financieros - Real'!I$82</f>
        <v>0.02982759737101786</v>
      </c>
      <c r="J78" s="9">
        <f>'Estados Financieros - Real'!J78/'Estados Financieros - Real'!J$82</f>
        <v>0.02210610928104247</v>
      </c>
      <c r="K78" s="9">
        <f>'Estados Financieros - Real'!K78/'Estados Financieros - Real'!K$82</f>
        <v>0.01951787697135372</v>
      </c>
      <c r="M78" s="15">
        <f t="shared" si="8"/>
        <v>0.047040633412423184</v>
      </c>
    </row>
    <row r="79" spans="1:13" ht="12.75">
      <c r="A79" t="s">
        <v>10</v>
      </c>
      <c r="B79" s="9">
        <f>'Estados Financieros - Real'!B79/'Estados Financieros - Real'!B$82</f>
        <v>0.015281068352208221</v>
      </c>
      <c r="C79" s="9">
        <f>'Estados Financieros - Real'!C79/'Estados Financieros - Real'!C$82</f>
        <v>0</v>
      </c>
      <c r="D79" s="9">
        <f>'Estados Financieros - Real'!D79/'Estados Financieros - Real'!D$82</f>
        <v>0</v>
      </c>
      <c r="E79" s="9">
        <f>'Estados Financieros - Real'!E79/'Estados Financieros - Real'!E$82</f>
        <v>0</v>
      </c>
      <c r="F79" s="9">
        <f>'Estados Financieros - Real'!F79/'Estados Financieros - Real'!F$82</f>
        <v>0</v>
      </c>
      <c r="G79" s="9">
        <f>'Estados Financieros - Real'!G79/'Estados Financieros - Real'!G$82</f>
        <v>0.05530414716455096</v>
      </c>
      <c r="H79" s="9">
        <f>'Estados Financieros - Real'!H79/'Estados Financieros - Real'!H$82</f>
        <v>0.036827782346980566</v>
      </c>
      <c r="I79" s="9">
        <f>'Estados Financieros - Real'!I79/'Estados Financieros - Real'!I$82</f>
        <v>0.04239716228843345</v>
      </c>
      <c r="J79" s="9">
        <f>'Estados Financieros - Real'!J79/'Estados Financieros - Real'!J$82</f>
        <v>0.049287056511849045</v>
      </c>
      <c r="K79" s="9">
        <f>'Estados Financieros - Real'!K79/'Estados Financieros - Real'!K$82</f>
        <v>0.04722302301855259</v>
      </c>
      <c r="M79" s="15">
        <f t="shared" si="8"/>
        <v>0.024632023968257484</v>
      </c>
    </row>
    <row r="80" spans="1:13" ht="12.75">
      <c r="A80" t="s">
        <v>50</v>
      </c>
      <c r="B80" s="9">
        <f>'Estados Financieros - Real'!B80/'Estados Financieros - Real'!B$82</f>
        <v>0.43240302516622486</v>
      </c>
      <c r="C80" s="9">
        <f>'Estados Financieros - Real'!C80/'Estados Financieros - Real'!C$82</f>
        <v>0.09478360966123738</v>
      </c>
      <c r="D80" s="9">
        <f>'Estados Financieros - Real'!D80/'Estados Financieros - Real'!D$82</f>
        <v>0.025302544881253927</v>
      </c>
      <c r="E80" s="9">
        <f>'Estados Financieros - Real'!E80/'Estados Financieros - Real'!E$82</f>
        <v>0.020903981325631583</v>
      </c>
      <c r="F80" s="9">
        <f>'Estados Financieros - Real'!F80/'Estados Financieros - Real'!F$82</f>
        <v>0.021643041809235253</v>
      </c>
      <c r="G80" s="9">
        <f>'Estados Financieros - Real'!G80/'Estados Financieros - Real'!G$82</f>
        <v>0.013373528697491739</v>
      </c>
      <c r="H80" s="9">
        <f>'Estados Financieros - Real'!H80/'Estados Financieros - Real'!H$82</f>
        <v>0.010341747753404571</v>
      </c>
      <c r="I80" s="9">
        <f>'Estados Financieros - Real'!I80/'Estados Financieros - Real'!I$82</f>
        <v>0.011421366039114578</v>
      </c>
      <c r="J80" s="9">
        <f>'Estados Financieros - Real'!J80/'Estados Financieros - Real'!J$82</f>
        <v>0.07415225055222954</v>
      </c>
      <c r="K80" s="9">
        <f>'Estados Financieros - Real'!K80/'Estados Financieros - Real'!K$82</f>
        <v>0.009924382703052258</v>
      </c>
      <c r="M80" s="15">
        <f t="shared" si="8"/>
        <v>0.07142494785888756</v>
      </c>
    </row>
    <row r="81" spans="2:11" ht="12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3" ht="12.75">
      <c r="A82" s="1" t="s">
        <v>51</v>
      </c>
      <c r="B82" s="10">
        <f>SUM(B73:B80)</f>
        <v>0.9999999999999998</v>
      </c>
      <c r="C82" s="10">
        <f>SUM(C73:C80)</f>
        <v>0.9999999999999999</v>
      </c>
      <c r="D82" s="10">
        <f aca="true" t="shared" si="9" ref="D82:M82">SUM(D73:D80)</f>
        <v>1</v>
      </c>
      <c r="E82" s="10">
        <f t="shared" si="9"/>
        <v>1</v>
      </c>
      <c r="F82" s="10">
        <f t="shared" si="9"/>
        <v>1</v>
      </c>
      <c r="G82" s="10">
        <f t="shared" si="9"/>
        <v>1</v>
      </c>
      <c r="H82" s="10">
        <f t="shared" si="9"/>
        <v>1</v>
      </c>
      <c r="I82" s="10">
        <f t="shared" si="9"/>
        <v>0.9999999999999999</v>
      </c>
      <c r="J82" s="10">
        <f t="shared" si="9"/>
        <v>0.9999999999999999</v>
      </c>
      <c r="K82" s="10">
        <f>SUM(K73:K80)</f>
        <v>1</v>
      </c>
      <c r="M82" s="10">
        <f t="shared" si="9"/>
        <v>1</v>
      </c>
    </row>
    <row r="83" spans="2:11" ht="12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3" ht="12.75">
      <c r="A85" s="1" t="s">
        <v>52</v>
      </c>
      <c r="B85" s="10">
        <f>'Estados Financieros - Real'!B85/'Estados Financieros - Real'!B85</f>
        <v>1</v>
      </c>
      <c r="C85" s="10">
        <f>'Estados Financieros - Real'!C85/'Estados Financieros - Real'!C85</f>
        <v>1</v>
      </c>
      <c r="D85" s="10">
        <f>'Estados Financieros - Real'!D85/'Estados Financieros - Real'!D85</f>
        <v>1</v>
      </c>
      <c r="E85" s="10">
        <f>'Estados Financieros - Real'!E85/'Estados Financieros - Real'!E85</f>
        <v>1</v>
      </c>
      <c r="F85" s="10">
        <f>'Estados Financieros - Real'!F85/'Estados Financieros - Real'!F85</f>
        <v>1</v>
      </c>
      <c r="G85" s="10">
        <f>'Estados Financieros - Real'!G85/'Estados Financieros - Real'!G85</f>
        <v>1</v>
      </c>
      <c r="H85" s="10">
        <f>'Estados Financieros - Real'!H85/'Estados Financieros - Real'!H85</f>
        <v>1</v>
      </c>
      <c r="I85" s="10">
        <f>'Estados Financieros - Real'!I85/'Estados Financieros - Real'!I85</f>
        <v>1</v>
      </c>
      <c r="J85" s="10">
        <f>'Estados Financieros - Real'!J85/'Estados Financieros - Real'!J85</f>
        <v>1</v>
      </c>
      <c r="K85" s="10">
        <f>'Estados Financieros - Real'!K85/'Estados Financieros - Real'!K85</f>
        <v>1</v>
      </c>
      <c r="M85" s="10">
        <f>AVERAGE(B85:K85)</f>
        <v>1</v>
      </c>
    </row>
    <row r="86" spans="2:11" ht="12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3" ht="12.75">
      <c r="A87" t="s">
        <v>53</v>
      </c>
      <c r="B87" s="9">
        <f>'Estados Financieros - Real'!B87/'Estados Financieros - Real'!B$99</f>
        <v>0.3495706330496636</v>
      </c>
      <c r="C87" s="9">
        <f>'Estados Financieros - Real'!C87/'Estados Financieros - Real'!C$99</f>
        <v>0.3030992628971239</v>
      </c>
      <c r="D87" s="9">
        <f>'Estados Financieros - Real'!D87/'Estados Financieros - Real'!D$99</f>
        <v>0.26738477647377096</v>
      </c>
      <c r="E87" s="9">
        <f>'Estados Financieros - Real'!E87/'Estados Financieros - Real'!E$99</f>
        <v>0.27390245501487176</v>
      </c>
      <c r="F87" s="9">
        <f>'Estados Financieros - Real'!F87/'Estados Financieros - Real'!F$99</f>
        <v>0.4342727104887354</v>
      </c>
      <c r="G87" s="9">
        <f>'Estados Financieros - Real'!G87/'Estados Financieros - Real'!G$99</f>
        <v>0.5037703417476527</v>
      </c>
      <c r="H87" s="9">
        <f>'Estados Financieros - Real'!H87/'Estados Financieros - Real'!H$99</f>
        <v>0.4667945692081159</v>
      </c>
      <c r="I87" s="9">
        <f>'Estados Financieros - Real'!I87/'Estados Financieros - Real'!I$99</f>
        <v>0.4165283822971164</v>
      </c>
      <c r="J87" s="9">
        <f>'Estados Financieros - Real'!J87/'Estados Financieros - Real'!J$99</f>
        <v>0.37471456731864855</v>
      </c>
      <c r="K87" s="9">
        <f>'Estados Financieros - Real'!K87/'Estados Financieros - Real'!K$99</f>
        <v>0.42629192840954455</v>
      </c>
      <c r="M87" s="15">
        <f aca="true" t="shared" si="10" ref="M87:M97">AVERAGE(B87:K87)</f>
        <v>0.3816329626905244</v>
      </c>
    </row>
    <row r="88" spans="1:13" ht="12.75">
      <c r="A88" t="s">
        <v>68</v>
      </c>
      <c r="B88" s="9">
        <f>'Estados Financieros - Real'!B88/'Estados Financieros - Real'!B$99</f>
        <v>0</v>
      </c>
      <c r="C88" s="9">
        <f>'Estados Financieros - Real'!C88/'Estados Financieros - Real'!C$99</f>
        <v>0</v>
      </c>
      <c r="D88" s="9">
        <f>'Estados Financieros - Real'!D88/'Estados Financieros - Real'!D$99</f>
        <v>0</v>
      </c>
      <c r="E88" s="9">
        <f>'Estados Financieros - Real'!E88/'Estados Financieros - Real'!E$99</f>
        <v>0</v>
      </c>
      <c r="F88" s="9">
        <f>'Estados Financieros - Real'!F88/'Estados Financieros - Real'!F$99</f>
        <v>0</v>
      </c>
      <c r="G88" s="9">
        <f>'Estados Financieros - Real'!G88/'Estados Financieros - Real'!G$99</f>
        <v>0</v>
      </c>
      <c r="H88" s="9">
        <f>'Estados Financieros - Real'!H88/'Estados Financieros - Real'!H$99</f>
        <v>0</v>
      </c>
      <c r="I88" s="9">
        <f>'Estados Financieros - Real'!I88/'Estados Financieros - Real'!I$99</f>
        <v>0</v>
      </c>
      <c r="J88" s="9">
        <f>'Estados Financieros - Real'!J88/'Estados Financieros - Real'!J$99</f>
        <v>0</v>
      </c>
      <c r="K88" s="9">
        <f>'Estados Financieros - Real'!K88/'Estados Financieros - Real'!K$99</f>
        <v>0</v>
      </c>
      <c r="M88" s="15">
        <f t="shared" si="10"/>
        <v>0</v>
      </c>
    </row>
    <row r="89" spans="1:13" ht="12.75">
      <c r="A89" t="s">
        <v>54</v>
      </c>
      <c r="B89" s="9">
        <f>'Estados Financieros - Real'!B89/'Estados Financieros - Real'!B$99</f>
        <v>0</v>
      </c>
      <c r="C89" s="9">
        <f>'Estados Financieros - Real'!C89/'Estados Financieros - Real'!C$99</f>
        <v>0</v>
      </c>
      <c r="D89" s="9">
        <f>'Estados Financieros - Real'!D89/'Estados Financieros - Real'!D$99</f>
        <v>0</v>
      </c>
      <c r="E89" s="9">
        <f>'Estados Financieros - Real'!E89/'Estados Financieros - Real'!E$99</f>
        <v>0</v>
      </c>
      <c r="F89" s="9">
        <f>'Estados Financieros - Real'!F89/'Estados Financieros - Real'!F$99</f>
        <v>0.09453035580851991</v>
      </c>
      <c r="G89" s="9">
        <f>'Estados Financieros - Real'!G89/'Estados Financieros - Real'!G$99</f>
        <v>0.17140702293656498</v>
      </c>
      <c r="H89" s="9">
        <f>'Estados Financieros - Real'!H89/'Estados Financieros - Real'!H$99</f>
        <v>0.15901128196187042</v>
      </c>
      <c r="I89" s="9">
        <f>'Estados Financieros - Real'!I89/'Estados Financieros - Real'!I$99</f>
        <v>0.20063344277900058</v>
      </c>
      <c r="J89" s="9">
        <f>'Estados Financieros - Real'!J89/'Estados Financieros - Real'!J$99</f>
        <v>0.20014499019729542</v>
      </c>
      <c r="K89" s="9">
        <f>'Estados Financieros - Real'!K89/'Estados Financieros - Real'!K$99</f>
        <v>0.21439072172874096</v>
      </c>
      <c r="M89" s="15">
        <f t="shared" si="10"/>
        <v>0.10401178154119921</v>
      </c>
    </row>
    <row r="90" spans="1:13" ht="12.75">
      <c r="A90" t="s">
        <v>55</v>
      </c>
      <c r="B90" s="9">
        <f>'Estados Financieros - Real'!B90/'Estados Financieros - Real'!B$99</f>
        <v>0.049946987681738005</v>
      </c>
      <c r="C90" s="9">
        <f>'Estados Financieros - Real'!C90/'Estados Financieros - Real'!C$99</f>
        <v>0.09413604882431442</v>
      </c>
      <c r="D90" s="9">
        <f>'Estados Financieros - Real'!D90/'Estados Financieros - Real'!D$99</f>
        <v>0.11580469676979514</v>
      </c>
      <c r="E90" s="9">
        <f>'Estados Financieros - Real'!E90/'Estados Financieros - Real'!E$99</f>
        <v>0.004843698773530864</v>
      </c>
      <c r="F90" s="9">
        <f>'Estados Financieros - Real'!F90/'Estados Financieros - Real'!F$99</f>
        <v>-0.06875762730625072</v>
      </c>
      <c r="G90" s="9">
        <f>'Estados Financieros - Real'!G90/'Estados Financieros - Real'!G$99</f>
        <v>-0.07099210431885238</v>
      </c>
      <c r="H90" s="9">
        <f>'Estados Financieros - Real'!H90/'Estados Financieros - Real'!H$99</f>
        <v>-0.06110400156252253</v>
      </c>
      <c r="I90" s="9">
        <f>'Estados Financieros - Real'!I90/'Estados Financieros - Real'!I$99</f>
        <v>-0.08211632518070872</v>
      </c>
      <c r="J90" s="9">
        <f>'Estados Financieros - Real'!J90/'Estados Financieros - Real'!J$99</f>
        <v>0.010939214263258333</v>
      </c>
      <c r="K90" s="9">
        <f>'Estados Financieros - Real'!K90/'Estados Financieros - Real'!K$99</f>
        <v>-0.0961774425985671</v>
      </c>
      <c r="M90" s="15">
        <f t="shared" si="10"/>
        <v>-0.010347685465426469</v>
      </c>
    </row>
    <row r="91" spans="1:13" ht="12.75">
      <c r="A91" t="s">
        <v>69</v>
      </c>
      <c r="B91" s="9">
        <f>'Estados Financieros - Real'!B91/'Estados Financieros - Real'!B$99</f>
        <v>0.6004823792685984</v>
      </c>
      <c r="C91" s="9">
        <f>'Estados Financieros - Real'!C91/'Estados Financieros - Real'!C$99</f>
        <v>0.6027646882785617</v>
      </c>
      <c r="D91" s="9">
        <f>'Estados Financieros - Real'!D91/'Estados Financieros - Real'!D$99</f>
        <v>0.616810526756434</v>
      </c>
      <c r="E91" s="9">
        <f>'Estados Financieros - Real'!E91/'Estados Financieros - Real'!E$99</f>
        <v>0.7212538462115974</v>
      </c>
      <c r="F91" s="9">
        <f>'Estados Financieros - Real'!F91/'Estados Financieros - Real'!F$99</f>
        <v>0.5399545610089954</v>
      </c>
      <c r="G91" s="9">
        <f>'Estados Financieros - Real'!G91/'Estados Financieros - Real'!G$99</f>
        <v>0.3958147396346347</v>
      </c>
      <c r="H91" s="9">
        <f>'Estados Financieros - Real'!H91/'Estados Financieros - Real'!H$99</f>
        <v>0.4352981503925361</v>
      </c>
      <c r="I91" s="9">
        <f>'Estados Financieros - Real'!I91/'Estados Financieros - Real'!I$99</f>
        <v>0.46495450010459166</v>
      </c>
      <c r="J91" s="9">
        <f>'Estados Financieros - Real'!J91/'Estados Financieros - Real'!J$99</f>
        <v>0.41420122822079775</v>
      </c>
      <c r="K91" s="9">
        <f>'Estados Financieros - Real'!K91/'Estados Financieros - Real'!K$99</f>
        <v>0.45549479246028146</v>
      </c>
      <c r="M91" s="15">
        <f t="shared" si="10"/>
        <v>0.5247029412337029</v>
      </c>
    </row>
    <row r="92" spans="1:13" ht="12.75">
      <c r="A92" t="s">
        <v>57</v>
      </c>
      <c r="B92" s="9">
        <f>'Estados Financieros - Real'!B92/'Estados Financieros - Real'!B$99</f>
        <v>0.4955119422766181</v>
      </c>
      <c r="C92" s="9">
        <f>'Estados Financieros - Real'!C92/'Estados Financieros - Real'!C$99</f>
        <v>0.5206551985382003</v>
      </c>
      <c r="D92" s="9">
        <f>'Estados Financieros - Real'!D92/'Estados Financieros - Real'!D$99</f>
        <v>0.5317403248800432</v>
      </c>
      <c r="E92" s="9">
        <f>'Estados Financieros - Real'!E92/'Estados Financieros - Real'!E$99</f>
        <v>0.6318456866359475</v>
      </c>
      <c r="F92" s="9">
        <f>'Estados Financieros - Real'!F92/'Estados Financieros - Real'!F$99</f>
        <v>0.476403001803995</v>
      </c>
      <c r="G92" s="9">
        <f>'Estados Financieros - Real'!G92/'Estados Financieros - Real'!G$99</f>
        <v>0.3179059090439771</v>
      </c>
      <c r="H92" s="9">
        <f>'Estados Financieros - Real'!H92/'Estados Financieros - Real'!H$99</f>
        <v>0.3487926157206154</v>
      </c>
      <c r="I92" s="9">
        <f>'Estados Financieros - Real'!I92/'Estados Financieros - Real'!I$99</f>
        <v>0.3517830582893249</v>
      </c>
      <c r="J92" s="9">
        <f>'Estados Financieros - Real'!J92/'Estados Financieros - Real'!J$99</f>
        <v>0.3509447354998699</v>
      </c>
      <c r="K92" s="9">
        <f>'Estados Financieros - Real'!K92/'Estados Financieros - Real'!K$99</f>
        <v>0.41722743027431863</v>
      </c>
      <c r="M92" s="15">
        <f t="shared" si="10"/>
        <v>0.44428099029629103</v>
      </c>
    </row>
    <row r="93" spans="1:13" ht="12.75">
      <c r="A93" t="s">
        <v>70</v>
      </c>
      <c r="B93" s="9">
        <f>'Estados Financieros - Real'!B93/'Estados Financieros - Real'!B$99</f>
        <v>0</v>
      </c>
      <c r="C93" s="9">
        <f>'Estados Financieros - Real'!C93/'Estados Financieros - Real'!C$99</f>
        <v>0</v>
      </c>
      <c r="D93" s="9">
        <f>'Estados Financieros - Real'!D93/'Estados Financieros - Real'!D$99</f>
        <v>0</v>
      </c>
      <c r="E93" s="9">
        <f>'Estados Financieros - Real'!E93/'Estados Financieros - Real'!E$99</f>
        <v>0</v>
      </c>
      <c r="F93" s="9">
        <f>'Estados Financieros - Real'!F93/'Estados Financieros - Real'!F$99</f>
        <v>0</v>
      </c>
      <c r="G93" s="9">
        <f>'Estados Financieros - Real'!G93/'Estados Financieros - Real'!G$99</f>
        <v>0</v>
      </c>
      <c r="H93" s="9">
        <f>'Estados Financieros - Real'!H93/'Estados Financieros - Real'!H$99</f>
        <v>0</v>
      </c>
      <c r="I93" s="9">
        <f>'Estados Financieros - Real'!I93/'Estados Financieros - Real'!I$99</f>
        <v>0</v>
      </c>
      <c r="J93" s="9">
        <f>'Estados Financieros - Real'!J93/'Estados Financieros - Real'!J$99</f>
        <v>0</v>
      </c>
      <c r="K93" s="9">
        <f>'Estados Financieros - Real'!K93/'Estados Financieros - Real'!K$99</f>
        <v>0</v>
      </c>
      <c r="M93" s="15">
        <f t="shared" si="10"/>
        <v>0</v>
      </c>
    </row>
    <row r="94" spans="1:13" ht="12.75">
      <c r="A94" t="s">
        <v>71</v>
      </c>
      <c r="B94" s="9">
        <f>'Estados Financieros - Real'!B94/'Estados Financieros - Real'!B$99</f>
        <v>0</v>
      </c>
      <c r="C94" s="9">
        <f>'Estados Financieros - Real'!C94/'Estados Financieros - Real'!C$99</f>
        <v>0</v>
      </c>
      <c r="D94" s="9">
        <f>'Estados Financieros - Real'!D94/'Estados Financieros - Real'!D$99</f>
        <v>0</v>
      </c>
      <c r="E94" s="9">
        <f>'Estados Financieros - Real'!E94/'Estados Financieros - Real'!E$99</f>
        <v>0</v>
      </c>
      <c r="F94" s="9">
        <f>'Estados Financieros - Real'!F94/'Estados Financieros - Real'!F$99</f>
        <v>0</v>
      </c>
      <c r="G94" s="9">
        <f>'Estados Financieros - Real'!G94/'Estados Financieros - Real'!G$99</f>
        <v>0</v>
      </c>
      <c r="H94" s="9">
        <f>'Estados Financieros - Real'!H94/'Estados Financieros - Real'!H$99</f>
        <v>0</v>
      </c>
      <c r="I94" s="9">
        <f>'Estados Financieros - Real'!I94/'Estados Financieros - Real'!I$99</f>
        <v>0</v>
      </c>
      <c r="J94" s="9">
        <f>'Estados Financieros - Real'!J94/'Estados Financieros - Real'!J$99</f>
        <v>0</v>
      </c>
      <c r="K94" s="9">
        <f>'Estados Financieros - Real'!K94/'Estados Financieros - Real'!K$99</f>
        <v>0</v>
      </c>
      <c r="M94" s="15">
        <f t="shared" si="10"/>
        <v>0</v>
      </c>
    </row>
    <row r="95" spans="1:13" ht="12.75">
      <c r="A95" t="s">
        <v>58</v>
      </c>
      <c r="B95" s="9">
        <f>'Estados Financieros - Real'!B95/'Estados Financieros - Real'!B$99</f>
        <v>0.10497043699198016</v>
      </c>
      <c r="C95" s="9">
        <f>'Estados Financieros - Real'!C95/'Estados Financieros - Real'!C$99</f>
        <v>0.08210948974036136</v>
      </c>
      <c r="D95" s="9">
        <f>'Estados Financieros - Real'!D95/'Estados Financieros - Real'!D$99</f>
        <v>0.08507020187639083</v>
      </c>
      <c r="E95" s="9">
        <f>'Estados Financieros - Real'!E95/'Estados Financieros - Real'!E$99</f>
        <v>0.08940815957564988</v>
      </c>
      <c r="F95" s="9">
        <f>'Estados Financieros - Real'!F95/'Estados Financieros - Real'!F$99</f>
        <v>0.06998682429706428</v>
      </c>
      <c r="G95" s="9">
        <f>'Estados Financieros - Real'!G95/'Estados Financieros - Real'!G$99</f>
        <v>0.08295513915949733</v>
      </c>
      <c r="H95" s="9">
        <f>'Estados Financieros - Real'!H95/'Estados Financieros - Real'!H$99</f>
        <v>0.09492599164836703</v>
      </c>
      <c r="I95" s="9">
        <f>'Estados Financieros - Real'!I95/'Estados Financieros - Real'!I$99</f>
        <v>0.12255612944610969</v>
      </c>
      <c r="J95" s="9">
        <f>'Estados Financieros - Real'!J95/'Estados Financieros - Real'!J$99</f>
        <v>0.06869861383982641</v>
      </c>
      <c r="K95" s="9">
        <f>'Estados Financieros - Real'!K95/'Estados Financieros - Real'!K$99</f>
        <v>0.04426504914840569</v>
      </c>
      <c r="M95" s="15">
        <f t="shared" si="10"/>
        <v>0.08449460357236527</v>
      </c>
    </row>
    <row r="96" spans="1:13" ht="12.75">
      <c r="A96" t="s">
        <v>59</v>
      </c>
      <c r="B96" s="9">
        <f>'Estados Financieros - Real'!B96/'Estados Financieros - Real'!B$99</f>
        <v>0</v>
      </c>
      <c r="C96" s="9">
        <f>'Estados Financieros - Real'!C96/'Estados Financieros - Real'!C$99</f>
        <v>0</v>
      </c>
      <c r="D96" s="9">
        <f>'Estados Financieros - Real'!D96/'Estados Financieros - Real'!D$99</f>
        <v>0</v>
      </c>
      <c r="E96" s="9">
        <f>'Estados Financieros - Real'!E96/'Estados Financieros - Real'!E$99</f>
        <v>0</v>
      </c>
      <c r="F96" s="9">
        <f>'Estados Financieros - Real'!F96/'Estados Financieros - Real'!F$99</f>
        <v>-0.006435265092063795</v>
      </c>
      <c r="G96" s="9">
        <f>'Estados Financieros - Real'!G96/'Estados Financieros - Real'!G$99</f>
        <v>-0.004918475840871778</v>
      </c>
      <c r="H96" s="9">
        <f>'Estados Financieros - Real'!H96/'Estados Financieros - Real'!H$99</f>
        <v>-0.008353729248581639</v>
      </c>
      <c r="I96" s="9">
        <f>'Estados Financieros - Real'!I96/'Estados Financieros - Real'!I$99</f>
        <v>-0.009384687630842931</v>
      </c>
      <c r="J96" s="9">
        <f>'Estados Financieros - Real'!J96/'Estados Financieros - Real'!J$99</f>
        <v>-0.0054421211188985606</v>
      </c>
      <c r="K96" s="9">
        <f>'Estados Financieros - Real'!K96/'Estados Financieros - Real'!K$99</f>
        <v>-0.005997686962442812</v>
      </c>
      <c r="M96" s="15">
        <f t="shared" si="10"/>
        <v>-0.004053196589370152</v>
      </c>
    </row>
    <row r="97" spans="1:13" ht="12.75">
      <c r="A97" t="s">
        <v>56</v>
      </c>
      <c r="B97" s="9">
        <f>'Estados Financieros - Real'!B97/'Estados Financieros - Real'!B$99</f>
        <v>0</v>
      </c>
      <c r="C97" s="9">
        <f>'Estados Financieros - Real'!C97/'Estados Financieros - Real'!C$99</f>
        <v>0</v>
      </c>
      <c r="D97" s="9">
        <f>'Estados Financieros - Real'!D97/'Estados Financieros - Real'!D$99</f>
        <v>0</v>
      </c>
      <c r="E97" s="9">
        <f>'Estados Financieros - Real'!E97/'Estados Financieros - Real'!E$99</f>
        <v>0</v>
      </c>
      <c r="F97" s="9">
        <f>'Estados Financieros - Real'!F97/'Estados Financieros - Real'!F$99</f>
        <v>0</v>
      </c>
      <c r="G97" s="9">
        <f>'Estados Financieros - Real'!G97/'Estados Financieros - Real'!G$99</f>
        <v>-0.00012783272796792594</v>
      </c>
      <c r="H97" s="9">
        <f>'Estados Financieros - Real'!H97/'Estados Financieros - Real'!H$99</f>
        <v>-6.672772786462794E-05</v>
      </c>
      <c r="I97" s="9">
        <f>'Estados Financieros - Real'!I97/'Estados Financieros - Real'!I$99</f>
        <v>0</v>
      </c>
      <c r="J97" s="9">
        <f>'Estados Financieros - Real'!J97/'Estados Financieros - Real'!J$99</f>
        <v>0</v>
      </c>
      <c r="K97" s="9">
        <f>'Estados Financieros - Real'!K97/'Estados Financieros - Real'!K$99</f>
        <v>0</v>
      </c>
      <c r="M97" s="15">
        <f t="shared" si="10"/>
        <v>-1.9456045583255386E-05</v>
      </c>
    </row>
    <row r="98" spans="2:11" ht="12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3" ht="12.75">
      <c r="A99" s="1" t="s">
        <v>60</v>
      </c>
      <c r="B99" s="10">
        <f>SUM(B87:B91)</f>
        <v>1</v>
      </c>
      <c r="C99" s="10">
        <f>SUM(C87:C91)</f>
        <v>1</v>
      </c>
      <c r="D99" s="10">
        <f aca="true" t="shared" si="11" ref="D99:M99">SUM(D87:D91)</f>
        <v>1</v>
      </c>
      <c r="E99" s="10">
        <f t="shared" si="11"/>
        <v>1</v>
      </c>
      <c r="F99" s="10">
        <f t="shared" si="11"/>
        <v>1</v>
      </c>
      <c r="G99" s="10">
        <f t="shared" si="11"/>
        <v>1</v>
      </c>
      <c r="H99" s="10">
        <f t="shared" si="11"/>
        <v>1</v>
      </c>
      <c r="I99" s="10">
        <f t="shared" si="11"/>
        <v>1</v>
      </c>
      <c r="J99" s="10">
        <f t="shared" si="11"/>
        <v>1</v>
      </c>
      <c r="K99" s="10">
        <f>SUM(K87:K91)</f>
        <v>0.9999999999999999</v>
      </c>
      <c r="M99" s="10">
        <f t="shared" si="11"/>
        <v>1</v>
      </c>
    </row>
    <row r="100" spans="2:11" ht="12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2" t="s">
        <v>61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1" t="s">
        <v>30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3" ht="12.75">
      <c r="B106" s="7">
        <v>2000</v>
      </c>
      <c r="C106" s="7">
        <v>2001</v>
      </c>
      <c r="D106" s="7">
        <v>2002</v>
      </c>
      <c r="E106" s="7">
        <v>2003</v>
      </c>
      <c r="F106" s="7">
        <v>2004</v>
      </c>
      <c r="G106" s="7">
        <v>2005</v>
      </c>
      <c r="H106" s="7">
        <v>2006</v>
      </c>
      <c r="I106" s="7">
        <v>2007</v>
      </c>
      <c r="J106" s="7">
        <v>2008</v>
      </c>
      <c r="K106" s="7">
        <v>2008</v>
      </c>
      <c r="M106" s="7" t="s">
        <v>107</v>
      </c>
    </row>
    <row r="108" spans="1:13" ht="12.75">
      <c r="A108" t="s">
        <v>0</v>
      </c>
      <c r="B108" s="9">
        <f>'Estados Financieros - Real'!B8/'Estados Financieros - Real'!B$49</f>
        <v>0.0103596877109464</v>
      </c>
      <c r="C108" s="9">
        <f>'Estados Financieros - Real'!C8/'Estados Financieros - Real'!C$49</f>
        <v>0.006195938792915306</v>
      </c>
      <c r="D108" s="9">
        <f>'Estados Financieros - Real'!D8/'Estados Financieros - Real'!D$49</f>
        <v>0.006020996308189155</v>
      </c>
      <c r="E108" s="9">
        <f>'Estados Financieros - Real'!E8/'Estados Financieros - Real'!E$49</f>
        <v>0.010863968587224911</v>
      </c>
      <c r="F108" s="9">
        <f>'Estados Financieros - Real'!F8/'Estados Financieros - Real'!F$49</f>
        <v>0.024638243012434047</v>
      </c>
      <c r="G108" s="9">
        <f>'Estados Financieros - Real'!G8/'Estados Financieros - Real'!G$49</f>
        <v>0.014711930452881846</v>
      </c>
      <c r="H108" s="9">
        <f>'Estados Financieros - Real'!H8/'Estados Financieros - Real'!H$49</f>
        <v>0.017788135347811172</v>
      </c>
      <c r="I108" s="9">
        <f>'Estados Financieros - Real'!I8/'Estados Financieros - Real'!I$49</f>
        <v>0.01792985816114979</v>
      </c>
      <c r="J108" s="9">
        <f>'Estados Financieros - Real'!J8/'Estados Financieros - Real'!J$49</f>
        <v>0.017664225109354312</v>
      </c>
      <c r="K108" s="9">
        <f>'Estados Financieros - Real'!K8/'Estados Financieros - Real'!K$49</f>
        <v>0.01882652611631919</v>
      </c>
      <c r="M108" s="15">
        <f aca="true" t="shared" si="12" ref="M108:M121">AVERAGE(B108:K108)</f>
        <v>0.014499950959922615</v>
      </c>
    </row>
    <row r="109" spans="1:13" ht="12.75">
      <c r="A109" t="s">
        <v>1</v>
      </c>
      <c r="B109" s="9">
        <f>'Estados Financieros - Real'!B9/'Estados Financieros - Real'!B$49</f>
        <v>0.042690452280632805</v>
      </c>
      <c r="C109" s="9">
        <f>'Estados Financieros - Real'!C9/'Estados Financieros - Real'!C$49</f>
        <v>0.030152712097336005</v>
      </c>
      <c r="D109" s="9">
        <f>'Estados Financieros - Real'!D9/'Estados Financieros - Real'!D$49</f>
        <v>0.030604833815122287</v>
      </c>
      <c r="E109" s="9">
        <f>'Estados Financieros - Real'!E9/'Estados Financieros - Real'!E$49</f>
        <v>0.0012345615935413943</v>
      </c>
      <c r="F109" s="9">
        <f>'Estados Financieros - Real'!F9/'Estados Financieros - Real'!F$49</f>
        <v>0</v>
      </c>
      <c r="G109" s="9">
        <f>'Estados Financieros - Real'!G9/'Estados Financieros - Real'!G$49</f>
        <v>0.0014360911052997449</v>
      </c>
      <c r="H109" s="9">
        <f>'Estados Financieros - Real'!H9/'Estados Financieros - Real'!H$49</f>
        <v>0</v>
      </c>
      <c r="I109" s="9">
        <f>'Estados Financieros - Real'!I9/'Estados Financieros - Real'!I$49</f>
        <v>0</v>
      </c>
      <c r="J109" s="9">
        <f>'Estados Financieros - Real'!J9/'Estados Financieros - Real'!J$49</f>
        <v>0</v>
      </c>
      <c r="K109" s="9">
        <f>'Estados Financieros - Real'!K9/'Estados Financieros - Real'!K$49</f>
        <v>0.0008126522911691616</v>
      </c>
      <c r="M109" s="15">
        <f t="shared" si="12"/>
        <v>0.010693130318310139</v>
      </c>
    </row>
    <row r="110" spans="1:13" ht="12.75">
      <c r="A110" t="s">
        <v>2</v>
      </c>
      <c r="B110" s="9">
        <f>'Estados Financieros - Real'!B10/'Estados Financieros - Real'!B$49</f>
        <v>0.016041906276144</v>
      </c>
      <c r="C110" s="9">
        <f>'Estados Financieros - Real'!C10/'Estados Financieros - Real'!C$49</f>
        <v>0.07412911760026102</v>
      </c>
      <c r="D110" s="9">
        <f>'Estados Financieros - Real'!D10/'Estados Financieros - Real'!D$49</f>
        <v>0.024839939087184175</v>
      </c>
      <c r="E110" s="9">
        <f>'Estados Financieros - Real'!E10/'Estados Financieros - Real'!E$49</f>
        <v>0.015741828212889587</v>
      </c>
      <c r="F110" s="9">
        <f>'Estados Financieros - Real'!F10/'Estados Financieros - Real'!F$49</f>
        <v>0.00901858097179764</v>
      </c>
      <c r="G110" s="9">
        <f>'Estados Financieros - Real'!G10/'Estados Financieros - Real'!G$49</f>
        <v>0.004316009806424076</v>
      </c>
      <c r="H110" s="9">
        <f>'Estados Financieros - Real'!H10/'Estados Financieros - Real'!H$49</f>
        <v>0.0028038328212410596</v>
      </c>
      <c r="I110" s="9">
        <f>'Estados Financieros - Real'!I10/'Estados Financieros - Real'!I$49</f>
        <v>0.008815790762289104</v>
      </c>
      <c r="J110" s="9">
        <f>'Estados Financieros - Real'!J10/'Estados Financieros - Real'!J$49</f>
        <v>0.005114808871957706</v>
      </c>
      <c r="K110" s="9">
        <f>'Estados Financieros - Real'!K10/'Estados Financieros - Real'!K$49</f>
        <v>0.05632416161133264</v>
      </c>
      <c r="M110" s="15">
        <f t="shared" si="12"/>
        <v>0.0217145976021521</v>
      </c>
    </row>
    <row r="111" spans="1:13" ht="12.75">
      <c r="A111" t="s">
        <v>3</v>
      </c>
      <c r="B111" s="9">
        <f>'Estados Financieros - Real'!B11/'Estados Financieros - Real'!B$49</f>
        <v>0.011155486452911064</v>
      </c>
      <c r="C111" s="9">
        <f>'Estados Financieros - Real'!C11/'Estados Financieros - Real'!C$49</f>
        <v>0.002787039454607984</v>
      </c>
      <c r="D111" s="9">
        <f>'Estados Financieros - Real'!D11/'Estados Financieros - Real'!D$49</f>
        <v>0.01484865939192132</v>
      </c>
      <c r="E111" s="9">
        <f>'Estados Financieros - Real'!E11/'Estados Financieros - Real'!E$49</f>
        <v>0.023787063937020077</v>
      </c>
      <c r="F111" s="9">
        <f>'Estados Financieros - Real'!F11/'Estados Financieros - Real'!F$49</f>
        <v>0.033335701631838056</v>
      </c>
      <c r="G111" s="9">
        <f>'Estados Financieros - Real'!G11/'Estados Financieros - Real'!G$49</f>
        <v>0.09562098543113319</v>
      </c>
      <c r="H111" s="9">
        <f>'Estados Financieros - Real'!H11/'Estados Financieros - Real'!H$49</f>
        <v>0.09953252222681369</v>
      </c>
      <c r="I111" s="9">
        <f>'Estados Financieros - Real'!I11/'Estados Financieros - Real'!I$49</f>
        <v>0.10539623238544142</v>
      </c>
      <c r="J111" s="9">
        <f>'Estados Financieros - Real'!J11/'Estados Financieros - Real'!J$49</f>
        <v>0.08254455574773366</v>
      </c>
      <c r="K111" s="9">
        <f>'Estados Financieros - Real'!K11/'Estados Financieros - Real'!K$49</f>
        <v>0.0860527883961157</v>
      </c>
      <c r="M111" s="15">
        <f t="shared" si="12"/>
        <v>0.055506103505553614</v>
      </c>
    </row>
    <row r="112" spans="1:13" ht="12.75">
      <c r="A112" t="s">
        <v>4</v>
      </c>
      <c r="B112" s="9">
        <f>'Estados Financieros - Real'!B12/'Estados Financieros - Real'!B$49</f>
        <v>0.040076277569979835</v>
      </c>
      <c r="C112" s="9">
        <f>'Estados Financieros - Real'!C12/'Estados Financieros - Real'!C$49</f>
        <v>0.023656786625347308</v>
      </c>
      <c r="D112" s="9">
        <f>'Estados Financieros - Real'!D12/'Estados Financieros - Real'!D$49</f>
        <v>0.027775435136334577</v>
      </c>
      <c r="E112" s="9">
        <f>'Estados Financieros - Real'!E12/'Estados Financieros - Real'!E$49</f>
        <v>0.03511525971402063</v>
      </c>
      <c r="F112" s="9">
        <f>'Estados Financieros - Real'!F12/'Estados Financieros - Real'!F$49</f>
        <v>0.03108383389234589</v>
      </c>
      <c r="G112" s="9">
        <f>'Estados Financieros - Real'!G12/'Estados Financieros - Real'!G$49</f>
        <v>0.020703015098057952</v>
      </c>
      <c r="H112" s="9">
        <f>'Estados Financieros - Real'!H12/'Estados Financieros - Real'!H$49</f>
        <v>0.02672219554141949</v>
      </c>
      <c r="I112" s="9">
        <f>'Estados Financieros - Real'!I12/'Estados Financieros - Real'!I$49</f>
        <v>0.023488716928923105</v>
      </c>
      <c r="J112" s="9">
        <f>'Estados Financieros - Real'!J12/'Estados Financieros - Real'!J$49</f>
        <v>0.017276889133850115</v>
      </c>
      <c r="K112" s="9">
        <f>'Estados Financieros - Real'!K12/'Estados Financieros - Real'!K$49</f>
        <v>0.016991878797110366</v>
      </c>
      <c r="M112" s="15">
        <f t="shared" si="12"/>
        <v>0.026289028843738925</v>
      </c>
    </row>
    <row r="113" spans="1:13" ht="12.75">
      <c r="A113" t="s">
        <v>5</v>
      </c>
      <c r="B113" s="9">
        <f>'Estados Financieros - Real'!B13/'Estados Financieros - Real'!B$49</f>
        <v>0.004389916789523111</v>
      </c>
      <c r="C113" s="9">
        <f>'Estados Financieros - Real'!C13/'Estados Financieros - Real'!C$49</f>
        <v>0.0031645697676856016</v>
      </c>
      <c r="D113" s="9">
        <f>'Estados Financieros - Real'!D13/'Estados Financieros - Real'!D$49</f>
        <v>0.004594511155700307</v>
      </c>
      <c r="E113" s="9">
        <f>'Estados Financieros - Real'!E13/'Estados Financieros - Real'!E$49</f>
        <v>0.003629406011902549</v>
      </c>
      <c r="F113" s="9">
        <f>'Estados Financieros - Real'!F13/'Estados Financieros - Real'!F$49</f>
        <v>0.006093195088706645</v>
      </c>
      <c r="G113" s="9">
        <f>'Estados Financieros - Real'!G13/'Estados Financieros - Real'!G$49</f>
        <v>0.003918631882840818</v>
      </c>
      <c r="H113" s="9">
        <f>'Estados Financieros - Real'!H13/'Estados Financieros - Real'!H$49</f>
        <v>0.005236320509640887</v>
      </c>
      <c r="I113" s="9">
        <f>'Estados Financieros - Real'!I13/'Estados Financieros - Real'!I$49</f>
        <v>0.007234284712962919</v>
      </c>
      <c r="J113" s="9">
        <f>'Estados Financieros - Real'!J13/'Estados Financieros - Real'!J$49</f>
        <v>0.0078554111815583</v>
      </c>
      <c r="K113" s="9">
        <f>'Estados Financieros - Real'!K13/'Estados Financieros - Real'!K$49</f>
        <v>0.004688509465999172</v>
      </c>
      <c r="M113" s="15">
        <f t="shared" si="12"/>
        <v>0.005080475656652031</v>
      </c>
    </row>
    <row r="114" spans="1:13" ht="12.75">
      <c r="A114" t="s">
        <v>6</v>
      </c>
      <c r="B114" s="9">
        <f>'Estados Financieros - Real'!B14/'Estados Financieros - Real'!B$49</f>
        <v>0.0013979521858797895</v>
      </c>
      <c r="C114" s="9">
        <f>'Estados Financieros - Real'!C14/'Estados Financieros - Real'!C$49</f>
        <v>0.0009751341048321871</v>
      </c>
      <c r="D114" s="9">
        <f>'Estados Financieros - Real'!D14/'Estados Financieros - Real'!D$49</f>
        <v>8.253316713796604E-05</v>
      </c>
      <c r="E114" s="9">
        <f>'Estados Financieros - Real'!E14/'Estados Financieros - Real'!E$49</f>
        <v>0.0014641350106493276</v>
      </c>
      <c r="F114" s="9">
        <f>'Estados Financieros - Real'!F14/'Estados Financieros - Real'!F$49</f>
        <v>0.00040816831706082365</v>
      </c>
      <c r="G114" s="9">
        <f>'Estados Financieros - Real'!G14/'Estados Financieros - Real'!G$49</f>
        <v>0.0004946880495811707</v>
      </c>
      <c r="H114" s="9">
        <f>'Estados Financieros - Real'!H14/'Estados Financieros - Real'!H$49</f>
        <v>0.0024972486023631738</v>
      </c>
      <c r="I114" s="9">
        <f>'Estados Financieros - Real'!I14/'Estados Financieros - Real'!I$49</f>
        <v>4.942556817371348E-05</v>
      </c>
      <c r="J114" s="9">
        <f>'Estados Financieros - Real'!J14/'Estados Financieros - Real'!J$49</f>
        <v>3.1060405542583704E-05</v>
      </c>
      <c r="K114" s="9">
        <f>'Estados Financieros - Real'!K14/'Estados Financieros - Real'!K$49</f>
        <v>1.0006905184382446E-05</v>
      </c>
      <c r="M114" s="15">
        <f t="shared" si="12"/>
        <v>0.0007410352316405117</v>
      </c>
    </row>
    <row r="115" spans="1:13" ht="12.75">
      <c r="A115" t="s">
        <v>7</v>
      </c>
      <c r="B115" s="9">
        <f>'Estados Financieros - Real'!B15/'Estados Financieros - Real'!B$49</f>
        <v>0.12482558269227993</v>
      </c>
      <c r="C115" s="9">
        <f>'Estados Financieros - Real'!C15/'Estados Financieros - Real'!C$49</f>
        <v>0.07060952413841377</v>
      </c>
      <c r="D115" s="9">
        <f>'Estados Financieros - Real'!D15/'Estados Financieros - Real'!D$49</f>
        <v>0.07289492830992474</v>
      </c>
      <c r="E115" s="9">
        <f>'Estados Financieros - Real'!E15/'Estados Financieros - Real'!E$49</f>
        <v>0.08036511679811427</v>
      </c>
      <c r="F115" s="9">
        <f>'Estados Financieros - Real'!F15/'Estados Financieros - Real'!F$49</f>
        <v>0.09312833246082862</v>
      </c>
      <c r="G115" s="9">
        <f>'Estados Financieros - Real'!G15/'Estados Financieros - Real'!G$49</f>
        <v>0.09184741024482808</v>
      </c>
      <c r="H115" s="9">
        <f>'Estados Financieros - Real'!H15/'Estados Financieros - Real'!H$49</f>
        <v>0.09930021300270822</v>
      </c>
      <c r="I115" s="9">
        <f>'Estados Financieros - Real'!I15/'Estados Financieros - Real'!I$49</f>
        <v>0.10289347575241153</v>
      </c>
      <c r="J115" s="9">
        <f>'Estados Financieros - Real'!J15/'Estados Financieros - Real'!J$49</f>
        <v>0.09393657094144628</v>
      </c>
      <c r="K115" s="9">
        <f>'Estados Financieros - Real'!K15/'Estados Financieros - Real'!K$49</f>
        <v>0.0861536970584064</v>
      </c>
      <c r="M115" s="15">
        <f t="shared" si="12"/>
        <v>0.09159548513993618</v>
      </c>
    </row>
    <row r="116" spans="1:13" ht="12.75">
      <c r="A116" t="s">
        <v>8</v>
      </c>
      <c r="B116" s="9">
        <f>'Estados Financieros - Real'!B16/'Estados Financieros - Real'!B$49</f>
        <v>0.00934520493012924</v>
      </c>
      <c r="C116" s="9">
        <f>'Estados Financieros - Real'!C16/'Estados Financieros - Real'!C$49</f>
        <v>0.01081675840287398</v>
      </c>
      <c r="D116" s="9">
        <f>'Estados Financieros - Real'!D16/'Estados Financieros - Real'!D$49</f>
        <v>0.009356257079403754</v>
      </c>
      <c r="E116" s="9">
        <f>'Estados Financieros - Real'!E16/'Estados Financieros - Real'!E$49</f>
        <v>0.00786103538664184</v>
      </c>
      <c r="F116" s="9">
        <f>'Estados Financieros - Real'!F16/'Estados Financieros - Real'!F$49</f>
        <v>0.007695198179708664</v>
      </c>
      <c r="G116" s="9">
        <f>'Estados Financieros - Real'!G16/'Estados Financieros - Real'!G$49</f>
        <v>0.006694259410634063</v>
      </c>
      <c r="H116" s="9">
        <f>'Estados Financieros - Real'!H16/'Estados Financieros - Real'!H$49</f>
        <v>0.00686715103427257</v>
      </c>
      <c r="I116" s="9">
        <f>'Estados Financieros - Real'!I16/'Estados Financieros - Real'!I$49</f>
        <v>0.008297608382082256</v>
      </c>
      <c r="J116" s="9">
        <f>'Estados Financieros - Real'!J16/'Estados Financieros - Real'!J$49</f>
        <v>0.015460425925340733</v>
      </c>
      <c r="K116" s="9">
        <f>'Estados Financieros - Real'!K16/'Estados Financieros - Real'!K$49</f>
        <v>0.006599692928665773</v>
      </c>
      <c r="M116" s="15">
        <f t="shared" si="12"/>
        <v>0.008899359165975288</v>
      </c>
    </row>
    <row r="117" spans="1:13" ht="12.75">
      <c r="A117" t="s">
        <v>9</v>
      </c>
      <c r="B117" s="9">
        <f>'Estados Financieros - Real'!B17/'Estados Financieros - Real'!B$49</f>
        <v>0.00042030009107554817</v>
      </c>
      <c r="C117" s="9">
        <f>'Estados Financieros - Real'!C17/'Estados Financieros - Real'!C$49</f>
        <v>0.0004306441863772132</v>
      </c>
      <c r="D117" s="9">
        <f>'Estados Financieros - Real'!D17/'Estados Financieros - Real'!D$49</f>
        <v>0.0008895505274745662</v>
      </c>
      <c r="E117" s="9">
        <f>'Estados Financieros - Real'!E17/'Estados Financieros - Real'!E$49</f>
        <v>0.001085439171092724</v>
      </c>
      <c r="F117" s="9">
        <f>'Estados Financieros - Real'!F17/'Estados Financieros - Real'!F$49</f>
        <v>0.0011330707554328074</v>
      </c>
      <c r="G117" s="9">
        <f>'Estados Financieros - Real'!G17/'Estados Financieros - Real'!G$49</f>
        <v>0.0015872549678494457</v>
      </c>
      <c r="H117" s="9">
        <f>'Estados Financieros - Real'!H17/'Estados Financieros - Real'!H$49</f>
        <v>0.002229383454974402</v>
      </c>
      <c r="I117" s="9">
        <f>'Estados Financieros - Real'!I17/'Estados Financieros - Real'!I$49</f>
        <v>0.0021981059879142215</v>
      </c>
      <c r="J117" s="9">
        <f>'Estados Financieros - Real'!J17/'Estados Financieros - Real'!J$49</f>
        <v>0.0017091939311315656</v>
      </c>
      <c r="K117" s="9">
        <f>'Estados Financieros - Real'!K17/'Estados Financieros - Real'!K$49</f>
        <v>0.0018468014877452287</v>
      </c>
      <c r="M117" s="15">
        <f t="shared" si="12"/>
        <v>0.0013529744561067722</v>
      </c>
    </row>
    <row r="118" spans="1:13" ht="12.75">
      <c r="A118" t="s">
        <v>10</v>
      </c>
      <c r="B118" s="9">
        <f>'Estados Financieros - Real'!B18/'Estados Financieros - Real'!B$49</f>
        <v>0.0011964848582404315</v>
      </c>
      <c r="C118" s="9">
        <f>'Estados Financieros - Real'!C18/'Estados Financieros - Real'!C$49</f>
        <v>0.005719663406247725</v>
      </c>
      <c r="D118" s="9">
        <f>'Estados Financieros - Real'!D18/'Estados Financieros - Real'!D$49</f>
        <v>0.0013198319876021561</v>
      </c>
      <c r="E118" s="9">
        <f>'Estados Financieros - Real'!E18/'Estados Financieros - Real'!E$49</f>
        <v>0.004492669413290364</v>
      </c>
      <c r="F118" s="9">
        <f>'Estados Financieros - Real'!F18/'Estados Financieros - Real'!F$49</f>
        <v>0.00836043926684207</v>
      </c>
      <c r="G118" s="9">
        <f>'Estados Financieros - Real'!G18/'Estados Financieros - Real'!G$49</f>
        <v>0.006811890878462081</v>
      </c>
      <c r="H118" s="9">
        <f>'Estados Financieros - Real'!H18/'Estados Financieros - Real'!H$49</f>
        <v>0.007352627315063619</v>
      </c>
      <c r="I118" s="9">
        <f>'Estados Financieros - Real'!I18/'Estados Financieros - Real'!I$49</f>
        <v>0.005043347454680703</v>
      </c>
      <c r="J118" s="9">
        <f>'Estados Financieros - Real'!J18/'Estados Financieros - Real'!J$49</f>
        <v>0.004507402929882544</v>
      </c>
      <c r="K118" s="9">
        <f>'Estados Financieros - Real'!K18/'Estados Financieros - Real'!K$49</f>
        <v>0.005234641347035495</v>
      </c>
      <c r="M118" s="15">
        <f t="shared" si="12"/>
        <v>0.005003899885734719</v>
      </c>
    </row>
    <row r="119" spans="1:13" ht="12.75">
      <c r="A119" t="s">
        <v>11</v>
      </c>
      <c r="B119" s="9">
        <f>'Estados Financieros - Real'!B19/'Estados Financieros - Real'!B$49</f>
        <v>0.017921630399344954</v>
      </c>
      <c r="C119" s="9">
        <f>'Estados Financieros - Real'!C19/'Estados Financieros - Real'!C$49</f>
        <v>0.07797776648213434</v>
      </c>
      <c r="D119" s="9">
        <f>'Estados Financieros - Real'!D19/'Estados Financieros - Real'!D$49</f>
        <v>0.009102490021727661</v>
      </c>
      <c r="E119" s="9">
        <f>'Estados Financieros - Real'!E19/'Estados Financieros - Real'!E$49</f>
        <v>0.0026687234087602683</v>
      </c>
      <c r="F119" s="9">
        <f>'Estados Financieros - Real'!F19/'Estados Financieros - Real'!F$49</f>
        <v>0.008473278029338492</v>
      </c>
      <c r="G119" s="9">
        <f>'Estados Financieros - Real'!G19/'Estados Financieros - Real'!G$49</f>
        <v>0.0033227020415830645</v>
      </c>
      <c r="H119" s="9">
        <f>'Estados Financieros - Real'!H19/'Estados Financieros - Real'!H$49</f>
        <v>0.0013110926613718018</v>
      </c>
      <c r="I119" s="9">
        <f>'Estados Financieros - Real'!I19/'Estados Financieros - Real'!I$49</f>
        <v>0.03977383007038709</v>
      </c>
      <c r="J119" s="9">
        <f>'Estados Financieros - Real'!J19/'Estados Financieros - Real'!J$49</f>
        <v>0.006164064482633886</v>
      </c>
      <c r="K119" s="9">
        <f>'Estados Financieros - Real'!K19/'Estados Financieros - Real'!K$49</f>
        <v>0.0005295459417805158</v>
      </c>
      <c r="M119" s="15">
        <f t="shared" si="12"/>
        <v>0.016724512353906207</v>
      </c>
    </row>
    <row r="120" spans="1:13" ht="12.75">
      <c r="A120" t="s">
        <v>31</v>
      </c>
      <c r="B120" s="9">
        <f>'Estados Financieros - Real'!B20/'Estados Financieros - Real'!B$49</f>
        <v>0</v>
      </c>
      <c r="C120" s="9">
        <f>'Estados Financieros - Real'!C20/'Estados Financieros - Real'!C$49</f>
        <v>0</v>
      </c>
      <c r="D120" s="9">
        <f>'Estados Financieros - Real'!D20/'Estados Financieros - Real'!D$49</f>
        <v>0</v>
      </c>
      <c r="E120" s="9">
        <f>'Estados Financieros - Real'!E20/'Estados Financieros - Real'!E$49</f>
        <v>0</v>
      </c>
      <c r="F120" s="9">
        <f>'Estados Financieros - Real'!F20/'Estados Financieros - Real'!F$49</f>
        <v>0</v>
      </c>
      <c r="G120" s="9">
        <f>'Estados Financieros - Real'!G20/'Estados Financieros - Real'!G$49</f>
        <v>0</v>
      </c>
      <c r="H120" s="9">
        <f>'Estados Financieros - Real'!H20/'Estados Financieros - Real'!H$49</f>
        <v>0</v>
      </c>
      <c r="I120" s="9">
        <f>'Estados Financieros - Real'!I20/'Estados Financieros - Real'!I$49</f>
        <v>0</v>
      </c>
      <c r="J120" s="9">
        <f>'Estados Financieros - Real'!J20/'Estados Financieros - Real'!J$49</f>
        <v>0</v>
      </c>
      <c r="K120" s="9">
        <f>'Estados Financieros - Real'!K20/'Estados Financieros - Real'!K$49</f>
        <v>0</v>
      </c>
      <c r="M120" s="15">
        <f t="shared" si="12"/>
        <v>0</v>
      </c>
    </row>
    <row r="121" spans="1:13" ht="12.75">
      <c r="A121" t="s">
        <v>32</v>
      </c>
      <c r="B121" s="9">
        <f>'Estados Financieros - Real'!B21/'Estados Financieros - Real'!B$49</f>
        <v>0</v>
      </c>
      <c r="C121" s="9">
        <f>'Estados Financieros - Real'!C21/'Estados Financieros - Real'!C$49</f>
        <v>0</v>
      </c>
      <c r="D121" s="9">
        <f>'Estados Financieros - Real'!D21/'Estados Financieros - Real'!D$49</f>
        <v>0</v>
      </c>
      <c r="E121" s="9">
        <f>'Estados Financieros - Real'!E21/'Estados Financieros - Real'!E$49</f>
        <v>0</v>
      </c>
      <c r="F121" s="9">
        <f>'Estados Financieros - Real'!F21/'Estados Financieros - Real'!F$49</f>
        <v>0</v>
      </c>
      <c r="G121" s="9">
        <f>'Estados Financieros - Real'!G21/'Estados Financieros - Real'!G$49</f>
        <v>0</v>
      </c>
      <c r="H121" s="9">
        <f>'Estados Financieros - Real'!H21/'Estados Financieros - Real'!H$49</f>
        <v>0</v>
      </c>
      <c r="I121" s="9">
        <f>'Estados Financieros - Real'!I21/'Estados Financieros - Real'!I$49</f>
        <v>0</v>
      </c>
      <c r="J121" s="9">
        <f>'Estados Financieros - Real'!J21/'Estados Financieros - Real'!J$49</f>
        <v>0</v>
      </c>
      <c r="K121" s="9">
        <f>'Estados Financieros - Real'!K21/'Estados Financieros - Real'!K$49</f>
        <v>0</v>
      </c>
      <c r="M121" s="15">
        <f t="shared" si="12"/>
        <v>0</v>
      </c>
    </row>
    <row r="122" spans="2:11" ht="12.7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3" ht="12.75">
      <c r="A123" s="1" t="s">
        <v>12</v>
      </c>
      <c r="B123" s="12">
        <f>SUM(B108:B121)</f>
        <v>0.27982088223708707</v>
      </c>
      <c r="C123" s="12">
        <f>SUM(C108:C121)</f>
        <v>0.30661565505903243</v>
      </c>
      <c r="D123" s="12">
        <f aca="true" t="shared" si="13" ref="D123:M123">SUM(D108:D121)</f>
        <v>0.20232996598772263</v>
      </c>
      <c r="E123" s="12">
        <f t="shared" si="13"/>
        <v>0.1883092072451479</v>
      </c>
      <c r="F123" s="12">
        <f t="shared" si="13"/>
        <v>0.22336804160633378</v>
      </c>
      <c r="G123" s="12">
        <f t="shared" si="13"/>
        <v>0.2514648693695755</v>
      </c>
      <c r="H123" s="12">
        <f t="shared" si="13"/>
        <v>0.2716407225176801</v>
      </c>
      <c r="I123" s="12">
        <f t="shared" si="13"/>
        <v>0.3211206761664159</v>
      </c>
      <c r="J123" s="12">
        <f t="shared" si="13"/>
        <v>0.25226460866043166</v>
      </c>
      <c r="K123" s="12">
        <f>SUM(K108:K121)</f>
        <v>0.284070902346864</v>
      </c>
      <c r="M123" s="12">
        <f t="shared" si="13"/>
        <v>0.2581005531196291</v>
      </c>
    </row>
    <row r="124" spans="2:11" ht="12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2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3" ht="12.75">
      <c r="A126" t="s">
        <v>13</v>
      </c>
      <c r="B126" s="9">
        <f>'Estados Financieros - Real'!B26/'Estados Financieros - Real'!B$49</f>
        <v>0.25221476490163375</v>
      </c>
      <c r="C126" s="9">
        <f>'Estados Financieros - Real'!C26/'Estados Financieros - Real'!C$49</f>
        <v>0.21475978677320443</v>
      </c>
      <c r="D126" s="9">
        <f>'Estados Financieros - Real'!D26/'Estados Financieros - Real'!D$49</f>
        <v>0.24420998062235846</v>
      </c>
      <c r="E126" s="9">
        <f>'Estados Financieros - Real'!E26/'Estados Financieros - Real'!E$49</f>
        <v>0.23906526196959021</v>
      </c>
      <c r="F126" s="9">
        <f>'Estados Financieros - Real'!F26/'Estados Financieros - Real'!F$49</f>
        <v>0.21742130509231156</v>
      </c>
      <c r="G126" s="9">
        <f>'Estados Financieros - Real'!G26/'Estados Financieros - Real'!G$49</f>
        <v>0.1449326129908279</v>
      </c>
      <c r="H126" s="9">
        <f>'Estados Financieros - Real'!H26/'Estados Financieros - Real'!H$49</f>
        <v>0.137453445995003</v>
      </c>
      <c r="I126" s="9">
        <f>'Estados Financieros - Real'!I26/'Estados Financieros - Real'!I$49</f>
        <v>0.12016984272820756</v>
      </c>
      <c r="J126" s="9">
        <f>'Estados Financieros - Real'!J26/'Estados Financieros - Real'!J$49</f>
        <v>0.12901420458075252</v>
      </c>
      <c r="K126" s="9">
        <f>'Estados Financieros - Real'!K26/'Estados Financieros - Real'!K$49</f>
        <v>0.1302214944047402</v>
      </c>
      <c r="M126" s="15">
        <f aca="true" t="shared" si="14" ref="M126:M131">AVERAGE(B126:K126)</f>
        <v>0.18294627000586297</v>
      </c>
    </row>
    <row r="127" spans="1:13" ht="12.75">
      <c r="A127" t="s">
        <v>14</v>
      </c>
      <c r="B127" s="9">
        <f>'Estados Financieros - Real'!B27/'Estados Financieros - Real'!B$49</f>
        <v>0.4668481925309179</v>
      </c>
      <c r="C127" s="9">
        <f>'Estados Financieros - Real'!C27/'Estados Financieros - Real'!C$49</f>
        <v>0.4623470466469239</v>
      </c>
      <c r="D127" s="9">
        <f>'Estados Financieros - Real'!D27/'Estados Financieros - Real'!D$49</f>
        <v>0.5122045643703909</v>
      </c>
      <c r="E127" s="9">
        <f>'Estados Financieros - Real'!E27/'Estados Financieros - Real'!E$49</f>
        <v>0.5066436540576658</v>
      </c>
      <c r="F127" s="9">
        <f>'Estados Financieros - Real'!F27/'Estados Financieros - Real'!F$49</f>
        <v>0.44388389007503826</v>
      </c>
      <c r="G127" s="9">
        <f>'Estados Financieros - Real'!G27/'Estados Financieros - Real'!G$49</f>
        <v>0.31429158409531865</v>
      </c>
      <c r="H127" s="9">
        <f>'Estados Financieros - Real'!H27/'Estados Financieros - Real'!H$49</f>
        <v>0.3028613398688296</v>
      </c>
      <c r="I127" s="9">
        <f>'Estados Financieros - Real'!I27/'Estados Financieros - Real'!I$49</f>
        <v>0.2636019867856035</v>
      </c>
      <c r="J127" s="9">
        <f>'Estados Financieros - Real'!J27/'Estados Financieros - Real'!J$49</f>
        <v>0.30266571980984286</v>
      </c>
      <c r="K127" s="9">
        <f>'Estados Financieros - Real'!K27/'Estados Financieros - Real'!K$49</f>
        <v>0.309465043630701</v>
      </c>
      <c r="M127" s="15">
        <f t="shared" si="14"/>
        <v>0.38848130218712323</v>
      </c>
    </row>
    <row r="128" spans="1:13" ht="12.75">
      <c r="A128" t="s">
        <v>15</v>
      </c>
      <c r="B128" s="9">
        <f>'Estados Financieros - Real'!B28/'Estados Financieros - Real'!B$49</f>
        <v>0.08619226637377522</v>
      </c>
      <c r="C128" s="9">
        <f>'Estados Financieros - Real'!C28/'Estados Financieros - Real'!C$49</f>
        <v>0.08471080628031666</v>
      </c>
      <c r="D128" s="9">
        <f>'Estados Financieros - Real'!D28/'Estados Financieros - Real'!D$49</f>
        <v>0.08989148579565633</v>
      </c>
      <c r="E128" s="9">
        <f>'Estados Financieros - Real'!E28/'Estados Financieros - Real'!E$49</f>
        <v>0.08670728378752098</v>
      </c>
      <c r="F128" s="9">
        <f>'Estados Financieros - Real'!F28/'Estados Financieros - Real'!F$49</f>
        <v>0.07745999599434315</v>
      </c>
      <c r="G128" s="9">
        <f>'Estados Financieros - Real'!G28/'Estados Financieros - Real'!G$49</f>
        <v>0.05113362169458902</v>
      </c>
      <c r="H128" s="9">
        <f>'Estados Financieros - Real'!H28/'Estados Financieros - Real'!H$49</f>
        <v>0.05322348806845507</v>
      </c>
      <c r="I128" s="9">
        <f>'Estados Financieros - Real'!I28/'Estados Financieros - Real'!I$49</f>
        <v>0.05308338604648107</v>
      </c>
      <c r="J128" s="9">
        <f>'Estados Financieros - Real'!J28/'Estados Financieros - Real'!J$49</f>
        <v>0.06468908285844013</v>
      </c>
      <c r="K128" s="9">
        <f>'Estados Financieros - Real'!K28/'Estados Financieros - Real'!K$49</f>
        <v>0.06014962338921213</v>
      </c>
      <c r="M128" s="15">
        <f t="shared" si="14"/>
        <v>0.07072410402887898</v>
      </c>
    </row>
    <row r="129" spans="1:13" ht="12.75">
      <c r="A129" t="s">
        <v>16</v>
      </c>
      <c r="B129" s="9">
        <f>'Estados Financieros - Real'!B29/'Estados Financieros - Real'!B$49</f>
        <v>0.06716289993459695</v>
      </c>
      <c r="C129" s="9">
        <f>'Estados Financieros - Real'!C29/'Estados Financieros - Real'!C$49</f>
        <v>0.05986393583260237</v>
      </c>
      <c r="D129" s="9">
        <f>'Estados Financieros - Real'!D29/'Estados Financieros - Real'!D$49</f>
        <v>0.06672376634235277</v>
      </c>
      <c r="E129" s="9">
        <f>'Estados Financieros - Real'!E29/'Estados Financieros - Real'!E$49</f>
        <v>0.09501935999878836</v>
      </c>
      <c r="F129" s="9">
        <f>'Estados Financieros - Real'!F29/'Estados Financieros - Real'!F$49</f>
        <v>0.08813215219000323</v>
      </c>
      <c r="G129" s="9">
        <f>'Estados Financieros - Real'!G29/'Estados Financieros - Real'!G$49</f>
        <v>0.10613525057495687</v>
      </c>
      <c r="H129" s="9">
        <f>'Estados Financieros - Real'!H29/'Estados Financieros - Real'!H$49</f>
        <v>0.1101180167819683</v>
      </c>
      <c r="I129" s="9">
        <f>'Estados Financieros - Real'!I29/'Estados Financieros - Real'!I$49</f>
        <v>0.11725167432395599</v>
      </c>
      <c r="J129" s="9">
        <f>'Estados Financieros - Real'!J29/'Estados Financieros - Real'!J$49</f>
        <v>0.12204171477686872</v>
      </c>
      <c r="K129" s="9">
        <f>'Estados Financieros - Real'!K29/'Estados Financieros - Real'!K$49</f>
        <v>0.14519914592330732</v>
      </c>
      <c r="M129" s="15">
        <f t="shared" si="14"/>
        <v>0.09776479166794008</v>
      </c>
    </row>
    <row r="130" spans="1:13" ht="12.75">
      <c r="A130" t="s">
        <v>17</v>
      </c>
      <c r="B130" s="9">
        <f>'Estados Financieros - Real'!B30/'Estados Financieros - Real'!B$49</f>
        <v>0</v>
      </c>
      <c r="C130" s="9">
        <f>'Estados Financieros - Real'!C30/'Estados Financieros - Real'!C$49</f>
        <v>0</v>
      </c>
      <c r="D130" s="9">
        <f>'Estados Financieros - Real'!D30/'Estados Financieros - Real'!D$49</f>
        <v>0</v>
      </c>
      <c r="E130" s="9">
        <f>'Estados Financieros - Real'!E30/'Estados Financieros - Real'!E$49</f>
        <v>2.7233593391470598E-06</v>
      </c>
      <c r="F130" s="9">
        <f>'Estados Financieros - Real'!F30/'Estados Financieros - Real'!F$49</f>
        <v>0.0002765604908096132</v>
      </c>
      <c r="G130" s="9">
        <f>'Estados Financieros - Real'!G30/'Estados Financieros - Real'!G$49</f>
        <v>0.0001788267677700191</v>
      </c>
      <c r="H130" s="9">
        <f>'Estados Financieros - Real'!H30/'Estados Financieros - Real'!H$49</f>
        <v>0.00015833437448423615</v>
      </c>
      <c r="I130" s="9">
        <f>'Estados Financieros - Real'!I30/'Estados Financieros - Real'!I$49</f>
        <v>0.00012632946217671316</v>
      </c>
      <c r="J130" s="9">
        <f>'Estados Financieros - Real'!J30/'Estados Financieros - Real'!J$49</f>
        <v>9.669109318267688E-05</v>
      </c>
      <c r="K130" s="9">
        <f>'Estados Financieros - Real'!K30/'Estados Financieros - Real'!K$49</f>
        <v>0.00010523749999859476</v>
      </c>
      <c r="M130" s="15">
        <f t="shared" si="14"/>
        <v>9.447030477610002E-05</v>
      </c>
    </row>
    <row r="131" spans="1:13" ht="12.75">
      <c r="A131" t="s">
        <v>18</v>
      </c>
      <c r="B131" s="9">
        <f>'Estados Financieros - Real'!B31/'Estados Financieros - Real'!B$49</f>
        <v>-0.16305176472666738</v>
      </c>
      <c r="C131" s="9">
        <f>'Estados Financieros - Real'!C31/'Estados Financieros - Real'!C$49</f>
        <v>-0.15527388201636147</v>
      </c>
      <c r="D131" s="9">
        <f>'Estados Financieros - Real'!D31/'Estados Financieros - Real'!D$49</f>
        <v>-0.17383651113306214</v>
      </c>
      <c r="E131" s="9">
        <f>'Estados Financieros - Real'!E31/'Estados Financieros - Real'!E$49</f>
        <v>-0.1742837514405199</v>
      </c>
      <c r="F131" s="9">
        <f>'Estados Financieros - Real'!F31/'Estados Financieros - Real'!F$49</f>
        <v>-0.14884192139197353</v>
      </c>
      <c r="G131" s="9">
        <f>'Estados Financieros - Real'!G31/'Estados Financieros - Real'!G$49</f>
        <v>-0.12153748885118097</v>
      </c>
      <c r="H131" s="9">
        <f>'Estados Financieros - Real'!H31/'Estados Financieros - Real'!H$49</f>
        <v>-0.12571326806013</v>
      </c>
      <c r="I131" s="9">
        <f>'Estados Financieros - Real'!I31/'Estados Financieros - Real'!I$49</f>
        <v>-0.11854258492353455</v>
      </c>
      <c r="J131" s="9">
        <f>'Estados Financieros - Real'!J31/'Estados Financieros - Real'!J$49</f>
        <v>-0.13774645369214752</v>
      </c>
      <c r="K131" s="9">
        <f>'Estados Financieros - Real'!K31/'Estados Financieros - Real'!K$49</f>
        <v>-0.1601057770950279</v>
      </c>
      <c r="M131" s="15">
        <f t="shared" si="14"/>
        <v>-0.14789334033306054</v>
      </c>
    </row>
    <row r="132" spans="2:11" ht="12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3" ht="12.75">
      <c r="A133" s="1" t="s">
        <v>19</v>
      </c>
      <c r="B133" s="12">
        <f>SUM(B126:B131)</f>
        <v>0.7093663590142565</v>
      </c>
      <c r="C133" s="12">
        <f>SUM(C126:C131)</f>
        <v>0.6664076935166859</v>
      </c>
      <c r="D133" s="12">
        <f aca="true" t="shared" si="15" ref="D133:M133">SUM(D126:D131)</f>
        <v>0.7391932859976962</v>
      </c>
      <c r="E133" s="12">
        <f t="shared" si="15"/>
        <v>0.7531545317323846</v>
      </c>
      <c r="F133" s="12">
        <f t="shared" si="15"/>
        <v>0.6783319824505324</v>
      </c>
      <c r="G133" s="12">
        <f t="shared" si="15"/>
        <v>0.49513440727228153</v>
      </c>
      <c r="H133" s="12">
        <f t="shared" si="15"/>
        <v>0.4781013570286102</v>
      </c>
      <c r="I133" s="12">
        <f t="shared" si="15"/>
        <v>0.43569063442289024</v>
      </c>
      <c r="J133" s="12">
        <f t="shared" si="15"/>
        <v>0.4807609594269394</v>
      </c>
      <c r="K133" s="12">
        <f>SUM(K126:K131)</f>
        <v>0.4850347677529313</v>
      </c>
      <c r="M133" s="12">
        <f t="shared" si="15"/>
        <v>0.5921175978615207</v>
      </c>
    </row>
    <row r="134" spans="2:11" ht="12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3" ht="12.75">
      <c r="A135" t="s">
        <v>20</v>
      </c>
      <c r="B135" s="9">
        <f>'Estados Financieros - Real'!B35/'Estados Financieros - Real'!B$49</f>
        <v>0.010174671383792263</v>
      </c>
      <c r="C135" s="9">
        <f>'Estados Financieros - Real'!C35/'Estados Financieros - Real'!C$49</f>
        <v>0.004683075065832553</v>
      </c>
      <c r="D135" s="9">
        <f>'Estados Financieros - Real'!D35/'Estados Financieros - Real'!D$49</f>
        <v>0.002708691057047781</v>
      </c>
      <c r="E135" s="9">
        <f>'Estados Financieros - Real'!E35/'Estados Financieros - Real'!E$49</f>
        <v>0.0023435003418077658</v>
      </c>
      <c r="F135" s="9">
        <f>'Estados Financieros - Real'!F35/'Estados Financieros - Real'!F$49</f>
        <v>0.00020863362264681218</v>
      </c>
      <c r="G135" s="9">
        <f>'Estados Financieros - Real'!G35/'Estados Financieros - Real'!G$49</f>
        <v>0.020218193024523896</v>
      </c>
      <c r="H135" s="9">
        <f>'Estados Financieros - Real'!H35/'Estados Financieros - Real'!H$49</f>
        <v>0.02015353625756757</v>
      </c>
      <c r="I135" s="9">
        <f>'Estados Financieros - Real'!I35/'Estados Financieros - Real'!I$49</f>
        <v>0.01586501733622058</v>
      </c>
      <c r="J135" s="9">
        <f>'Estados Financieros - Real'!J35/'Estados Financieros - Real'!J$49</f>
        <v>0.008221934837378032</v>
      </c>
      <c r="K135" s="9">
        <f>'Estados Financieros - Real'!K35/'Estados Financieros - Real'!K$49</f>
        <v>0.007783390672063121</v>
      </c>
      <c r="M135" s="15">
        <f aca="true" t="shared" si="16" ref="M135:M145">AVERAGE(B135:K135)</f>
        <v>0.009236064359888036</v>
      </c>
    </row>
    <row r="136" spans="1:13" ht="12.75">
      <c r="A136" t="s">
        <v>21</v>
      </c>
      <c r="B136" s="9">
        <f>'Estados Financieros - Real'!B36/'Estados Financieros - Real'!B$49</f>
        <v>0</v>
      </c>
      <c r="C136" s="9">
        <f>'Estados Financieros - Real'!C36/'Estados Financieros - Real'!C$49</f>
        <v>0</v>
      </c>
      <c r="D136" s="9">
        <f>'Estados Financieros - Real'!D36/'Estados Financieros - Real'!D$49</f>
        <v>0</v>
      </c>
      <c r="E136" s="9">
        <f>'Estados Financieros - Real'!E36/'Estados Financieros - Real'!E$49</f>
        <v>0</v>
      </c>
      <c r="F136" s="9">
        <f>'Estados Financieros - Real'!F36/'Estados Financieros - Real'!F$49</f>
        <v>0</v>
      </c>
      <c r="G136" s="9">
        <f>'Estados Financieros - Real'!G36/'Estados Financieros - Real'!G$49</f>
        <v>0</v>
      </c>
      <c r="H136" s="9">
        <f>'Estados Financieros - Real'!H36/'Estados Financieros - Real'!H$49</f>
        <v>0</v>
      </c>
      <c r="I136" s="9">
        <f>'Estados Financieros - Real'!I36/'Estados Financieros - Real'!I$49</f>
        <v>0</v>
      </c>
      <c r="J136" s="9">
        <f>'Estados Financieros - Real'!J36/'Estados Financieros - Real'!J$49</f>
        <v>0</v>
      </c>
      <c r="K136" s="9">
        <f>'Estados Financieros - Real'!K36/'Estados Financieros - Real'!K$49</f>
        <v>0</v>
      </c>
      <c r="M136" s="15">
        <f t="shared" si="16"/>
        <v>0</v>
      </c>
    </row>
    <row r="137" spans="1:13" ht="12.75">
      <c r="A137" t="s">
        <v>22</v>
      </c>
      <c r="B137" s="9">
        <f>'Estados Financieros - Real'!B37/'Estados Financieros - Real'!B$49</f>
        <v>0</v>
      </c>
      <c r="C137" s="9">
        <f>'Estados Financieros - Real'!C37/'Estados Financieros - Real'!C$49</f>
        <v>0</v>
      </c>
      <c r="D137" s="9">
        <f>'Estados Financieros - Real'!D37/'Estados Financieros - Real'!D$49</f>
        <v>0.0006808909739552933</v>
      </c>
      <c r="E137" s="9">
        <f>'Estados Financieros - Real'!E37/'Estados Financieros - Real'!E$49</f>
        <v>0.018769886163002104</v>
      </c>
      <c r="F137" s="9">
        <f>'Estados Financieros - Real'!F37/'Estados Financieros - Real'!F$49</f>
        <v>0.06710689849645957</v>
      </c>
      <c r="G137" s="9">
        <f>'Estados Financieros - Real'!G37/'Estados Financieros - Real'!G$49</f>
        <v>0.05873917006663651</v>
      </c>
      <c r="H137" s="9">
        <f>'Estados Financieros - Real'!H37/'Estados Financieros - Real'!H$49</f>
        <v>0.06485651800123632</v>
      </c>
      <c r="I137" s="9">
        <f>'Estados Financieros - Real'!I37/'Estados Financieros - Real'!I$49</f>
        <v>0.10548753534699257</v>
      </c>
      <c r="J137" s="9">
        <f>'Estados Financieros - Real'!J37/'Estados Financieros - Real'!J$49</f>
        <v>0.13381895762866078</v>
      </c>
      <c r="K137" s="9">
        <f>'Estados Financieros - Real'!K37/'Estados Financieros - Real'!K$49</f>
        <v>0.11228960066838062</v>
      </c>
      <c r="M137" s="15">
        <f t="shared" si="16"/>
        <v>0.05617494573453237</v>
      </c>
    </row>
    <row r="138" spans="1:13" ht="12.75">
      <c r="A138" t="s">
        <v>33</v>
      </c>
      <c r="B138" s="9">
        <f>'Estados Financieros - Real'!B38/'Estados Financieros - Real'!B$49</f>
        <v>0</v>
      </c>
      <c r="C138" s="9">
        <f>'Estados Financieros - Real'!C38/'Estados Financieros - Real'!C$49</f>
        <v>0</v>
      </c>
      <c r="D138" s="9">
        <f>'Estados Financieros - Real'!D38/'Estados Financieros - Real'!D$49</f>
        <v>-0.012636277071008027</v>
      </c>
      <c r="E138" s="9">
        <f>'Estados Financieros - Real'!E38/'Estados Financieros - Real'!E$49</f>
        <v>-0.009669393813562783</v>
      </c>
      <c r="F138" s="9">
        <f>'Estados Financieros - Real'!F38/'Estados Financieros - Real'!F$49</f>
        <v>-0.013674525563495604</v>
      </c>
      <c r="G138" s="9">
        <f>'Estados Financieros - Real'!G38/'Estados Financieros - Real'!G$49</f>
        <v>-0.012109117757501198</v>
      </c>
      <c r="H138" s="9">
        <f>'Estados Financieros - Real'!H38/'Estados Financieros - Real'!H$49</f>
        <v>-0.010278744128730578</v>
      </c>
      <c r="I138" s="9">
        <f>'Estados Financieros - Real'!I38/'Estados Financieros - Real'!I$49</f>
        <v>-0.0075251835641768055</v>
      </c>
      <c r="J138" s="9">
        <f>'Estados Financieros - Real'!J38/'Estados Financieros - Real'!J$49</f>
        <v>-0.006013899270590292</v>
      </c>
      <c r="K138" s="9">
        <f>'Estados Financieros - Real'!K38/'Estados Financieros - Real'!K$49</f>
        <v>-0.006510811282367829</v>
      </c>
      <c r="M138" s="15">
        <f t="shared" si="16"/>
        <v>-0.00784179524514331</v>
      </c>
    </row>
    <row r="139" spans="1:13" ht="12.75">
      <c r="A139" t="s">
        <v>23</v>
      </c>
      <c r="B139" s="9">
        <f>'Estados Financieros - Real'!B39/'Estados Financieros - Real'!B$49</f>
        <v>0.00028747873019415755</v>
      </c>
      <c r="C139" s="9">
        <f>'Estados Financieros - Real'!C39/'Estados Financieros - Real'!C$49</f>
        <v>0.00010307720351385983</v>
      </c>
      <c r="D139" s="9">
        <f>'Estados Financieros - Real'!D39/'Estados Financieros - Real'!D$49</f>
        <v>0.00010999164351334776</v>
      </c>
      <c r="E139" s="9">
        <f>'Estados Financieros - Real'!E39/'Estados Financieros - Real'!E$49</f>
        <v>0.0005343189514284729</v>
      </c>
      <c r="F139" s="9">
        <f>'Estados Financieros - Real'!F39/'Estados Financieros - Real'!F$49</f>
        <v>0.0012852529425503093</v>
      </c>
      <c r="G139" s="9">
        <f>'Estados Financieros - Real'!G39/'Estados Financieros - Real'!G$49</f>
        <v>0.006253150609241606</v>
      </c>
      <c r="H139" s="9">
        <f>'Estados Financieros - Real'!H39/'Estados Financieros - Real'!H$49</f>
        <v>0.007493473810387567</v>
      </c>
      <c r="I139" s="9">
        <f>'Estados Financieros - Real'!I39/'Estados Financieros - Real'!I$49</f>
        <v>0.010125909999983026</v>
      </c>
      <c r="J139" s="9">
        <f>'Estados Financieros - Real'!J39/'Estados Financieros - Real'!J$49</f>
        <v>0.011579187110705673</v>
      </c>
      <c r="K139" s="9">
        <f>'Estados Financieros - Real'!K39/'Estados Financieros - Real'!K$49</f>
        <v>0.012606585965338224</v>
      </c>
      <c r="M139" s="15">
        <f t="shared" si="16"/>
        <v>0.005037842696685625</v>
      </c>
    </row>
    <row r="140" spans="1:13" ht="12.75">
      <c r="A140" t="s">
        <v>24</v>
      </c>
      <c r="B140" s="9">
        <f>'Estados Financieros - Real'!B40/'Estados Financieros - Real'!B$49</f>
        <v>0</v>
      </c>
      <c r="C140" s="9">
        <f>'Estados Financieros - Real'!C40/'Estados Financieros - Real'!C$49</f>
        <v>0</v>
      </c>
      <c r="D140" s="9">
        <f>'Estados Financieros - Real'!D40/'Estados Financieros - Real'!D$49</f>
        <v>0</v>
      </c>
      <c r="E140" s="9">
        <f>'Estados Financieros - Real'!E40/'Estados Financieros - Real'!E$49</f>
        <v>0</v>
      </c>
      <c r="F140" s="9">
        <f>'Estados Financieros - Real'!F40/'Estados Financieros - Real'!F$49</f>
        <v>0</v>
      </c>
      <c r="G140" s="9">
        <f>'Estados Financieros - Real'!G40/'Estados Financieros - Real'!G$49</f>
        <v>0.0055651371244910056</v>
      </c>
      <c r="H140" s="9">
        <f>'Estados Financieros - Real'!H40/'Estados Financieros - Real'!H$49</f>
        <v>0.008454129484847268</v>
      </c>
      <c r="I140" s="9">
        <f>'Estados Financieros - Real'!I40/'Estados Financieros - Real'!I$49</f>
        <v>0.00034377035889571325</v>
      </c>
      <c r="J140" s="9">
        <f>'Estados Financieros - Real'!J40/'Estados Financieros - Real'!J$49</f>
        <v>0.0002389699986883392</v>
      </c>
      <c r="K140" s="9">
        <f>'Estados Financieros - Real'!K40/'Estados Financieros - Real'!K$49</f>
        <v>0</v>
      </c>
      <c r="M140" s="15">
        <f t="shared" si="16"/>
        <v>0.0014602006966922326</v>
      </c>
    </row>
    <row r="141" spans="1:13" ht="12.75">
      <c r="A141" t="s">
        <v>34</v>
      </c>
      <c r="B141" s="9">
        <f>'Estados Financieros - Real'!B41/'Estados Financieros - Real'!B$49</f>
        <v>0</v>
      </c>
      <c r="C141" s="9">
        <f>'Estados Financieros - Real'!C41/'Estados Financieros - Real'!C$49</f>
        <v>0.015386004783869004</v>
      </c>
      <c r="D141" s="9">
        <f>'Estados Financieros - Real'!D41/'Estados Financieros - Real'!D$49</f>
        <v>0.0010097728728604837</v>
      </c>
      <c r="E141" s="9">
        <f>'Estados Financieros - Real'!E41/'Estados Financieros - Real'!E$49</f>
        <v>0.029537375820318606</v>
      </c>
      <c r="F141" s="9">
        <f>'Estados Financieros - Real'!F41/'Estados Financieros - Real'!F$49</f>
        <v>0.013430212320557343</v>
      </c>
      <c r="G141" s="9">
        <f>'Estados Financieros - Real'!G41/'Estados Financieros - Real'!G$49</f>
        <v>0</v>
      </c>
      <c r="H141" s="9">
        <f>'Estados Financieros - Real'!H41/'Estados Financieros - Real'!H$49</f>
        <v>0</v>
      </c>
      <c r="I141" s="9">
        <f>'Estados Financieros - Real'!I41/'Estados Financieros - Real'!I$49</f>
        <v>0</v>
      </c>
      <c r="J141" s="9">
        <f>'Estados Financieros - Real'!J41/'Estados Financieros - Real'!J$49</f>
        <v>0</v>
      </c>
      <c r="K141" s="9">
        <f>'Estados Financieros - Real'!K41/'Estados Financieros - Real'!K$49</f>
        <v>0</v>
      </c>
      <c r="M141" s="15">
        <f t="shared" si="16"/>
        <v>0.005936336579760544</v>
      </c>
    </row>
    <row r="142" spans="1:13" ht="12.75">
      <c r="A142" t="s">
        <v>25</v>
      </c>
      <c r="B142" s="9">
        <f>'Estados Financieros - Real'!B42/'Estados Financieros - Real'!B$49</f>
        <v>0</v>
      </c>
      <c r="C142" s="9">
        <f>'Estados Financieros - Real'!C42/'Estados Financieros - Real'!C$49</f>
        <v>0</v>
      </c>
      <c r="D142" s="9">
        <f>'Estados Financieros - Real'!D42/'Estados Financieros - Real'!D$49</f>
        <v>0</v>
      </c>
      <c r="E142" s="9">
        <f>'Estados Financieros - Real'!E42/'Estados Financieros - Real'!E$49</f>
        <v>2.1371783495148764E-05</v>
      </c>
      <c r="F142" s="9">
        <f>'Estados Financieros - Real'!F42/'Estados Financieros - Real'!F$49</f>
        <v>0.0009316262669509096</v>
      </c>
      <c r="G142" s="9">
        <f>'Estados Financieros - Real'!G42/'Estados Financieros - Real'!G$49</f>
        <v>0.14576134417530784</v>
      </c>
      <c r="H142" s="9">
        <f>'Estados Financieros - Real'!H42/'Estados Financieros - Real'!H$49</f>
        <v>0.13193516913035616</v>
      </c>
      <c r="I142" s="9">
        <f>'Estados Financieros - Real'!I42/'Estados Financieros - Real'!I$49</f>
        <v>0.10516891251013856</v>
      </c>
      <c r="J142" s="9">
        <f>'Estados Financieros - Real'!J42/'Estados Financieros - Real'!J$49</f>
        <v>0.10138703806447263</v>
      </c>
      <c r="K142" s="9">
        <f>'Estados Financieros - Real'!K42/'Estados Financieros - Real'!K$49</f>
        <v>0.10649088984933115</v>
      </c>
      <c r="M142" s="15">
        <f t="shared" si="16"/>
        <v>0.05916963517800524</v>
      </c>
    </row>
    <row r="143" spans="1:13" ht="12.75">
      <c r="A143" t="s">
        <v>26</v>
      </c>
      <c r="B143" s="9">
        <f>'Estados Financieros - Real'!B43/'Estados Financieros - Real'!B$49</f>
        <v>0</v>
      </c>
      <c r="C143" s="9">
        <f>'Estados Financieros - Real'!C43/'Estados Financieros - Real'!C$49</f>
        <v>0</v>
      </c>
      <c r="D143" s="9">
        <f>'Estados Financieros - Real'!D43/'Estados Financieros - Real'!D$49</f>
        <v>0</v>
      </c>
      <c r="E143" s="9">
        <f>'Estados Financieros - Real'!E43/'Estados Financieros - Real'!E$49</f>
        <v>-1.2946334141399228E-05</v>
      </c>
      <c r="F143" s="9">
        <f>'Estados Financieros - Real'!F43/'Estados Financieros - Real'!F$49</f>
        <v>-0.0002815083896400758</v>
      </c>
      <c r="G143" s="9">
        <f>'Estados Financieros - Real'!G43/'Estados Financieros - Real'!G$49</f>
        <v>-0.002703848420720519</v>
      </c>
      <c r="H143" s="9">
        <f>'Estados Financieros - Real'!H43/'Estados Financieros - Real'!H$49</f>
        <v>-0.006546029380419796</v>
      </c>
      <c r="I143" s="9">
        <f>'Estados Financieros - Real'!I43/'Estados Financieros - Real'!I$49</f>
        <v>-0.007930533594164213</v>
      </c>
      <c r="J143" s="9">
        <f>'Estados Financieros - Real'!J43/'Estados Financieros - Real'!J$49</f>
        <v>-0.009280084804618036</v>
      </c>
      <c r="K143" s="9">
        <f>'Estados Financieros - Real'!K43/'Estados Financieros - Real'!K$49</f>
        <v>-0.013253609756822205</v>
      </c>
      <c r="M143" s="15">
        <f t="shared" si="16"/>
        <v>-0.004000856068052625</v>
      </c>
    </row>
    <row r="144" spans="1:13" ht="12.75">
      <c r="A144" t="s">
        <v>27</v>
      </c>
      <c r="B144" s="9">
        <f>'Estados Financieros - Real'!B44/'Estados Financieros - Real'!B$49</f>
        <v>0.00035060863466984465</v>
      </c>
      <c r="C144" s="9">
        <f>'Estados Financieros - Real'!C44/'Estados Financieros - Real'!C$49</f>
        <v>0.006804494371066268</v>
      </c>
      <c r="D144" s="9">
        <f>'Estados Financieros - Real'!D44/'Estados Financieros - Real'!D$49</f>
        <v>0.06660367853821224</v>
      </c>
      <c r="E144" s="9">
        <f>'Estados Financieros - Real'!E44/'Estados Financieros - Real'!E$49</f>
        <v>0.017012148110119644</v>
      </c>
      <c r="F144" s="9">
        <f>'Estados Financieros - Real'!F44/'Estados Financieros - Real'!F$49</f>
        <v>0.029293386247104536</v>
      </c>
      <c r="G144" s="9">
        <f>'Estados Financieros - Real'!G44/'Estados Financieros - Real'!G$49</f>
        <v>0.03167669453616372</v>
      </c>
      <c r="H144" s="9">
        <f>'Estados Financieros - Real'!H44/'Estados Financieros - Real'!H$49</f>
        <v>0.034189867278465146</v>
      </c>
      <c r="I144" s="9">
        <f>'Estados Financieros - Real'!I44/'Estados Financieros - Real'!I$49</f>
        <v>0.02165326101680419</v>
      </c>
      <c r="J144" s="9">
        <f>'Estados Financieros - Real'!J44/'Estados Financieros - Real'!J$49</f>
        <v>0.027022328347931706</v>
      </c>
      <c r="K144" s="9">
        <f>'Estados Financieros - Real'!K44/'Estados Financieros - Real'!K$49</f>
        <v>0.011488283784281541</v>
      </c>
      <c r="M144" s="15">
        <f t="shared" si="16"/>
        <v>0.024609475086481886</v>
      </c>
    </row>
    <row r="145" spans="1:13" ht="12.75">
      <c r="A145" t="s">
        <v>35</v>
      </c>
      <c r="B145" s="9">
        <f>'Estados Financieros - Real'!B45/'Estados Financieros - Real'!B$49</f>
        <v>0</v>
      </c>
      <c r="C145" s="9">
        <f>'Estados Financieros - Real'!C45/'Estados Financieros - Real'!C$49</f>
        <v>0</v>
      </c>
      <c r="D145" s="9">
        <f>'Estados Financieros - Real'!D45/'Estados Financieros - Real'!D$49</f>
        <v>0</v>
      </c>
      <c r="E145" s="9">
        <f>'Estados Financieros - Real'!E45/'Estados Financieros - Real'!E$49</f>
        <v>0</v>
      </c>
      <c r="F145" s="9">
        <f>'Estados Financieros - Real'!F45/'Estados Financieros - Real'!F$49</f>
        <v>0</v>
      </c>
      <c r="G145" s="9">
        <f>'Estados Financieros - Real'!G45/'Estados Financieros - Real'!G$49</f>
        <v>0</v>
      </c>
      <c r="H145" s="9">
        <f>'Estados Financieros - Real'!H45/'Estados Financieros - Real'!H$49</f>
        <v>0</v>
      </c>
      <c r="I145" s="9">
        <f>'Estados Financieros - Real'!I45/'Estados Financieros - Real'!I$49</f>
        <v>0</v>
      </c>
      <c r="J145" s="9">
        <f>'Estados Financieros - Real'!J45/'Estados Financieros - Real'!J$49</f>
        <v>0</v>
      </c>
      <c r="K145" s="9">
        <f>'Estados Financieros - Real'!K45/'Estados Financieros - Real'!K$49</f>
        <v>0</v>
      </c>
      <c r="M145" s="15">
        <f t="shared" si="16"/>
        <v>0</v>
      </c>
    </row>
    <row r="146" spans="2:11" ht="12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3" ht="12.75">
      <c r="A147" s="1" t="s">
        <v>28</v>
      </c>
      <c r="B147" s="12">
        <f>SUM(B135:B145)</f>
        <v>0.010812758748656266</v>
      </c>
      <c r="C147" s="12">
        <f>SUM(C135:C145)</f>
        <v>0.026976651424281687</v>
      </c>
      <c r="D147" s="12">
        <f aca="true" t="shared" si="17" ref="D147:M147">SUM(D135:D145)</f>
        <v>0.058476748014581116</v>
      </c>
      <c r="E147" s="12">
        <f t="shared" si="17"/>
        <v>0.05853626102246756</v>
      </c>
      <c r="F147" s="12">
        <f t="shared" si="17"/>
        <v>0.0982999759431338</v>
      </c>
      <c r="G147" s="12">
        <f t="shared" si="17"/>
        <v>0.25340072335814284</v>
      </c>
      <c r="H147" s="12">
        <f t="shared" si="17"/>
        <v>0.25025792045370965</v>
      </c>
      <c r="I147" s="12">
        <f t="shared" si="17"/>
        <v>0.2431886894106936</v>
      </c>
      <c r="J147" s="12">
        <f t="shared" si="17"/>
        <v>0.2669744319126289</v>
      </c>
      <c r="K147" s="12">
        <f>SUM(K135:K145)</f>
        <v>0.23089432990020461</v>
      </c>
      <c r="M147" s="12">
        <f t="shared" si="17"/>
        <v>0.14978184901885003</v>
      </c>
    </row>
    <row r="148" spans="2:11" ht="12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3" ht="12.75">
      <c r="A149" s="2" t="s">
        <v>29</v>
      </c>
      <c r="B149" s="13">
        <f aca="true" t="shared" si="18" ref="B149:M149">SUM(B123+B133+B147)</f>
        <v>0.9999999999999999</v>
      </c>
      <c r="C149" s="13">
        <f t="shared" si="18"/>
        <v>1</v>
      </c>
      <c r="D149" s="13">
        <f t="shared" si="18"/>
        <v>1</v>
      </c>
      <c r="E149" s="13">
        <f t="shared" si="18"/>
        <v>1</v>
      </c>
      <c r="F149" s="13">
        <f t="shared" si="18"/>
        <v>1</v>
      </c>
      <c r="G149" s="13">
        <f t="shared" si="18"/>
        <v>0.9999999999999998</v>
      </c>
      <c r="H149" s="13">
        <f t="shared" si="18"/>
        <v>1</v>
      </c>
      <c r="I149" s="13">
        <f t="shared" si="18"/>
        <v>0.9999999999999998</v>
      </c>
      <c r="J149" s="13">
        <f t="shared" si="18"/>
        <v>1</v>
      </c>
      <c r="K149" s="13">
        <f>SUM(K123+K133+K147)</f>
        <v>1</v>
      </c>
      <c r="M149" s="13">
        <f t="shared" si="18"/>
        <v>0.9999999999999999</v>
      </c>
    </row>
    <row r="150" spans="2:11" ht="12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1" t="s">
        <v>36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4" ht="12.75">
      <c r="A154" t="s">
        <v>37</v>
      </c>
      <c r="B154" s="9">
        <f>'Estados Financieros - Real'!B54/'Estados Financieros - Real'!B$101</f>
        <v>0.05644336941210613</v>
      </c>
      <c r="C154" s="9">
        <f>'Estados Financieros - Real'!C54/'Estados Financieros - Real'!C$101</f>
        <v>0.04893632881557388</v>
      </c>
      <c r="D154" s="9">
        <f>'Estados Financieros - Real'!D54/'Estados Financieros - Real'!D$101</f>
        <v>0.02022254756893392</v>
      </c>
      <c r="E154" s="9">
        <f>'Estados Financieros - Real'!E54/'Estados Financieros - Real'!E$101</f>
        <v>0.022261826596704858</v>
      </c>
      <c r="F154" s="9">
        <f>'Estados Financieros - Real'!F54/'Estados Financieros - Real'!F$101</f>
        <v>0.051328201704492295</v>
      </c>
      <c r="G154" s="9">
        <f>'Estados Financieros - Real'!G54/'Estados Financieros - Real'!G$101</f>
        <v>0.030542457403453356</v>
      </c>
      <c r="H154" s="9">
        <f>'Estados Financieros - Real'!H54/'Estados Financieros - Real'!H$101</f>
        <v>0.012376700788287068</v>
      </c>
      <c r="I154" s="9">
        <f>'Estados Financieros - Real'!I54/'Estados Financieros - Real'!I$101</f>
        <v>0.04466116034541578</v>
      </c>
      <c r="J154" s="9">
        <f>'Estados Financieros - Real'!J54/'Estados Financieros - Real'!J$101</f>
        <v>0.036854226693790106</v>
      </c>
      <c r="K154" s="9">
        <f>'Estados Financieros - Real'!K54/'Estados Financieros - Real'!K$101</f>
        <v>0.006287636165214323</v>
      </c>
      <c r="M154" s="15">
        <f aca="true" t="shared" si="19" ref="M154:M169">AVERAGE(B154:K154)</f>
        <v>0.032991445549397175</v>
      </c>
      <c r="N154" s="15"/>
    </row>
    <row r="155" spans="1:14" ht="12.75">
      <c r="A155" t="s">
        <v>38</v>
      </c>
      <c r="B155" s="9">
        <f>'Estados Financieros - Real'!B55/'Estados Financieros - Real'!B$101</f>
        <v>0.001780510100672068</v>
      </c>
      <c r="C155" s="9">
        <f>'Estados Financieros - Real'!C55/'Estados Financieros - Real'!C$101</f>
        <v>0.002370459241421974</v>
      </c>
      <c r="D155" s="9">
        <f>'Estados Financieros - Real'!D55/'Estados Financieros - Real'!D$101</f>
        <v>0.00829712891051518</v>
      </c>
      <c r="E155" s="9">
        <f>'Estados Financieros - Real'!E55/'Estados Financieros - Real'!E$101</f>
        <v>0.007203079711179386</v>
      </c>
      <c r="F155" s="9">
        <f>'Estados Financieros - Real'!F55/'Estados Financieros - Real'!F$101</f>
        <v>0.010317838429760164</v>
      </c>
      <c r="G155" s="9">
        <f>'Estados Financieros - Real'!G55/'Estados Financieros - Real'!G$101</f>
        <v>0.013400332224229358</v>
      </c>
      <c r="H155" s="9">
        <f>'Estados Financieros - Real'!H55/'Estados Financieros - Real'!H$101</f>
        <v>0.012648384198385015</v>
      </c>
      <c r="I155" s="9">
        <f>'Estados Financieros - Real'!I55/'Estados Financieros - Real'!I$101</f>
        <v>0.009378383177679738</v>
      </c>
      <c r="J155" s="9">
        <f>'Estados Financieros - Real'!J55/'Estados Financieros - Real'!J$101</f>
        <v>0.012922017905845497</v>
      </c>
      <c r="K155" s="9">
        <f>'Estados Financieros - Real'!K55/'Estados Financieros - Real'!K$101</f>
        <v>0.01811700624414838</v>
      </c>
      <c r="M155" s="15">
        <f t="shared" si="19"/>
        <v>0.009643514014383677</v>
      </c>
      <c r="N155" s="15"/>
    </row>
    <row r="156" spans="1:14" ht="12.75">
      <c r="A156" t="s">
        <v>62</v>
      </c>
      <c r="B156" s="9">
        <f>'Estados Financieros - Real'!B56/'Estados Financieros - Real'!B$101</f>
        <v>0</v>
      </c>
      <c r="C156" s="9">
        <f>'Estados Financieros - Real'!C56/'Estados Financieros - Real'!C$101</f>
        <v>0</v>
      </c>
      <c r="D156" s="9">
        <f>'Estados Financieros - Real'!D56/'Estados Financieros - Real'!D$101</f>
        <v>0</v>
      </c>
      <c r="E156" s="9">
        <f>'Estados Financieros - Real'!E56/'Estados Financieros - Real'!E$101</f>
        <v>0</v>
      </c>
      <c r="F156" s="9">
        <f>'Estados Financieros - Real'!F56/'Estados Financieros - Real'!F$101</f>
        <v>0</v>
      </c>
      <c r="G156" s="9">
        <f>'Estados Financieros - Real'!G56/'Estados Financieros - Real'!G$101</f>
        <v>0</v>
      </c>
      <c r="H156" s="9">
        <f>'Estados Financieros - Real'!H56/'Estados Financieros - Real'!H$101</f>
        <v>0</v>
      </c>
      <c r="I156" s="9">
        <f>'Estados Financieros - Real'!I56/'Estados Financieros - Real'!I$101</f>
        <v>0</v>
      </c>
      <c r="J156" s="9">
        <f>'Estados Financieros - Real'!J56/'Estados Financieros - Real'!J$101</f>
        <v>0</v>
      </c>
      <c r="K156" s="9">
        <f>'Estados Financieros - Real'!K56/'Estados Financieros - Real'!K$101</f>
        <v>0</v>
      </c>
      <c r="M156" s="15">
        <f t="shared" si="19"/>
        <v>0</v>
      </c>
      <c r="N156" s="15"/>
    </row>
    <row r="157" spans="1:14" ht="12.75">
      <c r="A157" t="s">
        <v>63</v>
      </c>
      <c r="B157" s="9">
        <f>'Estados Financieros - Real'!B57/'Estados Financieros - Real'!B$101</f>
        <v>0</v>
      </c>
      <c r="C157" s="9">
        <f>'Estados Financieros - Real'!C57/'Estados Financieros - Real'!C$101</f>
        <v>0.0021162028497227962</v>
      </c>
      <c r="D157" s="9">
        <f>'Estados Financieros - Real'!D57/'Estados Financieros - Real'!D$101</f>
        <v>0.0018974982787512166</v>
      </c>
      <c r="E157" s="9">
        <f>'Estados Financieros - Real'!E57/'Estados Financieros - Real'!E$101</f>
        <v>0.011025620447852527</v>
      </c>
      <c r="F157" s="9">
        <f>'Estados Financieros - Real'!F57/'Estados Financieros - Real'!F$101</f>
        <v>0.007885628176119278</v>
      </c>
      <c r="G157" s="9">
        <f>'Estados Financieros - Real'!G57/'Estados Financieros - Real'!G$101</f>
        <v>0.016449510613297025</v>
      </c>
      <c r="H157" s="9">
        <f>'Estados Financieros - Real'!H57/'Estados Financieros - Real'!H$101</f>
        <v>0.008601886605408945</v>
      </c>
      <c r="I157" s="9">
        <f>'Estados Financieros - Real'!I57/'Estados Financieros - Real'!I$101</f>
        <v>0.006742897554179578</v>
      </c>
      <c r="J157" s="9">
        <f>'Estados Financieros - Real'!J57/'Estados Financieros - Real'!J$101</f>
        <v>0.005366491642440946</v>
      </c>
      <c r="K157" s="9">
        <f>'Estados Financieros - Real'!K57/'Estados Financieros - Real'!K$101</f>
        <v>0.0028032275819601213</v>
      </c>
      <c r="M157" s="15">
        <f t="shared" si="19"/>
        <v>0.006288896374973244</v>
      </c>
      <c r="N157" s="15"/>
    </row>
    <row r="158" spans="1:14" ht="12.75">
      <c r="A158" t="s">
        <v>39</v>
      </c>
      <c r="B158" s="9">
        <f>'Estados Financieros - Real'!B58/'Estados Financieros - Real'!B$101</f>
        <v>0.0005312147625352931</v>
      </c>
      <c r="C158" s="9">
        <f>'Estados Financieros - Real'!C58/'Estados Financieros - Real'!C$101</f>
        <v>0.001352319211295111</v>
      </c>
      <c r="D158" s="9">
        <f>'Estados Financieros - Real'!D58/'Estados Financieros - Real'!D$101</f>
        <v>0.01234872809842385</v>
      </c>
      <c r="E158" s="9">
        <f>'Estados Financieros - Real'!E58/'Estados Financieros - Real'!E$101</f>
        <v>0.010168354212192999</v>
      </c>
      <c r="F158" s="9">
        <f>'Estados Financieros - Real'!F58/'Estados Financieros - Real'!F$101</f>
        <v>0.0012107395607072581</v>
      </c>
      <c r="G158" s="9">
        <f>'Estados Financieros - Real'!G58/'Estados Financieros - Real'!G$101</f>
        <v>0.0028520705362653784</v>
      </c>
      <c r="H158" s="9">
        <f>'Estados Financieros - Real'!H58/'Estados Financieros - Real'!H$101</f>
        <v>0.0027083582101037045</v>
      </c>
      <c r="I158" s="9">
        <f>'Estados Financieros - Real'!I58/'Estados Financieros - Real'!I$101</f>
        <v>0.0034068257231642776</v>
      </c>
      <c r="J158" s="9">
        <f>'Estados Financieros - Real'!J58/'Estados Financieros - Real'!J$101</f>
        <v>0.002969949996116906</v>
      </c>
      <c r="K158" s="9">
        <f>'Estados Financieros - Real'!K58/'Estados Financieros - Real'!K$101</f>
        <v>0.00152603780249603</v>
      </c>
      <c r="M158" s="15">
        <f t="shared" si="19"/>
        <v>0.00390745981133008</v>
      </c>
      <c r="N158" s="15"/>
    </row>
    <row r="159" spans="1:14" ht="12.75">
      <c r="A159" t="s">
        <v>40</v>
      </c>
      <c r="B159" s="9">
        <f>'Estados Financieros - Real'!B59/'Estados Financieros - Real'!B$101</f>
        <v>0</v>
      </c>
      <c r="C159" s="9">
        <f>'Estados Financieros - Real'!C59/'Estados Financieros - Real'!C$101</f>
        <v>0</v>
      </c>
      <c r="D159" s="9">
        <f>'Estados Financieros - Real'!D59/'Estados Financieros - Real'!D$101</f>
        <v>0</v>
      </c>
      <c r="E159" s="9">
        <f>'Estados Financieros - Real'!E59/'Estados Financieros - Real'!E$101</f>
        <v>0</v>
      </c>
      <c r="F159" s="9">
        <f>'Estados Financieros - Real'!F59/'Estados Financieros - Real'!F$101</f>
        <v>3.089776263707914E-05</v>
      </c>
      <c r="G159" s="9">
        <f>'Estados Financieros - Real'!G59/'Estados Financieros - Real'!G$101</f>
        <v>2.4255008152820552E-05</v>
      </c>
      <c r="H159" s="9">
        <f>'Estados Financieros - Real'!H59/'Estados Financieros - Real'!H$101</f>
        <v>2.3918272156150162E-05</v>
      </c>
      <c r="I159" s="9">
        <f>'Estados Financieros - Real'!I59/'Estados Financieros - Real'!I$101</f>
        <v>1.193808726060436E-05</v>
      </c>
      <c r="J159" s="9">
        <f>'Estados Financieros - Real'!J59/'Estados Financieros - Real'!J$101</f>
        <v>8.485991222638114E-06</v>
      </c>
      <c r="K159" s="9">
        <f>'Estados Financieros - Real'!K59/'Estados Financieros - Real'!K$101</f>
        <v>9.10371846567747E-06</v>
      </c>
      <c r="M159" s="15">
        <f t="shared" si="19"/>
        <v>1.085988398949698E-05</v>
      </c>
      <c r="N159" s="15"/>
    </row>
    <row r="160" spans="1:14" ht="12.75">
      <c r="A160" t="s">
        <v>41</v>
      </c>
      <c r="B160" s="9">
        <f>'Estados Financieros - Real'!B60/'Estados Financieros - Real'!B$101</f>
        <v>0.20818952420757134</v>
      </c>
      <c r="C160" s="9">
        <f>'Estados Financieros - Real'!C60/'Estados Financieros - Real'!C$101</f>
        <v>0.13524264171271186</v>
      </c>
      <c r="D160" s="9">
        <f>'Estados Financieros - Real'!D60/'Estados Financieros - Real'!D$101</f>
        <v>0.1305764651904187</v>
      </c>
      <c r="E160" s="9">
        <f>'Estados Financieros - Real'!E60/'Estados Financieros - Real'!E$101</f>
        <v>0.17944932612972725</v>
      </c>
      <c r="F160" s="9">
        <f>'Estados Financieros - Real'!F60/'Estados Financieros - Real'!F$101</f>
        <v>0.19232780025411148</v>
      </c>
      <c r="G160" s="9">
        <f>'Estados Financieros - Real'!G60/'Estados Financieros - Real'!G$101</f>
        <v>0.1574980692524553</v>
      </c>
      <c r="H160" s="9">
        <f>'Estados Financieros - Real'!H60/'Estados Financieros - Real'!H$101</f>
        <v>0.18232451839201766</v>
      </c>
      <c r="I160" s="9">
        <f>'Estados Financieros - Real'!I60/'Estados Financieros - Real'!I$101</f>
        <v>0.17916296992043526</v>
      </c>
      <c r="J160" s="9">
        <f>'Estados Financieros - Real'!J60/'Estados Financieros - Real'!J$101</f>
        <v>0.16673713940049514</v>
      </c>
      <c r="K160" s="9">
        <f>'Estados Financieros - Real'!K60/'Estados Financieros - Real'!K$101</f>
        <v>0.17961690340508846</v>
      </c>
      <c r="M160" s="15">
        <f t="shared" si="19"/>
        <v>0.17111253578650326</v>
      </c>
      <c r="N160" s="15"/>
    </row>
    <row r="161" spans="1:14" ht="12.75">
      <c r="A161" t="s">
        <v>42</v>
      </c>
      <c r="B161" s="9">
        <f>'Estados Financieros - Real'!B61/'Estados Financieros - Real'!B$101</f>
        <v>0</v>
      </c>
      <c r="C161" s="9">
        <f>'Estados Financieros - Real'!C61/'Estados Financieros - Real'!C$101</f>
        <v>0</v>
      </c>
      <c r="D161" s="9">
        <f>'Estados Financieros - Real'!D61/'Estados Financieros - Real'!D$101</f>
        <v>0</v>
      </c>
      <c r="E161" s="9">
        <f>'Estados Financieros - Real'!E61/'Estados Financieros - Real'!E$101</f>
        <v>8.12162062959751E-05</v>
      </c>
      <c r="F161" s="9">
        <f>'Estados Financieros - Real'!F61/'Estados Financieros - Real'!F$101</f>
        <v>0</v>
      </c>
      <c r="G161" s="9">
        <f>'Estados Financieros - Real'!G61/'Estados Financieros - Real'!G$101</f>
        <v>0.0006538512872833213</v>
      </c>
      <c r="H161" s="9">
        <f>'Estados Financieros - Real'!H61/'Estados Financieros - Real'!H$101</f>
        <v>0.00023841552973580276</v>
      </c>
      <c r="I161" s="9">
        <f>'Estados Financieros - Real'!I61/'Estados Financieros - Real'!I$101</f>
        <v>8.140542314948301E-06</v>
      </c>
      <c r="J161" s="9">
        <f>'Estados Financieros - Real'!J61/'Estados Financieros - Real'!J$101</f>
        <v>0.0005994343027618538</v>
      </c>
      <c r="K161" s="9">
        <f>'Estados Financieros - Real'!K61/'Estados Financieros - Real'!K$101</f>
        <v>0.0006450254782545079</v>
      </c>
      <c r="M161" s="15">
        <f t="shared" si="19"/>
        <v>0.00022260833466464092</v>
      </c>
      <c r="N161" s="15"/>
    </row>
    <row r="162" spans="1:14" ht="12.75">
      <c r="A162" t="s">
        <v>43</v>
      </c>
      <c r="B162" s="9">
        <f>'Estados Financieros - Real'!B62/'Estados Financieros - Real'!B$101</f>
        <v>0.013838411679286776</v>
      </c>
      <c r="C162" s="9">
        <f>'Estados Financieros - Real'!C62/'Estados Financieros - Real'!C$101</f>
        <v>0.006503833260551207</v>
      </c>
      <c r="D162" s="9">
        <f>'Estados Financieros - Real'!D62/'Estados Financieros - Real'!D$101</f>
        <v>0.007341711628657509</v>
      </c>
      <c r="E162" s="9">
        <f>'Estados Financieros - Real'!E62/'Estados Financieros - Real'!E$101</f>
        <v>0.009799293903127917</v>
      </c>
      <c r="F162" s="9">
        <f>'Estados Financieros - Real'!F62/'Estados Financieros - Real'!F$101</f>
        <v>0.008333891911235767</v>
      </c>
      <c r="G162" s="9">
        <f>'Estados Financieros - Real'!G62/'Estados Financieros - Real'!G$101</f>
        <v>0.005151471557602647</v>
      </c>
      <c r="H162" s="9">
        <f>'Estados Financieros - Real'!H62/'Estados Financieros - Real'!H$101</f>
        <v>0.0042881356059707</v>
      </c>
      <c r="I162" s="9">
        <f>'Estados Financieros - Real'!I62/'Estados Financieros - Real'!I$101</f>
        <v>0.002793783856317001</v>
      </c>
      <c r="J162" s="9">
        <f>'Estados Financieros - Real'!J62/'Estados Financieros - Real'!J$101</f>
        <v>0.0043525674242430755</v>
      </c>
      <c r="K162" s="9">
        <f>'Estados Financieros - Real'!K62/'Estados Financieros - Real'!K$101</f>
        <v>0.0029543126562650898</v>
      </c>
      <c r="M162" s="15">
        <f t="shared" si="19"/>
        <v>0.006535741348325769</v>
      </c>
      <c r="N162" s="15"/>
    </row>
    <row r="163" spans="1:14" ht="12.75">
      <c r="A163" t="s">
        <v>44</v>
      </c>
      <c r="B163" s="9">
        <f>'Estados Financieros - Real'!B63/'Estados Financieros - Real'!B$101</f>
        <v>0.0002236449608570369</v>
      </c>
      <c r="C163" s="9">
        <f>'Estados Financieros - Real'!C63/'Estados Financieros - Real'!C$101</f>
        <v>0.00010222377604975728</v>
      </c>
      <c r="D163" s="9">
        <f>'Estados Financieros - Real'!D63/'Estados Financieros - Real'!D$101</f>
        <v>0.00021811269978063162</v>
      </c>
      <c r="E163" s="9">
        <f>'Estados Financieros - Real'!E63/'Estados Financieros - Real'!E$101</f>
        <v>0.00017821580497134757</v>
      </c>
      <c r="F163" s="9">
        <f>'Estados Financieros - Real'!F63/'Estados Financieros - Real'!F$101</f>
        <v>0.000190202411014809</v>
      </c>
      <c r="G163" s="9">
        <f>'Estados Financieros - Real'!G63/'Estados Financieros - Real'!G$101</f>
        <v>0.0002771512202991177</v>
      </c>
      <c r="H163" s="9">
        <f>'Estados Financieros - Real'!H63/'Estados Financieros - Real'!H$101</f>
        <v>0.00019594516434002563</v>
      </c>
      <c r="I163" s="9">
        <f>'Estados Financieros - Real'!I63/'Estados Financieros - Real'!I$101</f>
        <v>3.1773377002549956E-05</v>
      </c>
      <c r="J163" s="9">
        <f>'Estados Financieros - Real'!J63/'Estados Financieros - Real'!J$101</f>
        <v>0.00032071481167942413</v>
      </c>
      <c r="K163" s="9">
        <f>'Estados Financieros - Real'!K63/'Estados Financieros - Real'!K$101</f>
        <v>6.35096681061218E-05</v>
      </c>
      <c r="M163" s="15">
        <f t="shared" si="19"/>
        <v>0.00018014938941008217</v>
      </c>
      <c r="N163" s="15"/>
    </row>
    <row r="164" spans="1:14" ht="12.75">
      <c r="A164" t="s">
        <v>45</v>
      </c>
      <c r="B164" s="9">
        <f>'Estados Financieros - Real'!B64/'Estados Financieros - Real'!B$101</f>
        <v>0.011279840820166424</v>
      </c>
      <c r="C164" s="9">
        <f>'Estados Financieros - Real'!C64/'Estados Financieros - Real'!C$101</f>
        <v>0.020775510026738147</v>
      </c>
      <c r="D164" s="9">
        <f>'Estados Financieros - Real'!D64/'Estados Financieros - Real'!D$101</f>
        <v>0.03538198146387406</v>
      </c>
      <c r="E164" s="9">
        <f>'Estados Financieros - Real'!E64/'Estados Financieros - Real'!E$101</f>
        <v>0.012184491962530991</v>
      </c>
      <c r="F164" s="9">
        <f>'Estados Financieros - Real'!F64/'Estados Financieros - Real'!F$101</f>
        <v>0.01537128046834105</v>
      </c>
      <c r="G164" s="9">
        <f>'Estados Financieros - Real'!G64/'Estados Financieros - Real'!G$101</f>
        <v>0.015772153759120413</v>
      </c>
      <c r="H164" s="9">
        <f>'Estados Financieros - Real'!H64/'Estados Financieros - Real'!H$101</f>
        <v>0.019074745186551736</v>
      </c>
      <c r="I164" s="9">
        <f>'Estados Financieros - Real'!I64/'Estados Financieros - Real'!I$101</f>
        <v>0.019867037856973892</v>
      </c>
      <c r="J164" s="9">
        <f>'Estados Financieros - Real'!J64/'Estados Financieros - Real'!J$101</f>
        <v>0.019015758579367204</v>
      </c>
      <c r="K164" s="9">
        <f>'Estados Financieros - Real'!K64/'Estados Financieros - Real'!K$101</f>
        <v>0.02282671062636612</v>
      </c>
      <c r="M164" s="15">
        <f t="shared" si="19"/>
        <v>0.019154951075003004</v>
      </c>
      <c r="N164" s="15"/>
    </row>
    <row r="165" spans="1:14" ht="12.75">
      <c r="A165" t="s">
        <v>46</v>
      </c>
      <c r="B165" s="9">
        <f>'Estados Financieros - Real'!B65/'Estados Financieros - Real'!B$101</f>
        <v>0.018183878961054174</v>
      </c>
      <c r="C165" s="9">
        <f>'Estados Financieros - Real'!C65/'Estados Financieros - Real'!C$101</f>
        <v>0.009465675116495672</v>
      </c>
      <c r="D165" s="9">
        <f>'Estados Financieros - Real'!D65/'Estados Financieros - Real'!D$101</f>
        <v>0.0077339541032991664</v>
      </c>
      <c r="E165" s="9">
        <f>'Estados Financieros - Real'!E65/'Estados Financieros - Real'!E$101</f>
        <v>0.01045868525278142</v>
      </c>
      <c r="F165" s="9">
        <f>'Estados Financieros - Real'!F65/'Estados Financieros - Real'!F$101</f>
        <v>0.014017676258946187</v>
      </c>
      <c r="G165" s="9">
        <f>'Estados Financieros - Real'!G65/'Estados Financieros - Real'!G$101</f>
        <v>0.009807537234540514</v>
      </c>
      <c r="H165" s="9">
        <f>'Estados Financieros - Real'!H65/'Estados Financieros - Real'!H$101</f>
        <v>0.009741850728118687</v>
      </c>
      <c r="I165" s="9">
        <f>'Estados Financieros - Real'!I65/'Estados Financieros - Real'!I$101</f>
        <v>0.009935416154308289</v>
      </c>
      <c r="J165" s="9">
        <f>'Estados Financieros - Real'!J65/'Estados Financieros - Real'!J$101</f>
        <v>0.011531006885043278</v>
      </c>
      <c r="K165" s="9">
        <f>'Estados Financieros - Real'!K65/'Estados Financieros - Real'!K$101</f>
        <v>0.011458961196741802</v>
      </c>
      <c r="M165" s="15">
        <f t="shared" si="19"/>
        <v>0.011233464189132921</v>
      </c>
      <c r="N165" s="15"/>
    </row>
    <row r="166" spans="1:14" ht="12.75">
      <c r="A166" t="s">
        <v>64</v>
      </c>
      <c r="B166" s="9">
        <f>'Estados Financieros - Real'!B66/'Estados Financieros - Real'!B$101</f>
        <v>0</v>
      </c>
      <c r="C166" s="9">
        <f>'Estados Financieros - Real'!C66/'Estados Financieros - Real'!C$101</f>
        <v>0</v>
      </c>
      <c r="D166" s="9">
        <f>'Estados Financieros - Real'!D66/'Estados Financieros - Real'!D$101</f>
        <v>0</v>
      </c>
      <c r="E166" s="9">
        <f>'Estados Financieros - Real'!E66/'Estados Financieros - Real'!E$101</f>
        <v>0</v>
      </c>
      <c r="F166" s="9">
        <f>'Estados Financieros - Real'!F66/'Estados Financieros - Real'!F$101</f>
        <v>0</v>
      </c>
      <c r="G166" s="9">
        <f>'Estados Financieros - Real'!G66/'Estados Financieros - Real'!G$101</f>
        <v>0</v>
      </c>
      <c r="H166" s="9">
        <f>'Estados Financieros - Real'!H66/'Estados Financieros - Real'!H$101</f>
        <v>0.0029510961770049214</v>
      </c>
      <c r="I166" s="9">
        <f>'Estados Financieros - Real'!I66/'Estados Financieros - Real'!I$101</f>
        <v>0.002496407628684811</v>
      </c>
      <c r="J166" s="9">
        <f>'Estados Financieros - Real'!J66/'Estados Financieros - Real'!J$101</f>
        <v>0.000420668841771935</v>
      </c>
      <c r="K166" s="9">
        <f>'Estados Financieros - Real'!K66/'Estados Financieros - Real'!K$101</f>
        <v>0</v>
      </c>
      <c r="M166" s="15">
        <f t="shared" si="19"/>
        <v>0.0005868172647461668</v>
      </c>
      <c r="N166" s="15"/>
    </row>
    <row r="167" spans="1:14" ht="12.75">
      <c r="A167" t="s">
        <v>47</v>
      </c>
      <c r="B167" s="9">
        <f>'Estados Financieros - Real'!B67/'Estados Financieros - Real'!B$101</f>
        <v>0.009834747358818154</v>
      </c>
      <c r="C167" s="9">
        <f>'Estados Financieros - Real'!C67/'Estados Financieros - Real'!C$101</f>
        <v>0.00640331527397714</v>
      </c>
      <c r="D167" s="9">
        <f>'Estados Financieros - Real'!D67/'Estados Financieros - Real'!D$101</f>
        <v>0</v>
      </c>
      <c r="E167" s="9">
        <f>'Estados Financieros - Real'!E67/'Estados Financieros - Real'!E$101</f>
        <v>5.125474170429192E-05</v>
      </c>
      <c r="F167" s="9">
        <f>'Estados Financieros - Real'!F67/'Estados Financieros - Real'!F$101</f>
        <v>0.00015682685244876668</v>
      </c>
      <c r="G167" s="9">
        <f>'Estados Financieros - Real'!G67/'Estados Financieros - Real'!G$101</f>
        <v>0.003097982900176839</v>
      </c>
      <c r="H167" s="9">
        <f>'Estados Financieros - Real'!H67/'Estados Financieros - Real'!H$101</f>
        <v>0.0007561957565191222</v>
      </c>
      <c r="I167" s="9">
        <f>'Estados Financieros - Real'!I67/'Estados Financieros - Real'!I$101</f>
        <v>0.0012087986144757798</v>
      </c>
      <c r="J167" s="9">
        <f>'Estados Financieros - Real'!J67/'Estados Financieros - Real'!J$101</f>
        <v>0.001252033098666752</v>
      </c>
      <c r="K167" s="9">
        <f>'Estados Financieros - Real'!K67/'Estados Financieros - Real'!K$101</f>
        <v>0.0011054232430215364</v>
      </c>
      <c r="M167" s="15">
        <f t="shared" si="19"/>
        <v>0.002386657783980838</v>
      </c>
      <c r="N167" s="15"/>
    </row>
    <row r="168" spans="1:14" ht="12.75">
      <c r="A168" t="s">
        <v>10</v>
      </c>
      <c r="B168" s="9">
        <f>'Estados Financieros - Real'!B68/'Estados Financieros - Real'!B$101</f>
        <v>0</v>
      </c>
      <c r="C168" s="9">
        <f>'Estados Financieros - Real'!C68/'Estados Financieros - Real'!C$101</f>
        <v>0</v>
      </c>
      <c r="D168" s="9">
        <f>'Estados Financieros - Real'!D68/'Estados Financieros - Real'!D$101</f>
        <v>0</v>
      </c>
      <c r="E168" s="9">
        <f>'Estados Financieros - Real'!E68/'Estados Financieros - Real'!E$101</f>
        <v>0</v>
      </c>
      <c r="F168" s="9">
        <f>'Estados Financieros - Real'!F68/'Estados Financieros - Real'!F$101</f>
        <v>0</v>
      </c>
      <c r="G168" s="9">
        <f>'Estados Financieros - Real'!G68/'Estados Financieros - Real'!G$101</f>
        <v>0</v>
      </c>
      <c r="H168" s="9">
        <f>'Estados Financieros - Real'!H68/'Estados Financieros - Real'!H$101</f>
        <v>0</v>
      </c>
      <c r="I168" s="9">
        <f>'Estados Financieros - Real'!I68/'Estados Financieros - Real'!I$101</f>
        <v>0</v>
      </c>
      <c r="J168" s="9">
        <f>'Estados Financieros - Real'!J68/'Estados Financieros - Real'!J$101</f>
        <v>0</v>
      </c>
      <c r="K168" s="9">
        <f>'Estados Financieros - Real'!K68/'Estados Financieros - Real'!K$101</f>
        <v>0</v>
      </c>
      <c r="M168" s="15">
        <f t="shared" si="19"/>
        <v>0</v>
      </c>
      <c r="N168" s="15"/>
    </row>
    <row r="169" spans="1:14" ht="12.75">
      <c r="A169" t="s">
        <v>48</v>
      </c>
      <c r="B169" s="9">
        <f>'Estados Financieros - Real'!B69/'Estados Financieros - Real'!B$101</f>
        <v>0.0010801910689170534</v>
      </c>
      <c r="C169" s="9">
        <f>'Estados Financieros - Real'!C69/'Estados Financieros - Real'!C$101</f>
        <v>0.0008052977776657205</v>
      </c>
      <c r="D169" s="9">
        <f>'Estados Financieros - Real'!D69/'Estados Financieros - Real'!D$101</f>
        <v>1.3383606367671613E-05</v>
      </c>
      <c r="E169" s="9">
        <f>'Estados Financieros - Real'!E69/'Estados Financieros - Real'!E$101</f>
        <v>0</v>
      </c>
      <c r="F169" s="9">
        <f>'Estados Financieros - Real'!F69/'Estados Financieros - Real'!F$101</f>
        <v>0.014360994277744104</v>
      </c>
      <c r="G169" s="9">
        <f>'Estados Financieros - Real'!G69/'Estados Financieros - Real'!G$101</f>
        <v>0.0004894707700387142</v>
      </c>
      <c r="H169" s="9">
        <f>'Estados Financieros - Real'!H69/'Estados Financieros - Real'!H$101</f>
        <v>0.00042681230376544714</v>
      </c>
      <c r="I169" s="9">
        <f>'Estados Financieros - Real'!I69/'Estados Financieros - Real'!I$101</f>
        <v>0.0026169515832074174</v>
      </c>
      <c r="J169" s="9">
        <f>'Estados Financieros - Real'!J69/'Estados Financieros - Real'!J$101</f>
        <v>0.000304699425951745</v>
      </c>
      <c r="K169" s="9">
        <f>'Estados Financieros - Real'!K69/'Estados Financieros - Real'!K$101</f>
        <v>0.009937483124826549</v>
      </c>
      <c r="M169" s="15">
        <f t="shared" si="19"/>
        <v>0.003003528393848442</v>
      </c>
      <c r="N169" s="15"/>
    </row>
    <row r="170" spans="2:11" ht="12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3" ht="12.75">
      <c r="A171" s="1" t="s">
        <v>49</v>
      </c>
      <c r="B171" s="12">
        <f>SUM(B154:B169)</f>
        <v>0.32138533333198444</v>
      </c>
      <c r="C171" s="12">
        <f>SUM(C154:C169)</f>
        <v>0.23407380706220327</v>
      </c>
      <c r="D171" s="12">
        <f aca="true" t="shared" si="20" ref="D171:M171">SUM(D154:D169)</f>
        <v>0.22403151154902196</v>
      </c>
      <c r="E171" s="12">
        <f t="shared" si="20"/>
        <v>0.262861364969069</v>
      </c>
      <c r="F171" s="12">
        <f t="shared" si="20"/>
        <v>0.3155319780675583</v>
      </c>
      <c r="G171" s="12">
        <f t="shared" si="20"/>
        <v>0.25601631376691475</v>
      </c>
      <c r="H171" s="12">
        <f t="shared" si="20"/>
        <v>0.25635696291836496</v>
      </c>
      <c r="I171" s="12">
        <f t="shared" si="20"/>
        <v>0.2823224844214199</v>
      </c>
      <c r="J171" s="12">
        <f t="shared" si="20"/>
        <v>0.2626551949993965</v>
      </c>
      <c r="K171" s="12">
        <f>SUM(K154:K169)</f>
        <v>0.25735134091095474</v>
      </c>
      <c r="M171" s="12">
        <f t="shared" si="20"/>
        <v>0.2672586291996888</v>
      </c>
    </row>
    <row r="172" spans="2:11" ht="12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3" ht="12.75">
      <c r="A173" t="s">
        <v>65</v>
      </c>
      <c r="B173" s="9">
        <f>'Estados Financieros - Real'!B73/'Estados Financieros - Real'!B$101</f>
        <v>0.03393978050015526</v>
      </c>
      <c r="C173" s="9">
        <f>'Estados Financieros - Real'!C73/'Estados Financieros - Real'!C$101</f>
        <v>0.12103964401560861</v>
      </c>
      <c r="D173" s="9">
        <f>'Estados Financieros - Real'!D73/'Estados Financieros - Real'!D$101</f>
        <v>0.13991736879404834</v>
      </c>
      <c r="E173" s="9">
        <f>'Estados Financieros - Real'!E73/'Estados Financieros - Real'!E$101</f>
        <v>0.13625471651005971</v>
      </c>
      <c r="F173" s="9">
        <f>'Estados Financieros - Real'!F73/'Estados Financieros - Real'!F$101</f>
        <v>0.1089327919196009</v>
      </c>
      <c r="G173" s="9">
        <f>'Estados Financieros - Real'!G73/'Estados Financieros - Real'!G$101</f>
        <v>0.1251035476339715</v>
      </c>
      <c r="H173" s="9">
        <f>'Estados Financieros - Real'!H73/'Estados Financieros - Real'!H$101</f>
        <v>0.1093659439441615</v>
      </c>
      <c r="I173" s="9">
        <f>'Estados Financieros - Real'!I73/'Estados Financieros - Real'!I$101</f>
        <v>0.14505844345369892</v>
      </c>
      <c r="J173" s="9">
        <f>'Estados Financieros - Real'!J73/'Estados Financieros - Real'!J$101</f>
        <v>0.14865988771503966</v>
      </c>
      <c r="K173" s="9">
        <f>'Estados Financieros - Real'!K73/'Estados Financieros - Real'!K$101</f>
        <v>0.11209331811237731</v>
      </c>
      <c r="M173" s="15">
        <f aca="true" t="shared" si="21" ref="M173:M180">AVERAGE(B173:K173)</f>
        <v>0.11803654425987217</v>
      </c>
    </row>
    <row r="174" spans="1:13" ht="12.75">
      <c r="A174" t="s">
        <v>66</v>
      </c>
      <c r="B174" s="9">
        <f>'Estados Financieros - Real'!B74/'Estados Financieros - Real'!B$101</f>
        <v>0</v>
      </c>
      <c r="C174" s="9">
        <f>'Estados Financieros - Real'!C74/'Estados Financieros - Real'!C$101</f>
        <v>0.10396255193529637</v>
      </c>
      <c r="D174" s="9">
        <f>'Estados Financieros - Real'!D74/'Estados Financieros - Real'!D$101</f>
        <v>0.0932182658290589</v>
      </c>
      <c r="E174" s="9">
        <f>'Estados Financieros - Real'!E74/'Estados Financieros - Real'!E$101</f>
        <v>0.08244794436686169</v>
      </c>
      <c r="F174" s="9">
        <f>'Estados Financieros - Real'!F74/'Estados Financieros - Real'!F$101</f>
        <v>0.05328821649674808</v>
      </c>
      <c r="G174" s="9">
        <f>'Estados Financieros - Real'!G74/'Estados Financieros - Real'!G$101</f>
        <v>0.04833356070119409</v>
      </c>
      <c r="H174" s="9">
        <f>'Estados Financieros - Real'!H74/'Estados Financieros - Real'!H$101</f>
        <v>0.09721069371829134</v>
      </c>
      <c r="I174" s="9">
        <f>'Estados Financieros - Real'!I74/'Estados Financieros - Real'!I$101</f>
        <v>0.0785757680630545</v>
      </c>
      <c r="J174" s="9">
        <f>'Estados Financieros - Real'!J74/'Estados Financieros - Real'!J$101</f>
        <v>0.09824852992915928</v>
      </c>
      <c r="K174" s="9">
        <f>'Estados Financieros - Real'!K74/'Estados Financieros - Real'!K$101</f>
        <v>0.14646198522633044</v>
      </c>
      <c r="M174" s="15">
        <f t="shared" si="21"/>
        <v>0.08017475162659948</v>
      </c>
    </row>
    <row r="175" spans="1:13" ht="12.75">
      <c r="A175" t="s">
        <v>67</v>
      </c>
      <c r="B175" s="9">
        <f>'Estados Financieros - Real'!B75/'Estados Financieros - Real'!B$101</f>
        <v>0</v>
      </c>
      <c r="C175" s="9">
        <f>'Estados Financieros - Real'!C75/'Estados Financieros - Real'!C$101</f>
        <v>0</v>
      </c>
      <c r="D175" s="9">
        <f>'Estados Financieros - Real'!D75/'Estados Financieros - Real'!D$101</f>
        <v>0</v>
      </c>
      <c r="E175" s="9">
        <f>'Estados Financieros - Real'!E75/'Estados Financieros - Real'!E$101</f>
        <v>0</v>
      </c>
      <c r="F175" s="9">
        <f>'Estados Financieros - Real'!F75/'Estados Financieros - Real'!F$101</f>
        <v>0</v>
      </c>
      <c r="G175" s="9">
        <f>'Estados Financieros - Real'!G75/'Estados Financieros - Real'!G$101</f>
        <v>0</v>
      </c>
      <c r="H175" s="9">
        <f>'Estados Financieros - Real'!H75/'Estados Financieros - Real'!H$101</f>
        <v>0</v>
      </c>
      <c r="I175" s="9">
        <f>'Estados Financieros - Real'!I75/'Estados Financieros - Real'!I$101</f>
        <v>0</v>
      </c>
      <c r="J175" s="9">
        <f>'Estados Financieros - Real'!J75/'Estados Financieros - Real'!J$101</f>
        <v>0.00034746437208971534</v>
      </c>
      <c r="K175" s="9">
        <f>'Estados Financieros - Real'!K75/'Estados Financieros - Real'!K$101</f>
        <v>0</v>
      </c>
      <c r="M175" s="15">
        <f t="shared" si="21"/>
        <v>3.474643720897154E-05</v>
      </c>
    </row>
    <row r="176" spans="1:13" ht="12.75">
      <c r="A176" t="s">
        <v>43</v>
      </c>
      <c r="B176" s="9">
        <f>'Estados Financieros - Real'!B76/'Estados Financieros - Real'!B$101</f>
        <v>0.023709477286938396</v>
      </c>
      <c r="C176" s="9">
        <f>'Estados Financieros - Real'!C76/'Estados Financieros - Real'!C$101</f>
        <v>0.017462269146086326</v>
      </c>
      <c r="D176" s="9">
        <f>'Estados Financieros - Real'!D76/'Estados Financieros - Real'!D$101</f>
        <v>0.052974009222935985</v>
      </c>
      <c r="E176" s="9">
        <f>'Estados Financieros - Real'!E76/'Estados Financieros - Real'!E$101</f>
        <v>0.036699177416981775</v>
      </c>
      <c r="F176" s="9">
        <f>'Estados Financieros - Real'!F76/'Estados Financieros - Real'!F$101</f>
        <v>0.019971523694687424</v>
      </c>
      <c r="G176" s="9">
        <f>'Estados Financieros - Real'!G76/'Estados Financieros - Real'!G$101</f>
        <v>0.014307833566335408</v>
      </c>
      <c r="H176" s="9">
        <f>'Estados Financieros - Real'!H76/'Estados Financieros - Real'!H$101</f>
        <v>0.010969910055110454</v>
      </c>
      <c r="I176" s="9">
        <f>'Estados Financieros - Real'!I76/'Estados Financieros - Real'!I$101</f>
        <v>0.00966573323706177</v>
      </c>
      <c r="J176" s="9">
        <f>'Estados Financieros - Real'!J76/'Estados Financieros - Real'!J$101</f>
        <v>0.00459744531353068</v>
      </c>
      <c r="K176" s="9">
        <f>'Estados Financieros - Real'!K76/'Estados Financieros - Real'!K$101</f>
        <v>0.006326322831190048</v>
      </c>
      <c r="M176" s="15">
        <f t="shared" si="21"/>
        <v>0.019668370177085826</v>
      </c>
    </row>
    <row r="177" spans="1:13" ht="12.75">
      <c r="A177" t="s">
        <v>44</v>
      </c>
      <c r="B177" s="9">
        <f>'Estados Financieros - Real'!B77/'Estados Financieros - Real'!B$101</f>
        <v>0</v>
      </c>
      <c r="C177" s="9">
        <f>'Estados Financieros - Real'!C77/'Estados Financieros - Real'!C$101</f>
        <v>0</v>
      </c>
      <c r="D177" s="9">
        <f>'Estados Financieros - Real'!D77/'Estados Financieros - Real'!D$101</f>
        <v>0</v>
      </c>
      <c r="E177" s="9">
        <f>'Estados Financieros - Real'!E77/'Estados Financieros - Real'!E$101</f>
        <v>0</v>
      </c>
      <c r="F177" s="9">
        <f>'Estados Financieros - Real'!F77/'Estados Financieros - Real'!F$101</f>
        <v>0</v>
      </c>
      <c r="G177" s="9">
        <f>'Estados Financieros - Real'!G77/'Estados Financieros - Real'!G$101</f>
        <v>0</v>
      </c>
      <c r="H177" s="9">
        <f>'Estados Financieros - Real'!H77/'Estados Financieros - Real'!H$101</f>
        <v>0</v>
      </c>
      <c r="I177" s="9">
        <f>'Estados Financieros - Real'!I77/'Estados Financieros - Real'!I$101</f>
        <v>0.00010116466919342639</v>
      </c>
      <c r="J177" s="9">
        <f>'Estados Financieros - Real'!J77/'Estados Financieros - Real'!J$101</f>
        <v>6.672135283705046E-05</v>
      </c>
      <c r="K177" s="9">
        <f>'Estados Financieros - Real'!K77/'Estados Financieros - Real'!K$101</f>
        <v>0</v>
      </c>
      <c r="M177" s="15">
        <f t="shared" si="21"/>
        <v>1.6788602203047685E-05</v>
      </c>
    </row>
    <row r="178" spans="1:13" ht="12.75">
      <c r="A178" t="s">
        <v>45</v>
      </c>
      <c r="B178" s="9">
        <f>'Estados Financieros - Real'!B78/'Estados Financieros - Real'!B$101</f>
        <v>0.004145410628892165</v>
      </c>
      <c r="C178" s="9">
        <f>'Estados Financieros - Real'!C78/'Estados Financieros - Real'!C$101</f>
        <v>0.02314518722601449</v>
      </c>
      <c r="D178" s="9">
        <f>'Estados Financieros - Real'!D78/'Estados Financieros - Real'!D$101</f>
        <v>0.0016597991572557223</v>
      </c>
      <c r="E178" s="9">
        <f>'Estados Financieros - Real'!E78/'Estados Financieros - Real'!E$101</f>
        <v>0.012588409105443846</v>
      </c>
      <c r="F178" s="9">
        <f>'Estados Financieros - Real'!F78/'Estados Financieros - Real'!F$101</f>
        <v>0.025353519550191966</v>
      </c>
      <c r="G178" s="9">
        <f>'Estados Financieros - Real'!G78/'Estados Financieros - Real'!G$101</f>
        <v>0.013685681683699073</v>
      </c>
      <c r="H178" s="9">
        <f>'Estados Financieros - Real'!H78/'Estados Financieros - Real'!H$101</f>
        <v>0.011697298469901241</v>
      </c>
      <c r="I178" s="9">
        <f>'Estados Financieros - Real'!I78/'Estados Financieros - Real'!I$101</f>
        <v>0.007597277114286861</v>
      </c>
      <c r="J178" s="9">
        <f>'Estados Financieros - Real'!J78/'Estados Financieros - Real'!J$101</f>
        <v>0.006517575343142748</v>
      </c>
      <c r="K178" s="9">
        <f>'Estados Financieros - Real'!K78/'Estados Financieros - Real'!K$101</f>
        <v>0.005599190515260339</v>
      </c>
      <c r="M178" s="15">
        <f t="shared" si="21"/>
        <v>0.011198934879408845</v>
      </c>
    </row>
    <row r="179" spans="1:13" ht="12.75">
      <c r="A179" t="s">
        <v>10</v>
      </c>
      <c r="B179" s="9">
        <f>'Estados Financieros - Real'!B79/'Estados Financieros - Real'!B$101</f>
        <v>0.0017096892209426836</v>
      </c>
      <c r="C179" s="9">
        <f>'Estados Financieros - Real'!C79/'Estados Financieros - Real'!C$101</f>
        <v>0</v>
      </c>
      <c r="D179" s="9">
        <f>'Estados Financieros - Real'!D79/'Estados Financieros - Real'!D$101</f>
        <v>0</v>
      </c>
      <c r="E179" s="9">
        <f>'Estados Financieros - Real'!E79/'Estados Financieros - Real'!E$101</f>
        <v>0</v>
      </c>
      <c r="F179" s="9">
        <f>'Estados Financieros - Real'!F79/'Estados Financieros - Real'!F$101</f>
        <v>0</v>
      </c>
      <c r="G179" s="9">
        <f>'Estados Financieros - Real'!G79/'Estados Financieros - Real'!G$101</f>
        <v>0.011961432214689406</v>
      </c>
      <c r="H179" s="9">
        <f>'Estados Financieros - Real'!H79/'Estados Financieros - Real'!H$101</f>
        <v>0.008860487503790782</v>
      </c>
      <c r="I179" s="9">
        <f>'Estados Financieros - Real'!I79/'Estados Financieros - Real'!I$101</f>
        <v>0.010798824550233285</v>
      </c>
      <c r="J179" s="9">
        <f>'Estados Financieros - Real'!J79/'Estados Financieros - Real'!J$101</f>
        <v>0.014531372308612874</v>
      </c>
      <c r="K179" s="9">
        <f>'Estados Financieros - Real'!K79/'Estados Financieros - Real'!K$101</f>
        <v>0.013547103661708415</v>
      </c>
      <c r="M179" s="15">
        <f t="shared" si="21"/>
        <v>0.006140890945997744</v>
      </c>
    </row>
    <row r="180" spans="1:13" ht="12.75">
      <c r="A180" t="s">
        <v>50</v>
      </c>
      <c r="B180" s="9">
        <f>'Estados Financieros - Real'!B80/'Estados Financieros - Real'!B$101</f>
        <v>0.04837847552215629</v>
      </c>
      <c r="C180" s="9">
        <f>'Estados Financieros - Real'!C80/'Estados Financieros - Real'!C$101</f>
        <v>0.0278115176401294</v>
      </c>
      <c r="D180" s="9">
        <f>'Estados Financieros - Real'!D80/'Estados Financieros - Real'!D$101</f>
        <v>0.007470317285436376</v>
      </c>
      <c r="E180" s="9">
        <f>'Estados Financieros - Real'!E80/'Estados Financieros - Real'!E$101</f>
        <v>0.005721668784510187</v>
      </c>
      <c r="F180" s="9">
        <f>'Estados Financieros - Real'!F80/'Estados Financieros - Real'!F$101</f>
        <v>0.004591297517577228</v>
      </c>
      <c r="G180" s="9">
        <f>'Estados Financieros - Real'!G80/'Estados Financieros - Real'!G$101</f>
        <v>0.002892487547277229</v>
      </c>
      <c r="H180" s="9">
        <f>'Estados Financieros - Real'!H80/'Estados Financieros - Real'!H$101</f>
        <v>0.002488146744027621</v>
      </c>
      <c r="I180" s="9">
        <f>'Estados Financieros - Real'!I80/'Estados Financieros - Real'!I$101</f>
        <v>0.0029090939422150752</v>
      </c>
      <c r="J180" s="9">
        <f>'Estados Financieros - Real'!J80/'Estados Financieros - Real'!J$101</f>
        <v>0.021862412498440505</v>
      </c>
      <c r="K180" s="9">
        <f>'Estados Financieros - Real'!K80/'Estados Financieros - Real'!K$101</f>
        <v>0.0028470570637524543</v>
      </c>
      <c r="M180" s="15">
        <f t="shared" si="21"/>
        <v>0.012697247454552234</v>
      </c>
    </row>
    <row r="181" spans="2:11" ht="12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3" ht="12.75">
      <c r="A182" s="1" t="s">
        <v>51</v>
      </c>
      <c r="B182" s="12">
        <f>SUM(B173:B180)</f>
        <v>0.11188283315908479</v>
      </c>
      <c r="C182" s="12">
        <f>SUM(C173:C180)</f>
        <v>0.2934211699631352</v>
      </c>
      <c r="D182" s="12">
        <f aca="true" t="shared" si="22" ref="D182:M182">SUM(D173:D180)</f>
        <v>0.29523976028873533</v>
      </c>
      <c r="E182" s="12">
        <f t="shared" si="22"/>
        <v>0.2737119161838572</v>
      </c>
      <c r="F182" s="12">
        <f t="shared" si="22"/>
        <v>0.2121373491788056</v>
      </c>
      <c r="G182" s="12">
        <f t="shared" si="22"/>
        <v>0.21628454334716668</v>
      </c>
      <c r="H182" s="12">
        <f t="shared" si="22"/>
        <v>0.24059248043528295</v>
      </c>
      <c r="I182" s="12">
        <f t="shared" si="22"/>
        <v>0.25470630502974384</v>
      </c>
      <c r="J182" s="12">
        <f t="shared" si="22"/>
        <v>0.2948314088328525</v>
      </c>
      <c r="K182" s="12">
        <f>SUM(K173:K180)</f>
        <v>0.286874977410619</v>
      </c>
      <c r="M182" s="12">
        <f t="shared" si="22"/>
        <v>0.24796827438292832</v>
      </c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3" ht="12.75">
      <c r="A185" s="1" t="s">
        <v>52</v>
      </c>
      <c r="B185" s="12">
        <f>'Estados Financieros - Real'!B85/'Estados Financieros - Real'!B101</f>
        <v>0.018813396255848</v>
      </c>
      <c r="C185" s="12">
        <f>'Estados Financieros - Real'!C85/'Estados Financieros - Real'!C101</f>
        <v>0.015270845348840885</v>
      </c>
      <c r="D185" s="12">
        <f>'Estados Financieros - Real'!D85/'Estados Financieros - Real'!D101</f>
        <v>0.015809554822142465</v>
      </c>
      <c r="E185" s="12">
        <f>'Estados Financieros - Real'!E85/'Estados Financieros - Real'!E101</f>
        <v>0.017628986293319812</v>
      </c>
      <c r="F185" s="12">
        <f>'Estados Financieros - Real'!F85/'Estados Financieros - Real'!F101</f>
        <v>0.012430409803136686</v>
      </c>
      <c r="G185" s="12">
        <f>'Estados Financieros - Real'!G85/'Estados Financieros - Real'!G101</f>
        <v>0.036195697289915015</v>
      </c>
      <c r="H185" s="12">
        <f>'Estados Financieros - Real'!H85/'Estados Financieros - Real'!H101</f>
        <v>0.033947368733707635</v>
      </c>
      <c r="I185" s="12">
        <f>'Estados Financieros - Real'!I85/'Estados Financieros - Real'!I101</f>
        <v>0.02103257714497057</v>
      </c>
      <c r="J185" s="12">
        <f>'Estados Financieros - Real'!J85/'Estados Financieros - Real'!J101</f>
        <v>0.02022336446392554</v>
      </c>
      <c r="K185" s="12">
        <f>'Estados Financieros - Real'!K85/'Estados Financieros - Real'!K101</f>
        <v>0.016501362833173404</v>
      </c>
      <c r="M185" s="12">
        <f>AVERAGE(B185:K185)</f>
        <v>0.020785356298898</v>
      </c>
    </row>
    <row r="186" spans="2:11" ht="12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3" ht="12.75">
      <c r="A187" t="s">
        <v>53</v>
      </c>
      <c r="B187" s="9">
        <f>'Estados Financieros - Real'!B87/'Estados Financieros - Real'!B$101</f>
        <v>0.1915361949701425</v>
      </c>
      <c r="C187" s="9">
        <f>'Estados Financieros - Real'!C87/'Estados Financieros - Real'!C$101</f>
        <v>0.13858734220975888</v>
      </c>
      <c r="D187" s="9">
        <f>'Estados Financieros - Real'!D87/'Estados Financieros - Real'!D$101</f>
        <v>0.12431230924191308</v>
      </c>
      <c r="E187" s="9">
        <f>'Estados Financieros - Real'!E87/'Estados Financieros - Real'!E$101</f>
        <v>0.12210509338653644</v>
      </c>
      <c r="F187" s="9">
        <f>'Estados Financieros - Real'!F87/'Estados Financieros - Real'!F$101</f>
        <v>0.19972213374599554</v>
      </c>
      <c r="G187" s="9">
        <f>'Estados Financieros - Real'!G87/'Estados Financieros - Real'!G$101</f>
        <v>0.2476048587580475</v>
      </c>
      <c r="H187" s="9">
        <f>'Estados Financieros - Real'!H87/'Estados Financieros - Real'!H$101</f>
        <v>0.2189748205158367</v>
      </c>
      <c r="I187" s="9">
        <f>'Estados Financieros - Real'!I87/'Estados Financieros - Real'!I$101</f>
        <v>0.18407998404631054</v>
      </c>
      <c r="J187" s="9">
        <f>'Estados Financieros - Real'!J87/'Estados Financieros - Real'!J$101</f>
        <v>0.1582382265128774</v>
      </c>
      <c r="K187" s="9">
        <f>'Estados Financieros - Real'!K87/'Estados Financieros - Real'!K$101</f>
        <v>0.18725824389747517</v>
      </c>
      <c r="M187" s="15">
        <f aca="true" t="shared" si="23" ref="M187:M197">AVERAGE(B187:K187)</f>
        <v>0.17724192072848938</v>
      </c>
    </row>
    <row r="188" spans="1:13" ht="12.75">
      <c r="A188" t="s">
        <v>68</v>
      </c>
      <c r="B188" s="9">
        <f>'Estados Financieros - Real'!B88/'Estados Financieros - Real'!B$101</f>
        <v>0</v>
      </c>
      <c r="C188" s="9">
        <f>'Estados Financieros - Real'!C88/'Estados Financieros - Real'!C$101</f>
        <v>0</v>
      </c>
      <c r="D188" s="9">
        <f>'Estados Financieros - Real'!D88/'Estados Financieros - Real'!D$101</f>
        <v>0</v>
      </c>
      <c r="E188" s="9">
        <f>'Estados Financieros - Real'!E88/'Estados Financieros - Real'!E$101</f>
        <v>0</v>
      </c>
      <c r="F188" s="9">
        <f>'Estados Financieros - Real'!F88/'Estados Financieros - Real'!F$101</f>
        <v>0</v>
      </c>
      <c r="G188" s="9">
        <f>'Estados Financieros - Real'!G88/'Estados Financieros - Real'!G$101</f>
        <v>0</v>
      </c>
      <c r="H188" s="9">
        <f>'Estados Financieros - Real'!H88/'Estados Financieros - Real'!H$101</f>
        <v>0</v>
      </c>
      <c r="I188" s="9">
        <f>'Estados Financieros - Real'!I88/'Estados Financieros - Real'!I$101</f>
        <v>0</v>
      </c>
      <c r="J188" s="9">
        <f>'Estados Financieros - Real'!J88/'Estados Financieros - Real'!J$101</f>
        <v>0</v>
      </c>
      <c r="K188" s="9">
        <f>'Estados Financieros - Real'!K88/'Estados Financieros - Real'!K$101</f>
        <v>0</v>
      </c>
      <c r="M188" s="15">
        <f t="shared" si="23"/>
        <v>0</v>
      </c>
    </row>
    <row r="189" spans="1:13" ht="12.75">
      <c r="A189" t="s">
        <v>54</v>
      </c>
      <c r="B189" s="9">
        <f>'Estados Financieros - Real'!B89/'Estados Financieros - Real'!B$101</f>
        <v>0</v>
      </c>
      <c r="C189" s="9">
        <f>'Estados Financieros - Real'!C89/'Estados Financieros - Real'!C$101</f>
        <v>0</v>
      </c>
      <c r="D189" s="9">
        <f>'Estados Financieros - Real'!D89/'Estados Financieros - Real'!D$101</f>
        <v>0</v>
      </c>
      <c r="E189" s="9">
        <f>'Estados Financieros - Real'!E89/'Estados Financieros - Real'!E$101</f>
        <v>0</v>
      </c>
      <c r="F189" s="9">
        <f>'Estados Financieros - Real'!F89/'Estados Financieros - Real'!F$101</f>
        <v>0.043474535493142584</v>
      </c>
      <c r="G189" s="9">
        <f>'Estados Financieros - Real'!G89/'Estados Financieros - Real'!G$101</f>
        <v>0.0842471423726749</v>
      </c>
      <c r="H189" s="9">
        <f>'Estados Financieros - Real'!H89/'Estados Financieros - Real'!H$101</f>
        <v>0.07459269928238979</v>
      </c>
      <c r="I189" s="9">
        <f>'Estados Financieros - Real'!I89/'Estados Financieros - Real'!I$101</f>
        <v>0.08866766951686421</v>
      </c>
      <c r="J189" s="9">
        <f>'Estados Financieros - Real'!J89/'Estados Financieros - Real'!J$101</f>
        <v>0.08451923425577774</v>
      </c>
      <c r="K189" s="9">
        <f>'Estados Financieros - Real'!K89/'Estados Financieros - Real'!K$101</f>
        <v>0.09417590947269139</v>
      </c>
      <c r="M189" s="15">
        <f t="shared" si="23"/>
        <v>0.04696771903935406</v>
      </c>
    </row>
    <row r="190" spans="1:13" ht="12.75">
      <c r="A190" t="s">
        <v>55</v>
      </c>
      <c r="B190" s="9">
        <f>'Estados Financieros - Real'!B90/'Estados Financieros - Real'!B$101</f>
        <v>0.027366875436076857</v>
      </c>
      <c r="C190" s="9">
        <f>'Estados Financieros - Real'!C90/'Estados Financieros - Real'!C$101</f>
        <v>0.04304221886912951</v>
      </c>
      <c r="D190" s="9">
        <f>'Estados Financieros - Real'!D90/'Estados Financieros - Real'!D$101</f>
        <v>0.05383982389111414</v>
      </c>
      <c r="E190" s="9">
        <f>'Estados Financieros - Real'!E90/'Estados Financieros - Real'!E$101</f>
        <v>0.0021593099304134584</v>
      </c>
      <c r="F190" s="9">
        <f>'Estados Financieros - Real'!F90/'Estados Financieros - Real'!F$101</f>
        <v>-0.03162165087799715</v>
      </c>
      <c r="G190" s="9">
        <f>'Estados Financieros - Real'!G90/'Estados Financieros - Real'!G$101</f>
        <v>-0.03489286388282687</v>
      </c>
      <c r="H190" s="9">
        <f>'Estados Financieros - Real'!H90/'Estados Financieros - Real'!H$101</f>
        <v>-0.028664081927198524</v>
      </c>
      <c r="I190" s="9">
        <f>'Estados Financieros - Real'!I90/'Estados Financieros - Real'!I$101</f>
        <v>-0.03629037653050986</v>
      </c>
      <c r="J190" s="9">
        <f>'Estados Financieros - Real'!J90/'Estados Financieros - Real'!J$101</f>
        <v>0.004619521138046302</v>
      </c>
      <c r="K190" s="9">
        <f>'Estados Financieros - Real'!K90/'Estados Financieros - Real'!K$101</f>
        <v>-0.04224808823087877</v>
      </c>
      <c r="M190" s="15">
        <f t="shared" si="23"/>
        <v>-0.00426893121846309</v>
      </c>
    </row>
    <row r="191" spans="1:13" ht="12.75">
      <c r="A191" t="s">
        <v>69</v>
      </c>
      <c r="B191" s="9">
        <f>'Estados Financieros - Real'!B91/'Estados Financieros - Real'!B$101</f>
        <v>0.3290153668468633</v>
      </c>
      <c r="C191" s="9">
        <f>'Estados Financieros - Real'!C91/'Estados Financieros - Real'!C$101</f>
        <v>0.2756046165469323</v>
      </c>
      <c r="D191" s="9">
        <f>'Estados Financieros - Real'!D91/'Estados Financieros - Real'!D$101</f>
        <v>0.28676704020707317</v>
      </c>
      <c r="E191" s="9">
        <f>'Estados Financieros - Real'!E91/'Estados Financieros - Real'!E$101</f>
        <v>0.3215333292368041</v>
      </c>
      <c r="F191" s="9">
        <f>'Estados Financieros - Real'!F91/'Estados Financieros - Real'!F$101</f>
        <v>0.24832524458935853</v>
      </c>
      <c r="G191" s="9">
        <f>'Estados Financieros - Real'!G91/'Estados Financieros - Real'!G$101</f>
        <v>0.19454430834810799</v>
      </c>
      <c r="H191" s="9">
        <f>'Estados Financieros - Real'!H91/'Estados Financieros - Real'!H$101</f>
        <v>0.20419975004161642</v>
      </c>
      <c r="I191" s="9">
        <f>'Estados Financieros - Real'!I91/'Estados Financieros - Real'!I$101</f>
        <v>0.20548135637120074</v>
      </c>
      <c r="J191" s="9">
        <f>'Estados Financieros - Real'!J91/'Estados Financieros - Real'!J$101</f>
        <v>0.17491304979712416</v>
      </c>
      <c r="K191" s="9">
        <f>'Estados Financieros - Real'!K91/'Estados Financieros - Real'!K$101</f>
        <v>0.20008625370596506</v>
      </c>
      <c r="M191" s="15">
        <f t="shared" si="23"/>
        <v>0.24404703156910457</v>
      </c>
    </row>
    <row r="192" spans="1:13" ht="12.75">
      <c r="A192" t="s">
        <v>57</v>
      </c>
      <c r="B192" s="9">
        <f>'Estados Financieros - Real'!B92/'Estados Financieros - Real'!B$101</f>
        <v>0.2715001290524443</v>
      </c>
      <c r="C192" s="9">
        <f>'Estados Financieros - Real'!C92/'Estados Financieros - Real'!C$101</f>
        <v>0.2380613515302224</v>
      </c>
      <c r="D192" s="9">
        <f>'Estados Financieros - Real'!D92/'Estados Financieros - Real'!D$101</f>
        <v>0.24721627227482604</v>
      </c>
      <c r="E192" s="9">
        <f>'Estados Financieros - Real'!E92/'Estados Financieros - Real'!E$101</f>
        <v>0.2816753744261752</v>
      </c>
      <c r="F192" s="9">
        <f>'Estados Financieros - Real'!F92/'Estados Financieros - Real'!F$101</f>
        <v>0.21909786580006457</v>
      </c>
      <c r="G192" s="9">
        <f>'Estados Financieros - Real'!G92/'Estados Financieros - Real'!G$101</f>
        <v>0.15625184967044445</v>
      </c>
      <c r="H192" s="9">
        <f>'Estados Financieros - Real'!H92/'Estados Financieros - Real'!H$101</f>
        <v>0.16361972795493063</v>
      </c>
      <c r="I192" s="9">
        <f>'Estados Financieros - Real'!I92/'Estados Financieros - Real'!I$101</f>
        <v>0.15546652403501668</v>
      </c>
      <c r="J192" s="9">
        <f>'Estados Financieros - Real'!J92/'Estados Financieros - Real'!J$101</f>
        <v>0.14820046348053073</v>
      </c>
      <c r="K192" s="9">
        <f>'Estados Financieros - Real'!K92/'Estados Financieros - Real'!K$101</f>
        <v>0.18327646078244603</v>
      </c>
      <c r="M192" s="15">
        <f t="shared" si="23"/>
        <v>0.2064366019007101</v>
      </c>
    </row>
    <row r="193" spans="1:13" ht="12.75">
      <c r="A193" t="s">
        <v>70</v>
      </c>
      <c r="B193" s="9">
        <f>'Estados Financieros - Real'!B93/'Estados Financieros - Real'!B$101</f>
        <v>0</v>
      </c>
      <c r="C193" s="9">
        <f>'Estados Financieros - Real'!C93/'Estados Financieros - Real'!C$101</f>
        <v>0</v>
      </c>
      <c r="D193" s="9">
        <f>'Estados Financieros - Real'!D93/'Estados Financieros - Real'!D$101</f>
        <v>0</v>
      </c>
      <c r="E193" s="9">
        <f>'Estados Financieros - Real'!E93/'Estados Financieros - Real'!E$101</f>
        <v>0</v>
      </c>
      <c r="F193" s="9">
        <f>'Estados Financieros - Real'!F93/'Estados Financieros - Real'!F$101</f>
        <v>0</v>
      </c>
      <c r="G193" s="9">
        <f>'Estados Financieros - Real'!G93/'Estados Financieros - Real'!G$101</f>
        <v>0</v>
      </c>
      <c r="H193" s="9">
        <f>'Estados Financieros - Real'!H93/'Estados Financieros - Real'!H$101</f>
        <v>0</v>
      </c>
      <c r="I193" s="9">
        <f>'Estados Financieros - Real'!I93/'Estados Financieros - Real'!I$101</f>
        <v>0</v>
      </c>
      <c r="J193" s="9">
        <f>'Estados Financieros - Real'!J93/'Estados Financieros - Real'!J$101</f>
        <v>0</v>
      </c>
      <c r="K193" s="9">
        <f>'Estados Financieros - Real'!K93/'Estados Financieros - Real'!K$101</f>
        <v>0</v>
      </c>
      <c r="M193" s="15">
        <f t="shared" si="23"/>
        <v>0</v>
      </c>
    </row>
    <row r="194" spans="1:13" ht="12.75">
      <c r="A194" t="s">
        <v>71</v>
      </c>
      <c r="B194" s="9">
        <f>'Estados Financieros - Real'!B94/'Estados Financieros - Real'!B$101</f>
        <v>0</v>
      </c>
      <c r="C194" s="9">
        <f>'Estados Financieros - Real'!C94/'Estados Financieros - Real'!C$101</f>
        <v>0</v>
      </c>
      <c r="D194" s="9">
        <f>'Estados Financieros - Real'!D94/'Estados Financieros - Real'!D$101</f>
        <v>0</v>
      </c>
      <c r="E194" s="9">
        <f>'Estados Financieros - Real'!E94/'Estados Financieros - Real'!E$101</f>
        <v>0</v>
      </c>
      <c r="F194" s="9">
        <f>'Estados Financieros - Real'!F94/'Estados Financieros - Real'!F$101</f>
        <v>0</v>
      </c>
      <c r="G194" s="9">
        <f>'Estados Financieros - Real'!G94/'Estados Financieros - Real'!G$101</f>
        <v>0</v>
      </c>
      <c r="H194" s="9">
        <f>'Estados Financieros - Real'!H94/'Estados Financieros - Real'!H$101</f>
        <v>0</v>
      </c>
      <c r="I194" s="9">
        <f>'Estados Financieros - Real'!I94/'Estados Financieros - Real'!I$101</f>
        <v>0</v>
      </c>
      <c r="J194" s="9">
        <f>'Estados Financieros - Real'!J94/'Estados Financieros - Real'!J$101</f>
        <v>0</v>
      </c>
      <c r="K194" s="9">
        <f>'Estados Financieros - Real'!K94/'Estados Financieros - Real'!K$101</f>
        <v>0</v>
      </c>
      <c r="M194" s="15">
        <f t="shared" si="23"/>
        <v>0</v>
      </c>
    </row>
    <row r="195" spans="1:13" ht="12.75">
      <c r="A195" t="s">
        <v>58</v>
      </c>
      <c r="B195" s="9">
        <f>'Estados Financieros - Real'!B95/'Estados Financieros - Real'!B$101</f>
        <v>0.05751523779441895</v>
      </c>
      <c r="C195" s="9">
        <f>'Estados Financieros - Real'!C95/'Estados Financieros - Real'!C$101</f>
        <v>0.03754326501670989</v>
      </c>
      <c r="D195" s="9">
        <f>'Estados Financieros - Real'!D95/'Estados Financieros - Real'!D$101</f>
        <v>0.03955076793224708</v>
      </c>
      <c r="E195" s="9">
        <f>'Estados Financieros - Real'!E95/'Estados Financieros - Real'!E$101</f>
        <v>0.03985795481062892</v>
      </c>
      <c r="F195" s="9">
        <f>'Estados Financieros - Real'!F95/'Estados Financieros - Real'!F$101</f>
        <v>0.032186958897290265</v>
      </c>
      <c r="G195" s="9">
        <f>'Estados Financieros - Real'!G95/'Estados Financieros - Real'!G$101</f>
        <v>0.040772736726788904</v>
      </c>
      <c r="H195" s="9">
        <f>'Estados Financieros - Real'!H95/'Estados Financieros - Real'!H$101</f>
        <v>0.04453008529801803</v>
      </c>
      <c r="I195" s="9">
        <f>'Estados Financieros - Real'!I95/'Estados Financieros - Real'!I$101</f>
        <v>0.05416228836268098</v>
      </c>
      <c r="J195" s="9">
        <f>'Estados Financieros - Real'!J95/'Estados Financieros - Real'!J$101</f>
        <v>0.029010739816429165</v>
      </c>
      <c r="K195" s="9">
        <f>'Estados Financieros - Real'!K95/'Estados Financieros - Real'!K$101</f>
        <v>0.019444410783219256</v>
      </c>
      <c r="M195" s="15">
        <f t="shared" si="23"/>
        <v>0.039457444543843145</v>
      </c>
    </row>
    <row r="196" spans="1:13" ht="12.75">
      <c r="A196" t="s">
        <v>59</v>
      </c>
      <c r="B196" s="9">
        <f>'Estados Financieros - Real'!B96/'Estados Financieros - Real'!B$101</f>
        <v>0</v>
      </c>
      <c r="C196" s="9">
        <f>'Estados Financieros - Real'!C96/'Estados Financieros - Real'!C$101</f>
        <v>0</v>
      </c>
      <c r="D196" s="9">
        <f>'Estados Financieros - Real'!D96/'Estados Financieros - Real'!D$101</f>
        <v>0</v>
      </c>
      <c r="E196" s="9">
        <f>'Estados Financieros - Real'!E96/'Estados Financieros - Real'!E$101</f>
        <v>0</v>
      </c>
      <c r="F196" s="9">
        <f>'Estados Financieros - Real'!F96/'Estados Financieros - Real'!F$101</f>
        <v>-0.0029595801079963097</v>
      </c>
      <c r="G196" s="9">
        <f>'Estados Financieros - Real'!G96/'Estados Financieros - Real'!G$101</f>
        <v>-0.00241744782286918</v>
      </c>
      <c r="H196" s="9">
        <f>'Estados Financieros - Real'!H96/'Estados Financieros - Real'!H$101</f>
        <v>-0.003918761021468747</v>
      </c>
      <c r="I196" s="9">
        <f>'Estados Financieros - Real'!I96/'Estados Financieros - Real'!I$101</f>
        <v>-0.004147456026496887</v>
      </c>
      <c r="J196" s="9">
        <f>'Estados Financieros - Real'!J96/'Estados Financieros - Real'!J$101</f>
        <v>-0.002298153499835732</v>
      </c>
      <c r="K196" s="9">
        <f>'Estados Financieros - Real'!K96/'Estados Financieros - Real'!K$101</f>
        <v>-0.0026346178597001953</v>
      </c>
      <c r="M196" s="15">
        <f t="shared" si="23"/>
        <v>-0.0018376016338367052</v>
      </c>
    </row>
    <row r="197" spans="1:13" ht="12.75">
      <c r="A197" t="s">
        <v>56</v>
      </c>
      <c r="B197" s="9">
        <f>'Estados Financieros - Real'!B97/'Estados Financieros - Real'!B$101</f>
        <v>0</v>
      </c>
      <c r="C197" s="9">
        <f>'Estados Financieros - Real'!C97/'Estados Financieros - Real'!C$101</f>
        <v>0</v>
      </c>
      <c r="D197" s="9">
        <f>'Estados Financieros - Real'!D97/'Estados Financieros - Real'!D$101</f>
        <v>0</v>
      </c>
      <c r="E197" s="9">
        <f>'Estados Financieros - Real'!E97/'Estados Financieros - Real'!E$101</f>
        <v>0</v>
      </c>
      <c r="F197" s="9">
        <f>'Estados Financieros - Real'!F97/'Estados Financieros - Real'!F$101</f>
        <v>0</v>
      </c>
      <c r="G197" s="9">
        <f>'Estados Financieros - Real'!G97/'Estados Financieros - Real'!G$101</f>
        <v>-6.283022625617221E-05</v>
      </c>
      <c r="H197" s="9">
        <f>'Estados Financieros - Real'!H97/'Estados Financieros - Real'!H$101</f>
        <v>-3.1302189863464366E-05</v>
      </c>
      <c r="I197" s="9">
        <f>'Estados Financieros - Real'!I97/'Estados Financieros - Real'!I$101</f>
        <v>0</v>
      </c>
      <c r="J197" s="9">
        <f>'Estados Financieros - Real'!J97/'Estados Financieros - Real'!J$101</f>
        <v>0</v>
      </c>
      <c r="K197" s="9">
        <f>'Estados Financieros - Real'!K97/'Estados Financieros - Real'!K$101</f>
        <v>0</v>
      </c>
      <c r="M197" s="15">
        <f t="shared" si="23"/>
        <v>-9.413241611963658E-06</v>
      </c>
    </row>
    <row r="198" spans="2:11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3" ht="12.75">
      <c r="A199" s="1" t="s">
        <v>60</v>
      </c>
      <c r="B199" s="12">
        <f>SUM(B187:B191)</f>
        <v>0.5479184372530826</v>
      </c>
      <c r="C199" s="12">
        <f>SUM(C187:C191)</f>
        <v>0.4572341776258207</v>
      </c>
      <c r="D199" s="12">
        <f aca="true" t="shared" si="24" ref="D199:M199">SUM(D187:D191)</f>
        <v>0.46491917334010036</v>
      </c>
      <c r="E199" s="12">
        <f t="shared" si="24"/>
        <v>0.445797732553754</v>
      </c>
      <c r="F199" s="12">
        <f t="shared" si="24"/>
        <v>0.4599002629504995</v>
      </c>
      <c r="G199" s="12">
        <f t="shared" si="24"/>
        <v>0.4915034455960035</v>
      </c>
      <c r="H199" s="12">
        <f t="shared" si="24"/>
        <v>0.4691031879126444</v>
      </c>
      <c r="I199" s="12">
        <f t="shared" si="24"/>
        <v>0.44193863340386563</v>
      </c>
      <c r="J199" s="12">
        <f t="shared" si="24"/>
        <v>0.4222900317038256</v>
      </c>
      <c r="K199" s="12">
        <f>SUM(K187:K191)</f>
        <v>0.4392723188452528</v>
      </c>
      <c r="M199" s="12">
        <f t="shared" si="24"/>
        <v>0.4639877401184849</v>
      </c>
    </row>
    <row r="200" spans="2:11" ht="12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3" ht="12.75">
      <c r="A201" s="2" t="s">
        <v>61</v>
      </c>
      <c r="B201" s="13">
        <f aca="true" t="shared" si="25" ref="B201:M201">SUM(B171+B182+B185+B199)</f>
        <v>0.9999999999999999</v>
      </c>
      <c r="C201" s="13">
        <f t="shared" si="25"/>
        <v>1.0000000000000002</v>
      </c>
      <c r="D201" s="13">
        <f t="shared" si="25"/>
        <v>1</v>
      </c>
      <c r="E201" s="13">
        <f t="shared" si="25"/>
        <v>1</v>
      </c>
      <c r="F201" s="13">
        <f t="shared" si="25"/>
        <v>1.0000000000000002</v>
      </c>
      <c r="G201" s="13">
        <f t="shared" si="25"/>
        <v>1</v>
      </c>
      <c r="H201" s="13">
        <f t="shared" si="25"/>
        <v>0.9999999999999999</v>
      </c>
      <c r="I201" s="13">
        <f t="shared" si="25"/>
        <v>0.9999999999999999</v>
      </c>
      <c r="J201" s="13">
        <f t="shared" si="25"/>
        <v>1.0000000000000002</v>
      </c>
      <c r="K201" s="13">
        <f>SUM(K171+K182+K185+K199)</f>
        <v>1</v>
      </c>
      <c r="M201" s="13">
        <f t="shared" si="25"/>
        <v>1</v>
      </c>
    </row>
    <row r="204" spans="2:11" ht="12.75">
      <c r="B204" s="7">
        <v>2000</v>
      </c>
      <c r="C204" s="7">
        <v>2001</v>
      </c>
      <c r="D204" s="7">
        <v>2002</v>
      </c>
      <c r="E204" s="7">
        <v>2003</v>
      </c>
      <c r="F204" s="7">
        <v>2004</v>
      </c>
      <c r="G204" s="7">
        <v>2005</v>
      </c>
      <c r="H204" s="7">
        <v>2006</v>
      </c>
      <c r="I204" s="7">
        <v>2007</v>
      </c>
      <c r="J204" s="7">
        <v>2008</v>
      </c>
      <c r="K204" s="7">
        <v>2009</v>
      </c>
    </row>
    <row r="205" ht="12.75">
      <c r="A205" s="1" t="s">
        <v>30</v>
      </c>
    </row>
    <row r="206" spans="1:13" ht="12.75">
      <c r="A206" t="s">
        <v>98</v>
      </c>
      <c r="B206" s="15">
        <f aca="true" t="shared" si="26" ref="B206:J206">B123</f>
        <v>0.27982088223708707</v>
      </c>
      <c r="C206" s="15">
        <f t="shared" si="26"/>
        <v>0.30661565505903243</v>
      </c>
      <c r="D206" s="15">
        <f t="shared" si="26"/>
        <v>0.20232996598772263</v>
      </c>
      <c r="E206" s="15">
        <f t="shared" si="26"/>
        <v>0.1883092072451479</v>
      </c>
      <c r="F206" s="15">
        <f t="shared" si="26"/>
        <v>0.22336804160633378</v>
      </c>
      <c r="G206" s="15">
        <f t="shared" si="26"/>
        <v>0.2514648693695755</v>
      </c>
      <c r="H206" s="15">
        <f t="shared" si="26"/>
        <v>0.2716407225176801</v>
      </c>
      <c r="I206" s="15">
        <f t="shared" si="26"/>
        <v>0.3211206761664159</v>
      </c>
      <c r="J206" s="15">
        <f t="shared" si="26"/>
        <v>0.25226460866043166</v>
      </c>
      <c r="K206" s="15">
        <f>K123</f>
        <v>0.284070902346864</v>
      </c>
      <c r="M206" s="15">
        <f>AVERAGE(B206:K206)</f>
        <v>0.2581005531196291</v>
      </c>
    </row>
    <row r="207" spans="1:13" ht="12.75">
      <c r="A207" t="s">
        <v>99</v>
      </c>
      <c r="B207" s="15">
        <f aca="true" t="shared" si="27" ref="B207:J207">B133</f>
        <v>0.7093663590142565</v>
      </c>
      <c r="C207" s="15">
        <f t="shared" si="27"/>
        <v>0.6664076935166859</v>
      </c>
      <c r="D207" s="15">
        <f t="shared" si="27"/>
        <v>0.7391932859976962</v>
      </c>
      <c r="E207" s="15">
        <f t="shared" si="27"/>
        <v>0.7531545317323846</v>
      </c>
      <c r="F207" s="15">
        <f t="shared" si="27"/>
        <v>0.6783319824505324</v>
      </c>
      <c r="G207" s="15">
        <f t="shared" si="27"/>
        <v>0.49513440727228153</v>
      </c>
      <c r="H207" s="15">
        <f t="shared" si="27"/>
        <v>0.4781013570286102</v>
      </c>
      <c r="I207" s="15">
        <f t="shared" si="27"/>
        <v>0.43569063442289024</v>
      </c>
      <c r="J207" s="15">
        <f t="shared" si="27"/>
        <v>0.4807609594269394</v>
      </c>
      <c r="K207" s="15">
        <f>K133</f>
        <v>0.4850347677529313</v>
      </c>
      <c r="M207" s="15">
        <f>AVERAGE(B207:K207)</f>
        <v>0.592117597861521</v>
      </c>
    </row>
    <row r="208" spans="1:13" ht="12.75">
      <c r="A208" t="s">
        <v>100</v>
      </c>
      <c r="B208" s="15">
        <f aca="true" t="shared" si="28" ref="B208:J208">B147</f>
        <v>0.010812758748656266</v>
      </c>
      <c r="C208" s="15">
        <f t="shared" si="28"/>
        <v>0.026976651424281687</v>
      </c>
      <c r="D208" s="15">
        <f t="shared" si="28"/>
        <v>0.058476748014581116</v>
      </c>
      <c r="E208" s="15">
        <f t="shared" si="28"/>
        <v>0.05853626102246756</v>
      </c>
      <c r="F208" s="15">
        <f t="shared" si="28"/>
        <v>0.0982999759431338</v>
      </c>
      <c r="G208" s="15">
        <f t="shared" si="28"/>
        <v>0.25340072335814284</v>
      </c>
      <c r="H208" s="15">
        <f t="shared" si="28"/>
        <v>0.25025792045370965</v>
      </c>
      <c r="I208" s="15">
        <f t="shared" si="28"/>
        <v>0.2431886894106936</v>
      </c>
      <c r="J208" s="15">
        <f t="shared" si="28"/>
        <v>0.2669744319126289</v>
      </c>
      <c r="K208" s="15">
        <f>K147</f>
        <v>0.23089432990020461</v>
      </c>
      <c r="M208" s="15">
        <f>AVERAGE(B208:K208)</f>
        <v>0.14978184901885</v>
      </c>
    </row>
    <row r="209" spans="1:13" ht="12.75">
      <c r="A209" t="s">
        <v>106</v>
      </c>
      <c r="B209" s="16">
        <f aca="true" t="shared" si="29" ref="B209:M209">SUM(B206:B208)</f>
        <v>0.9999999999999999</v>
      </c>
      <c r="C209" s="16">
        <f t="shared" si="29"/>
        <v>1</v>
      </c>
      <c r="D209" s="16">
        <f t="shared" si="29"/>
        <v>1</v>
      </c>
      <c r="E209" s="16">
        <f t="shared" si="29"/>
        <v>1</v>
      </c>
      <c r="F209" s="16">
        <f t="shared" si="29"/>
        <v>1</v>
      </c>
      <c r="G209" s="16">
        <f t="shared" si="29"/>
        <v>0.9999999999999998</v>
      </c>
      <c r="H209" s="16">
        <f t="shared" si="29"/>
        <v>1</v>
      </c>
      <c r="I209" s="16">
        <f t="shared" si="29"/>
        <v>0.9999999999999998</v>
      </c>
      <c r="J209" s="16">
        <f t="shared" si="29"/>
        <v>1</v>
      </c>
      <c r="K209" s="16">
        <f t="shared" si="29"/>
        <v>1</v>
      </c>
      <c r="M209" s="16">
        <f t="shared" si="29"/>
        <v>1</v>
      </c>
    </row>
    <row r="211" ht="12.75">
      <c r="A211" s="1" t="s">
        <v>36</v>
      </c>
    </row>
    <row r="212" spans="1:13" ht="12.75">
      <c r="A212" t="s">
        <v>102</v>
      </c>
      <c r="B212" s="15">
        <f aca="true" t="shared" si="30" ref="B212:J212">B171</f>
        <v>0.32138533333198444</v>
      </c>
      <c r="C212" s="15">
        <f t="shared" si="30"/>
        <v>0.23407380706220327</v>
      </c>
      <c r="D212" s="15">
        <f t="shared" si="30"/>
        <v>0.22403151154902196</v>
      </c>
      <c r="E212" s="15">
        <f t="shared" si="30"/>
        <v>0.262861364969069</v>
      </c>
      <c r="F212" s="15">
        <f t="shared" si="30"/>
        <v>0.3155319780675583</v>
      </c>
      <c r="G212" s="15">
        <f t="shared" si="30"/>
        <v>0.25601631376691475</v>
      </c>
      <c r="H212" s="15">
        <f t="shared" si="30"/>
        <v>0.25635696291836496</v>
      </c>
      <c r="I212" s="15">
        <f t="shared" si="30"/>
        <v>0.2823224844214199</v>
      </c>
      <c r="J212" s="15">
        <f t="shared" si="30"/>
        <v>0.2626551949993965</v>
      </c>
      <c r="K212" s="15">
        <f>K171</f>
        <v>0.25735134091095474</v>
      </c>
      <c r="M212" s="15">
        <f>AVERAGE(B212:K212)</f>
        <v>0.26725862919968885</v>
      </c>
    </row>
    <row r="213" spans="1:13" ht="12.75">
      <c r="A213" t="s">
        <v>103</v>
      </c>
      <c r="B213" s="15">
        <f aca="true" t="shared" si="31" ref="B213:J213">B182</f>
        <v>0.11188283315908479</v>
      </c>
      <c r="C213" s="15">
        <f t="shared" si="31"/>
        <v>0.2934211699631352</v>
      </c>
      <c r="D213" s="15">
        <f t="shared" si="31"/>
        <v>0.29523976028873533</v>
      </c>
      <c r="E213" s="15">
        <f t="shared" si="31"/>
        <v>0.2737119161838572</v>
      </c>
      <c r="F213" s="15">
        <f t="shared" si="31"/>
        <v>0.2121373491788056</v>
      </c>
      <c r="G213" s="15">
        <f t="shared" si="31"/>
        <v>0.21628454334716668</v>
      </c>
      <c r="H213" s="15">
        <f t="shared" si="31"/>
        <v>0.24059248043528295</v>
      </c>
      <c r="I213" s="15">
        <f t="shared" si="31"/>
        <v>0.25470630502974384</v>
      </c>
      <c r="J213" s="15">
        <f t="shared" si="31"/>
        <v>0.2948314088328525</v>
      </c>
      <c r="K213" s="15">
        <f>K182</f>
        <v>0.286874977410619</v>
      </c>
      <c r="M213" s="15">
        <f>AVERAGE(B213:K213)</f>
        <v>0.24796827438292834</v>
      </c>
    </row>
    <row r="214" spans="1:13" ht="12.75">
      <c r="A214" t="s">
        <v>104</v>
      </c>
      <c r="B214" s="15">
        <f aca="true" t="shared" si="32" ref="B214:J214">B185</f>
        <v>0.018813396255848</v>
      </c>
      <c r="C214" s="15">
        <f t="shared" si="32"/>
        <v>0.015270845348840885</v>
      </c>
      <c r="D214" s="15">
        <f t="shared" si="32"/>
        <v>0.015809554822142465</v>
      </c>
      <c r="E214" s="15">
        <f t="shared" si="32"/>
        <v>0.017628986293319812</v>
      </c>
      <c r="F214" s="15">
        <f t="shared" si="32"/>
        <v>0.012430409803136686</v>
      </c>
      <c r="G214" s="15">
        <f t="shared" si="32"/>
        <v>0.036195697289915015</v>
      </c>
      <c r="H214" s="15">
        <f t="shared" si="32"/>
        <v>0.033947368733707635</v>
      </c>
      <c r="I214" s="15">
        <f t="shared" si="32"/>
        <v>0.02103257714497057</v>
      </c>
      <c r="J214" s="15">
        <f t="shared" si="32"/>
        <v>0.02022336446392554</v>
      </c>
      <c r="K214" s="15">
        <f>K185</f>
        <v>0.016501362833173404</v>
      </c>
      <c r="M214" s="15">
        <f>AVERAGE(B214:K214)</f>
        <v>0.020785356298898</v>
      </c>
    </row>
    <row r="215" spans="1:13" ht="12.75">
      <c r="A215" t="s">
        <v>105</v>
      </c>
      <c r="B215" s="17">
        <f aca="true" t="shared" si="33" ref="B215:J215">B199</f>
        <v>0.5479184372530826</v>
      </c>
      <c r="C215" s="17">
        <f t="shared" si="33"/>
        <v>0.4572341776258207</v>
      </c>
      <c r="D215" s="17">
        <f t="shared" si="33"/>
        <v>0.46491917334010036</v>
      </c>
      <c r="E215" s="17">
        <f t="shared" si="33"/>
        <v>0.445797732553754</v>
      </c>
      <c r="F215" s="17">
        <f t="shared" si="33"/>
        <v>0.4599002629504995</v>
      </c>
      <c r="G215" s="17">
        <f t="shared" si="33"/>
        <v>0.4915034455960035</v>
      </c>
      <c r="H215" s="17">
        <f t="shared" si="33"/>
        <v>0.4691031879126444</v>
      </c>
      <c r="I215" s="17">
        <f t="shared" si="33"/>
        <v>0.44193863340386563</v>
      </c>
      <c r="J215" s="17">
        <f t="shared" si="33"/>
        <v>0.4222900317038256</v>
      </c>
      <c r="K215" s="17">
        <f>K199</f>
        <v>0.4392723188452528</v>
      </c>
      <c r="M215" s="15">
        <f>AVERAGE(B215:K215)</f>
        <v>0.4639877401184849</v>
      </c>
    </row>
    <row r="216" spans="1:13" ht="12.75">
      <c r="A216" t="s">
        <v>106</v>
      </c>
      <c r="B216" s="16">
        <f aca="true" t="shared" si="34" ref="B216:M216">SUM(B212:B215)</f>
        <v>0.9999999999999999</v>
      </c>
      <c r="C216" s="16">
        <f t="shared" si="34"/>
        <v>1.0000000000000002</v>
      </c>
      <c r="D216" s="16">
        <f t="shared" si="34"/>
        <v>1</v>
      </c>
      <c r="E216" s="16">
        <f t="shared" si="34"/>
        <v>1</v>
      </c>
      <c r="F216" s="16">
        <f t="shared" si="34"/>
        <v>1.0000000000000002</v>
      </c>
      <c r="G216" s="16">
        <f t="shared" si="34"/>
        <v>1</v>
      </c>
      <c r="H216" s="16">
        <f t="shared" si="34"/>
        <v>0.9999999999999999</v>
      </c>
      <c r="I216" s="16">
        <f t="shared" si="34"/>
        <v>0.9999999999999999</v>
      </c>
      <c r="J216" s="16">
        <f t="shared" si="34"/>
        <v>1.0000000000000002</v>
      </c>
      <c r="K216" s="16">
        <f t="shared" si="34"/>
        <v>1</v>
      </c>
      <c r="M216" s="16">
        <f t="shared" si="34"/>
        <v>1</v>
      </c>
    </row>
    <row r="217" spans="2:13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M217" s="16"/>
    </row>
    <row r="218" spans="2:13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M218" s="16"/>
    </row>
    <row r="219" spans="2:11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" t="s">
        <v>108</v>
      </c>
      <c r="B220" s="15"/>
      <c r="C220" s="7" t="s">
        <v>109</v>
      </c>
      <c r="D220" s="18" t="s">
        <v>101</v>
      </c>
      <c r="E220" s="15"/>
      <c r="F220" s="7"/>
      <c r="G220" s="7" t="s">
        <v>109</v>
      </c>
      <c r="H220" s="18" t="s">
        <v>101</v>
      </c>
      <c r="I220" s="7"/>
      <c r="J220" s="18"/>
      <c r="K220" s="18"/>
    </row>
    <row r="221" spans="2:8" ht="12.75">
      <c r="B221" s="15"/>
      <c r="E221" s="15"/>
      <c r="H221" s="15"/>
    </row>
    <row r="222" spans="2:11" ht="12.75">
      <c r="B222">
        <v>2000</v>
      </c>
      <c r="C222" s="9">
        <f>B206</f>
        <v>0.27982088223708707</v>
      </c>
      <c r="D222" s="9">
        <f>B212</f>
        <v>0.32138533333198444</v>
      </c>
      <c r="F222">
        <v>2006</v>
      </c>
      <c r="G222" s="9">
        <f>H206</f>
        <v>0.2716407225176801</v>
      </c>
      <c r="H222" s="9">
        <f>H212</f>
        <v>0.25635696291836496</v>
      </c>
      <c r="K222" s="9"/>
    </row>
    <row r="223" spans="2:11" ht="12.75">
      <c r="B223" s="15"/>
      <c r="C223" s="9">
        <f>B207</f>
        <v>0.7093663590142565</v>
      </c>
      <c r="D223" s="9">
        <f>B213</f>
        <v>0.11188283315908479</v>
      </c>
      <c r="F223" s="15"/>
      <c r="G223" s="9">
        <f>H207</f>
        <v>0.4781013570286102</v>
      </c>
      <c r="H223" s="9">
        <f>H213</f>
        <v>0.24059248043528295</v>
      </c>
      <c r="K223" s="9"/>
    </row>
    <row r="224" spans="2:11" ht="12.75">
      <c r="B224" s="15"/>
      <c r="C224" s="9">
        <f>B208</f>
        <v>0.010812758748656266</v>
      </c>
      <c r="D224" s="9">
        <f>B214</f>
        <v>0.018813396255848</v>
      </c>
      <c r="F224" s="15"/>
      <c r="G224" s="9">
        <f>H208</f>
        <v>0.25025792045370965</v>
      </c>
      <c r="H224" s="9">
        <f>H214</f>
        <v>0.033947368733707635</v>
      </c>
      <c r="K224" s="9"/>
    </row>
    <row r="225" spans="2:11" ht="12.75">
      <c r="B225" s="15"/>
      <c r="C225" s="9">
        <v>0</v>
      </c>
      <c r="D225" s="9">
        <f>B215</f>
        <v>0.5479184372530826</v>
      </c>
      <c r="F225" s="15"/>
      <c r="G225" s="9">
        <v>0</v>
      </c>
      <c r="H225" s="9">
        <f>H215</f>
        <v>0.4691031879126444</v>
      </c>
      <c r="K225" s="9"/>
    </row>
    <row r="226" spans="3:11" ht="12.75">
      <c r="C226" s="15">
        <f>SUM(C222:C225)</f>
        <v>0.9999999999999999</v>
      </c>
      <c r="D226" s="15">
        <f>SUM(D222:D225)</f>
        <v>0.9999999999999999</v>
      </c>
      <c r="G226" s="15">
        <f>SUM(M251:M257)</f>
        <v>0</v>
      </c>
      <c r="H226" s="15">
        <f>SUM(N251:N257)</f>
        <v>0</v>
      </c>
      <c r="K226" s="15"/>
    </row>
    <row r="227" spans="3:11" ht="12.75">
      <c r="C227" s="15"/>
      <c r="D227" s="15"/>
      <c r="I227" s="15"/>
      <c r="J227" s="15"/>
      <c r="K227" s="15"/>
    </row>
    <row r="228" spans="2:11" ht="12.75">
      <c r="B228">
        <v>2001</v>
      </c>
      <c r="C228" s="9">
        <f>C206</f>
        <v>0.30661565505903243</v>
      </c>
      <c r="D228" s="9">
        <f>C212</f>
        <v>0.23407380706220327</v>
      </c>
      <c r="F228">
        <v>2007</v>
      </c>
      <c r="G228" s="9">
        <f>I206</f>
        <v>0.3211206761664159</v>
      </c>
      <c r="H228" s="9">
        <f>I212</f>
        <v>0.2823224844214199</v>
      </c>
      <c r="I228" s="15"/>
      <c r="J228" s="15"/>
      <c r="K228" s="15"/>
    </row>
    <row r="229" spans="2:11" ht="12.75">
      <c r="B229" s="15"/>
      <c r="C229" s="9">
        <f>C207</f>
        <v>0.6664076935166859</v>
      </c>
      <c r="D229" s="9">
        <f>C213</f>
        <v>0.2934211699631352</v>
      </c>
      <c r="G229" s="9">
        <f>I207</f>
        <v>0.43569063442289024</v>
      </c>
      <c r="H229" s="9">
        <f>I213</f>
        <v>0.25470630502974384</v>
      </c>
      <c r="I229" s="15"/>
      <c r="J229" s="15"/>
      <c r="K229" s="15"/>
    </row>
    <row r="230" spans="2:11" ht="12.75">
      <c r="B230" s="15"/>
      <c r="C230" s="9">
        <f>C208</f>
        <v>0.026976651424281687</v>
      </c>
      <c r="D230" s="9">
        <f>C214</f>
        <v>0.015270845348840885</v>
      </c>
      <c r="G230" s="9">
        <f>I208</f>
        <v>0.2431886894106936</v>
      </c>
      <c r="H230" s="9">
        <f>I214</f>
        <v>0.02103257714497057</v>
      </c>
      <c r="I230" s="15"/>
      <c r="J230" s="15"/>
      <c r="K230" s="15"/>
    </row>
    <row r="231" spans="2:11" ht="12.75">
      <c r="B231" s="15"/>
      <c r="C231" s="9">
        <v>0</v>
      </c>
      <c r="D231" s="9">
        <f>C215</f>
        <v>0.4572341776258207</v>
      </c>
      <c r="G231" s="9">
        <v>0</v>
      </c>
      <c r="H231" s="9">
        <f>I215</f>
        <v>0.44193863340386563</v>
      </c>
      <c r="I231" s="15"/>
      <c r="J231" s="15"/>
      <c r="K231" s="15"/>
    </row>
    <row r="232" spans="3:11" ht="12.75">
      <c r="C232" s="15">
        <f>SUM(C228:C231)</f>
        <v>1</v>
      </c>
      <c r="D232" s="15">
        <f>SUM(D228:D231)</f>
        <v>1.0000000000000002</v>
      </c>
      <c r="G232" s="15">
        <f>SUM(G228:G231)</f>
        <v>0.9999999999999998</v>
      </c>
      <c r="H232" s="15">
        <f>SUM(H228:H231)</f>
        <v>0.9999999999999999</v>
      </c>
      <c r="I232" s="15"/>
      <c r="J232" s="15"/>
      <c r="K232" s="15"/>
    </row>
    <row r="233" spans="3:11" ht="12.75">
      <c r="C233" s="15"/>
      <c r="D233" s="15"/>
      <c r="I233" s="15"/>
      <c r="J233" s="15"/>
      <c r="K233" s="15"/>
    </row>
    <row r="234" spans="2:11" ht="12.75">
      <c r="B234">
        <v>2002</v>
      </c>
      <c r="C234" s="9">
        <f>D206</f>
        <v>0.20232996598772263</v>
      </c>
      <c r="D234" s="9">
        <f>D212</f>
        <v>0.22403151154902196</v>
      </c>
      <c r="F234">
        <v>2008</v>
      </c>
      <c r="G234" s="9">
        <f>J206</f>
        <v>0.25226460866043166</v>
      </c>
      <c r="H234" s="9">
        <f>J212</f>
        <v>0.2626551949993965</v>
      </c>
      <c r="I234" s="15"/>
      <c r="J234" s="15"/>
      <c r="K234" s="15"/>
    </row>
    <row r="235" spans="2:11" ht="12.75">
      <c r="B235" s="15"/>
      <c r="C235" s="9">
        <f>D207</f>
        <v>0.7391932859976962</v>
      </c>
      <c r="D235" s="9">
        <f>D213</f>
        <v>0.29523976028873533</v>
      </c>
      <c r="G235" s="9">
        <f>J207</f>
        <v>0.4807609594269394</v>
      </c>
      <c r="H235" s="9">
        <f>J213</f>
        <v>0.2948314088328525</v>
      </c>
      <c r="I235" s="15"/>
      <c r="J235" s="15"/>
      <c r="K235" s="15"/>
    </row>
    <row r="236" spans="2:11" ht="12.75">
      <c r="B236" s="15"/>
      <c r="C236" s="9">
        <f>D208</f>
        <v>0.058476748014581116</v>
      </c>
      <c r="D236" s="9">
        <f>D214</f>
        <v>0.015809554822142465</v>
      </c>
      <c r="G236" s="9">
        <f>J208</f>
        <v>0.2669744319126289</v>
      </c>
      <c r="H236" s="9">
        <f>J214</f>
        <v>0.02022336446392554</v>
      </c>
      <c r="I236" s="15"/>
      <c r="J236" s="15"/>
      <c r="K236" s="15"/>
    </row>
    <row r="237" spans="2:11" ht="12.75">
      <c r="B237" s="15"/>
      <c r="C237" s="9">
        <v>0</v>
      </c>
      <c r="D237" s="9">
        <f>D215</f>
        <v>0.46491917334010036</v>
      </c>
      <c r="G237" s="9">
        <v>0</v>
      </c>
      <c r="H237" s="9">
        <f>J215</f>
        <v>0.4222900317038256</v>
      </c>
      <c r="I237" s="15"/>
      <c r="J237" s="15"/>
      <c r="K237" s="15"/>
    </row>
    <row r="238" spans="3:11" ht="12.75">
      <c r="C238" s="15">
        <f>SUM(C234:C237)</f>
        <v>1</v>
      </c>
      <c r="D238" s="15">
        <f>SUM(D234:D237)</f>
        <v>1</v>
      </c>
      <c r="G238" s="15">
        <f>SUM(G234:G237)</f>
        <v>1</v>
      </c>
      <c r="H238" s="15">
        <f>SUM(H234:H237)</f>
        <v>1.0000000000000002</v>
      </c>
      <c r="I238" s="15"/>
      <c r="J238" s="15"/>
      <c r="K238" s="15"/>
    </row>
    <row r="239" spans="3:11" ht="12.75">
      <c r="C239" s="15"/>
      <c r="D239" s="15"/>
      <c r="F239" s="15"/>
      <c r="G239" s="15"/>
      <c r="I239" s="15"/>
      <c r="J239" s="15"/>
      <c r="K239" s="15"/>
    </row>
    <row r="240" spans="2:11" ht="12.75">
      <c r="B240">
        <v>2003</v>
      </c>
      <c r="C240" s="9">
        <f>E206</f>
        <v>0.1883092072451479</v>
      </c>
      <c r="D240" s="9">
        <f>E212</f>
        <v>0.262861364969069</v>
      </c>
      <c r="F240">
        <v>2009</v>
      </c>
      <c r="G240" s="15">
        <f>K206</f>
        <v>0.284070902346864</v>
      </c>
      <c r="H240" s="15">
        <f>K212</f>
        <v>0.25735134091095474</v>
      </c>
      <c r="I240" s="15"/>
      <c r="J240" s="15"/>
      <c r="K240" s="15"/>
    </row>
    <row r="241" spans="3:11" ht="12.75">
      <c r="C241" s="9">
        <f>E207</f>
        <v>0.7531545317323846</v>
      </c>
      <c r="D241" s="9">
        <f>E213</f>
        <v>0.2737119161838572</v>
      </c>
      <c r="F241" s="15"/>
      <c r="G241" s="15">
        <f>K207</f>
        <v>0.4850347677529313</v>
      </c>
      <c r="H241" s="15">
        <f>K213</f>
        <v>0.286874977410619</v>
      </c>
      <c r="I241" s="15"/>
      <c r="J241" s="15"/>
      <c r="K241" s="15"/>
    </row>
    <row r="242" spans="3:11" ht="12.75">
      <c r="C242" s="9">
        <f>E208</f>
        <v>0.05853626102246756</v>
      </c>
      <c r="D242" s="9">
        <f>E214</f>
        <v>0.017628986293319812</v>
      </c>
      <c r="F242" s="15"/>
      <c r="G242" s="15">
        <f>K208</f>
        <v>0.23089432990020461</v>
      </c>
      <c r="H242" s="15">
        <f>K214</f>
        <v>0.016501362833173404</v>
      </c>
      <c r="I242" s="15"/>
      <c r="J242" s="15"/>
      <c r="K242" s="15"/>
    </row>
    <row r="243" spans="3:11" ht="12.75">
      <c r="C243" s="9">
        <v>0</v>
      </c>
      <c r="D243" s="9">
        <f>E215</f>
        <v>0.445797732553754</v>
      </c>
      <c r="F243" s="15"/>
      <c r="G243" s="15">
        <f>SUM(G240:G243)</f>
        <v>0</v>
      </c>
      <c r="H243" s="15">
        <f>K215</f>
        <v>0.4392723188452528</v>
      </c>
      <c r="I243" s="15"/>
      <c r="J243" s="15"/>
      <c r="K243" s="15"/>
    </row>
    <row r="244" spans="3:11" ht="12.75">
      <c r="C244" s="15">
        <f>SUM(C240:C243)</f>
        <v>1</v>
      </c>
      <c r="D244" s="15">
        <f>SUM(D240:D243)</f>
        <v>1</v>
      </c>
      <c r="F244" s="15"/>
      <c r="G244" s="15">
        <f>K209</f>
        <v>1</v>
      </c>
      <c r="H244" s="15">
        <f>SUM(H240:H243)</f>
        <v>1</v>
      </c>
      <c r="I244" s="15"/>
      <c r="J244" s="15"/>
      <c r="K244" s="15"/>
    </row>
    <row r="245" spans="3:11" ht="12.75">
      <c r="C245" s="15"/>
      <c r="D245" s="15"/>
      <c r="F245" s="15"/>
      <c r="G245" s="15"/>
      <c r="I245" s="15"/>
      <c r="J245" s="15"/>
      <c r="K245" s="15"/>
    </row>
    <row r="246" spans="2:4" ht="12.75">
      <c r="B246">
        <v>2004</v>
      </c>
      <c r="C246" s="9">
        <f>F206</f>
        <v>0.22336804160633378</v>
      </c>
      <c r="D246" s="9">
        <f>F212</f>
        <v>0.3155319780675583</v>
      </c>
    </row>
    <row r="247" spans="3:4" ht="12.75">
      <c r="C247" s="9">
        <f>F207</f>
        <v>0.6783319824505324</v>
      </c>
      <c r="D247" s="9">
        <f>F213</f>
        <v>0.2121373491788056</v>
      </c>
    </row>
    <row r="248" spans="3:14" ht="12.75">
      <c r="C248" s="9">
        <f>F208</f>
        <v>0.0982999759431338</v>
      </c>
      <c r="D248" s="9">
        <f>F214</f>
        <v>0.012430409803136686</v>
      </c>
      <c r="F248" s="7"/>
      <c r="G248" s="18"/>
      <c r="I248" s="7"/>
      <c r="J248" s="18"/>
      <c r="K248" s="18"/>
      <c r="L248" s="15"/>
      <c r="M248" s="7"/>
      <c r="N248" s="18"/>
    </row>
    <row r="249" spans="3:12" ht="12.75">
      <c r="C249" s="9">
        <v>0</v>
      </c>
      <c r="D249" s="9">
        <f>F215</f>
        <v>0.4599002629504995</v>
      </c>
      <c r="L249" s="15"/>
    </row>
    <row r="250" spans="3:4" ht="12.75">
      <c r="C250" s="15">
        <f>SUM(C246:C249)</f>
        <v>1</v>
      </c>
      <c r="D250" s="15">
        <f>SUM(D246:D249)</f>
        <v>1.0000000000000002</v>
      </c>
    </row>
    <row r="251" spans="3:14" ht="12.75">
      <c r="C251" s="15"/>
      <c r="D251" s="15"/>
      <c r="I251" s="9"/>
      <c r="J251" s="9"/>
      <c r="K251" s="9"/>
      <c r="M251" s="9"/>
      <c r="N251" s="9"/>
    </row>
    <row r="252" spans="2:14" ht="12.75">
      <c r="B252">
        <v>2005</v>
      </c>
      <c r="C252" s="9">
        <f>G206</f>
        <v>0.2514648693695755</v>
      </c>
      <c r="D252" s="9">
        <f>G212</f>
        <v>0.25601631376691475</v>
      </c>
      <c r="I252" s="9"/>
      <c r="J252" s="9"/>
      <c r="K252" s="9"/>
      <c r="M252" s="9"/>
      <c r="N252" s="9"/>
    </row>
    <row r="253" spans="3:14" ht="12.75">
      <c r="C253" s="9">
        <f>G207</f>
        <v>0.49513440727228153</v>
      </c>
      <c r="D253" s="9">
        <f>G213</f>
        <v>0.21628454334716668</v>
      </c>
      <c r="I253" s="9"/>
      <c r="J253" s="9"/>
      <c r="K253" s="9"/>
      <c r="M253" s="9"/>
      <c r="N253" s="9"/>
    </row>
    <row r="254" spans="3:14" ht="12.75">
      <c r="C254" s="9">
        <f>G208</f>
        <v>0.25340072335814284</v>
      </c>
      <c r="D254" s="9">
        <f>G214</f>
        <v>0.036195697289915015</v>
      </c>
      <c r="I254" s="9"/>
      <c r="J254" s="9"/>
      <c r="K254" s="9"/>
      <c r="M254" s="9"/>
      <c r="N254" s="9"/>
    </row>
    <row r="255" spans="3:11" ht="12.75">
      <c r="C255" s="9">
        <v>0</v>
      </c>
      <c r="D255" s="9">
        <f>G215</f>
        <v>0.4915034455960035</v>
      </c>
      <c r="K255" s="9"/>
    </row>
    <row r="256" spans="3:11" ht="12.75">
      <c r="C256" s="15">
        <f>SUM(I251:I257)</f>
        <v>0</v>
      </c>
      <c r="D256" s="15">
        <f>SUM(J251:J257)</f>
        <v>0</v>
      </c>
      <c r="K256" s="9"/>
    </row>
    <row r="257" ht="12.75">
      <c r="K257" s="9"/>
    </row>
    <row r="259" spans="1:11" ht="12.75">
      <c r="A259" s="1" t="s">
        <v>72</v>
      </c>
      <c r="B259" s="7">
        <v>2000</v>
      </c>
      <c r="C259" s="7">
        <v>2001</v>
      </c>
      <c r="D259" s="7">
        <v>2002</v>
      </c>
      <c r="E259" s="7">
        <v>2003</v>
      </c>
      <c r="F259" s="7">
        <v>2004</v>
      </c>
      <c r="G259" s="7">
        <v>2005</v>
      </c>
      <c r="H259" s="7">
        <v>2006</v>
      </c>
      <c r="I259" s="7">
        <v>2007</v>
      </c>
      <c r="J259" s="7">
        <v>2008</v>
      </c>
      <c r="K259" s="7">
        <v>2008</v>
      </c>
    </row>
    <row r="260" spans="2:11" ht="12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3" ht="12.75">
      <c r="A261" t="s">
        <v>73</v>
      </c>
      <c r="B261" s="9">
        <f>'Estados Financieros - Real'!B106/'Estados Financieros - Real'!B106</f>
        <v>1</v>
      </c>
      <c r="C261" s="9">
        <f>'Estados Financieros - Real'!C106/'Estados Financieros - Real'!C106</f>
        <v>1</v>
      </c>
      <c r="D261" s="9">
        <f>'Estados Financieros - Real'!D106/'Estados Financieros - Real'!D106</f>
        <v>1</v>
      </c>
      <c r="E261" s="9">
        <f>'Estados Financieros - Real'!E106/'Estados Financieros - Real'!E106</f>
        <v>1</v>
      </c>
      <c r="F261" s="9">
        <f>'Estados Financieros - Real'!F106/'Estados Financieros - Real'!F106</f>
        <v>1</v>
      </c>
      <c r="G261" s="9">
        <f>'Estados Financieros - Real'!G106/'Estados Financieros - Real'!G106</f>
        <v>1</v>
      </c>
      <c r="H261" s="9">
        <f>'Estados Financieros - Real'!H106/'Estados Financieros - Real'!H106</f>
        <v>1</v>
      </c>
      <c r="I261" s="9">
        <f>'Estados Financieros - Real'!I106/'Estados Financieros - Real'!I106</f>
        <v>1</v>
      </c>
      <c r="J261" s="9">
        <f>'Estados Financieros - Real'!J106/'Estados Financieros - Real'!J106</f>
        <v>1</v>
      </c>
      <c r="K261" s="9">
        <f>'Estados Financieros - Real'!K106/'Estados Financieros - Real'!K106</f>
        <v>1</v>
      </c>
      <c r="M261" s="15">
        <f>AVERAGE(B261:K261)</f>
        <v>1</v>
      </c>
    </row>
    <row r="262" spans="1:13" ht="12.75">
      <c r="A262" t="s">
        <v>74</v>
      </c>
      <c r="B262" s="9">
        <f>'Estados Financieros - Real'!B107/'Estados Financieros - Real'!B106</f>
        <v>-0.711939491166443</v>
      </c>
      <c r="C262" s="9">
        <f>'Estados Financieros - Real'!C107/'Estados Financieros - Real'!C106</f>
        <v>-0.7241890063923653</v>
      </c>
      <c r="D262" s="9">
        <f>'Estados Financieros - Real'!D107/'Estados Financieros - Real'!D106</f>
        <v>-0.7222266220988758</v>
      </c>
      <c r="E262" s="9">
        <f>'Estados Financieros - Real'!E107/'Estados Financieros - Real'!E106</f>
        <v>-0.7357795732134891</v>
      </c>
      <c r="F262" s="9">
        <f>'Estados Financieros - Real'!F107/'Estados Financieros - Real'!F106</f>
        <v>-0.7150155982021921</v>
      </c>
      <c r="G262" s="9">
        <f>'Estados Financieros - Real'!G107/'Estados Financieros - Real'!G106</f>
        <v>-0.7016551979093115</v>
      </c>
      <c r="H262" s="9">
        <f>'Estados Financieros - Real'!H107/'Estados Financieros - Real'!H106</f>
        <v>-0.6939855007891599</v>
      </c>
      <c r="I262" s="9">
        <f>'Estados Financieros - Real'!I107/'Estados Financieros - Real'!I106</f>
        <v>-0.7204672175082982</v>
      </c>
      <c r="J262" s="9">
        <f>'Estados Financieros - Real'!J107/'Estados Financieros - Real'!J106</f>
        <v>-0.7274094573229807</v>
      </c>
      <c r="K262" s="9">
        <f>'Estados Financieros - Real'!K107/'Estados Financieros - Real'!K106</f>
        <v>-0.7284122113298804</v>
      </c>
      <c r="M262" s="15">
        <f>AVERAGE(B262:K262)</f>
        <v>-0.7181079875932996</v>
      </c>
    </row>
    <row r="263" spans="2:11" ht="12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3" ht="12.75">
      <c r="A264" s="1" t="s">
        <v>75</v>
      </c>
      <c r="B264" s="12">
        <f aca="true" t="shared" si="35" ref="B264:M264">SUM(B261:B262)</f>
        <v>0.28806050883355705</v>
      </c>
      <c r="C264" s="12">
        <f t="shared" si="35"/>
        <v>0.2758109936076347</v>
      </c>
      <c r="D264" s="12">
        <f t="shared" si="35"/>
        <v>0.2777733779011242</v>
      </c>
      <c r="E264" s="12">
        <f t="shared" si="35"/>
        <v>0.2642204267865109</v>
      </c>
      <c r="F264" s="12">
        <f t="shared" si="35"/>
        <v>0.28498440179780793</v>
      </c>
      <c r="G264" s="12">
        <f t="shared" si="35"/>
        <v>0.2983448020906885</v>
      </c>
      <c r="H264" s="12">
        <f t="shared" si="35"/>
        <v>0.3060144992108401</v>
      </c>
      <c r="I264" s="12">
        <f t="shared" si="35"/>
        <v>0.27953278249170177</v>
      </c>
      <c r="J264" s="12">
        <f t="shared" si="35"/>
        <v>0.2725905426770193</v>
      </c>
      <c r="K264" s="12">
        <f>SUM(K261:K262)</f>
        <v>0.27158778867011957</v>
      </c>
      <c r="M264" s="12">
        <f t="shared" si="35"/>
        <v>0.28189201240670037</v>
      </c>
    </row>
    <row r="265" spans="2:11" ht="12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3" ht="12.75">
      <c r="A266" t="s">
        <v>76</v>
      </c>
      <c r="B266" s="9">
        <f>'Estados Financieros - Real'!B111/'Estados Financieros - Real'!B106</f>
        <v>-0.21906417797184718</v>
      </c>
      <c r="C266" s="9">
        <f>'Estados Financieros - Real'!C111/'Estados Financieros - Real'!C106</f>
        <v>-0.2231273541965301</v>
      </c>
      <c r="D266" s="9">
        <f>'Estados Financieros - Real'!D111/'Estados Financieros - Real'!D106</f>
        <v>-0.22708817602615605</v>
      </c>
      <c r="E266" s="9">
        <f>'Estados Financieros - Real'!E111/'Estados Financieros - Real'!E106</f>
        <v>-0.2178109888488468</v>
      </c>
      <c r="F266" s="9">
        <f>'Estados Financieros - Real'!F111/'Estados Financieros - Real'!F106</f>
        <v>-0.23697882389823338</v>
      </c>
      <c r="G266" s="9">
        <f>'Estados Financieros - Real'!G111/'Estados Financieros - Real'!G106</f>
        <v>-0.2434588341858877</v>
      </c>
      <c r="H266" s="9">
        <f>'Estados Financieros - Real'!H111/'Estados Financieros - Real'!H106</f>
        <v>-0.24823239987552292</v>
      </c>
      <c r="I266" s="9">
        <f>'Estados Financieros - Real'!I111/'Estados Financieros - Real'!I106</f>
        <v>-0.2168717737218276</v>
      </c>
      <c r="J266" s="9">
        <f>'Estados Financieros - Real'!J111/'Estados Financieros - Real'!J106</f>
        <v>-0.22168807360462933</v>
      </c>
      <c r="K266" s="9">
        <f>'Estados Financieros - Real'!K111/'Estados Financieros - Real'!K106</f>
        <v>-0.22055857298925968</v>
      </c>
      <c r="M266" s="15">
        <f>AVERAGE(B266:K266)</f>
        <v>-0.22748791753187403</v>
      </c>
    </row>
    <row r="267" spans="2:11" ht="12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3" ht="12.75">
      <c r="A268" s="1" t="s">
        <v>88</v>
      </c>
      <c r="B268" s="12">
        <f>SUM(B264+B266)</f>
        <v>0.06899633086170986</v>
      </c>
      <c r="C268" s="12">
        <f>SUM(C264+C266)</f>
        <v>0.05268363941110463</v>
      </c>
      <c r="D268" s="12">
        <f aca="true" t="shared" si="36" ref="D268:M268">SUM(D264+D266)</f>
        <v>0.05068520187496817</v>
      </c>
      <c r="E268" s="12">
        <f t="shared" si="36"/>
        <v>0.04640943793766411</v>
      </c>
      <c r="F268" s="12">
        <f t="shared" si="36"/>
        <v>0.04800557789957455</v>
      </c>
      <c r="G268" s="12">
        <f t="shared" si="36"/>
        <v>0.05488596790480077</v>
      </c>
      <c r="H268" s="12">
        <f t="shared" si="36"/>
        <v>0.057782099335317194</v>
      </c>
      <c r="I268" s="12">
        <f t="shared" si="36"/>
        <v>0.06266100876987418</v>
      </c>
      <c r="J268" s="12">
        <f t="shared" si="36"/>
        <v>0.05090246907238999</v>
      </c>
      <c r="K268" s="12">
        <f>SUM(K264+K266)</f>
        <v>0.051029215680859885</v>
      </c>
      <c r="M268" s="12">
        <f t="shared" si="36"/>
        <v>0.054404094874826336</v>
      </c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3" ht="12.75">
      <c r="A270" t="s">
        <v>77</v>
      </c>
      <c r="B270" s="9">
        <f>'Estados Financieros - Real'!B115/'Estados Financieros - Real'!B$106</f>
        <v>0.01108639802358272</v>
      </c>
      <c r="C270" s="9">
        <f>'Estados Financieros - Real'!C115/'Estados Financieros - Real'!C$106</f>
        <v>0.011461645525313875</v>
      </c>
      <c r="D270" s="9">
        <f>'Estados Financieros - Real'!D115/'Estados Financieros - Real'!D$106</f>
        <v>0.006187157686741449</v>
      </c>
      <c r="E270" s="9">
        <f>'Estados Financieros - Real'!E115/'Estados Financieros - Real'!E$106</f>
        <v>0.00222140129246962</v>
      </c>
      <c r="F270" s="9">
        <f>'Estados Financieros - Real'!F115/'Estados Financieros - Real'!F$106</f>
        <v>0.0028172454034584887</v>
      </c>
      <c r="G270" s="9">
        <f>'Estados Financieros - Real'!G115/'Estados Financieros - Real'!G$106</f>
        <v>0.0014124456643250507</v>
      </c>
      <c r="H270" s="9">
        <f>'Estados Financieros - Real'!H115/'Estados Financieros - Real'!H$106</f>
        <v>0.00147329116631842</v>
      </c>
      <c r="I270" s="9">
        <f>'Estados Financieros - Real'!I115/'Estados Financieros - Real'!I$106</f>
        <v>0.0009633621201316365</v>
      </c>
      <c r="J270" s="9">
        <f>'Estados Financieros - Real'!J115/'Estados Financieros - Real'!J$106</f>
        <v>0.0006770705349516171</v>
      </c>
      <c r="K270" s="9">
        <f>'Estados Financieros - Real'!K115/'Estados Financieros - Real'!K$106</f>
        <v>0.0009629723139270183</v>
      </c>
      <c r="M270" s="15">
        <f aca="true" t="shared" si="37" ref="M270:M278">AVERAGE(B270:K270)</f>
        <v>0.003926298973121989</v>
      </c>
    </row>
    <row r="271" spans="1:13" ht="12.75">
      <c r="A271" t="s">
        <v>78</v>
      </c>
      <c r="B271" s="9">
        <f>'Estados Financieros - Real'!B116/'Estados Financieros - Real'!B$106</f>
        <v>1.5104159267634615E-05</v>
      </c>
      <c r="C271" s="9">
        <f>'Estados Financieros - Real'!C116/'Estados Financieros - Real'!C$106</f>
        <v>0.00018726910264353335</v>
      </c>
      <c r="D271" s="9">
        <f>'Estados Financieros - Real'!D116/'Estados Financieros - Real'!D$106</f>
        <v>0.0005443524276989343</v>
      </c>
      <c r="E271" s="9">
        <f>'Estados Financieros - Real'!E116/'Estados Financieros - Real'!E$106</f>
        <v>0</v>
      </c>
      <c r="F271" s="9">
        <f>'Estados Financieros - Real'!F116/'Estados Financieros - Real'!F$106</f>
        <v>4.541101684245246E-06</v>
      </c>
      <c r="G271" s="9">
        <f>'Estados Financieros - Real'!G116/'Estados Financieros - Real'!G$106</f>
        <v>0.0031774037491564535</v>
      </c>
      <c r="H271" s="9">
        <f>'Estados Financieros - Real'!H116/'Estados Financieros - Real'!H$106</f>
        <v>0.0036033032790763813</v>
      </c>
      <c r="I271" s="9">
        <f>'Estados Financieros - Real'!I116/'Estados Financieros - Real'!I$106</f>
        <v>0.0017535433388838233</v>
      </c>
      <c r="J271" s="9">
        <f>'Estados Financieros - Real'!J116/'Estados Financieros - Real'!J$106</f>
        <v>0.0007024797118589814</v>
      </c>
      <c r="K271" s="9">
        <f>'Estados Financieros - Real'!K116/'Estados Financieros - Real'!K$106</f>
        <v>0.0005187104637386297</v>
      </c>
      <c r="M271" s="15">
        <f t="shared" si="37"/>
        <v>0.0010506707334008616</v>
      </c>
    </row>
    <row r="272" spans="1:13" ht="12.75">
      <c r="A272" t="s">
        <v>79</v>
      </c>
      <c r="B272" s="9">
        <f>'Estados Financieros - Real'!B117/'Estados Financieros - Real'!B$106</f>
        <v>0.004350738733703457</v>
      </c>
      <c r="C272" s="9">
        <f>'Estados Financieros - Real'!C117/'Estados Financieros - Real'!C$106</f>
        <v>0.003028853333017647</v>
      </c>
      <c r="D272" s="9">
        <f>'Estados Financieros - Real'!D117/'Estados Financieros - Real'!D$106</f>
        <v>0.0068151464318147335</v>
      </c>
      <c r="E272" s="9">
        <f>'Estados Financieros - Real'!E117/'Estados Financieros - Real'!E$106</f>
        <v>0.027039687838541757</v>
      </c>
      <c r="F272" s="9">
        <f>'Estados Financieros - Real'!F117/'Estados Financieros - Real'!F$106</f>
        <v>0.002758748271274033</v>
      </c>
      <c r="G272" s="9">
        <f>'Estados Financieros - Real'!G117/'Estados Financieros - Real'!G$106</f>
        <v>0.006537032019853837</v>
      </c>
      <c r="H272" s="9">
        <f>'Estados Financieros - Real'!H117/'Estados Financieros - Real'!H$106</f>
        <v>0.003151613718144812</v>
      </c>
      <c r="I272" s="9">
        <f>'Estados Financieros - Real'!I117/'Estados Financieros - Real'!I$106</f>
        <v>0.026147102920491532</v>
      </c>
      <c r="J272" s="9">
        <f>'Estados Financieros - Real'!J117/'Estados Financieros - Real'!J$106</f>
        <v>0.0006557393720775212</v>
      </c>
      <c r="K272" s="9">
        <f>'Estados Financieros - Real'!K117/'Estados Financieros - Real'!K$106</f>
        <v>0.0022339870632648888</v>
      </c>
      <c r="M272" s="15">
        <f t="shared" si="37"/>
        <v>0.008271864970218422</v>
      </c>
    </row>
    <row r="273" spans="1:13" ht="12.75">
      <c r="A273" t="s">
        <v>80</v>
      </c>
      <c r="B273" s="9">
        <f>'Estados Financieros - Real'!B118/'Estados Financieros - Real'!B$106</f>
        <v>-8.437624892283085E-05</v>
      </c>
      <c r="C273" s="9">
        <f>'Estados Financieros - Real'!C118/'Estados Financieros - Real'!C$106</f>
        <v>0</v>
      </c>
      <c r="D273" s="9">
        <f>'Estados Financieros - Real'!D118/'Estados Financieros - Real'!D$106</f>
        <v>0</v>
      </c>
      <c r="E273" s="9">
        <f>'Estados Financieros - Real'!E118/'Estados Financieros - Real'!E$106</f>
        <v>-0.00022866596865663707</v>
      </c>
      <c r="F273" s="9">
        <f>'Estados Financieros - Real'!F118/'Estados Financieros - Real'!F$106</f>
        <v>-6.027906512504915E-05</v>
      </c>
      <c r="G273" s="9">
        <f>'Estados Financieros - Real'!G118/'Estados Financieros - Real'!G$106</f>
        <v>0</v>
      </c>
      <c r="H273" s="9">
        <f>'Estados Financieros - Real'!H118/'Estados Financieros - Real'!H$106</f>
        <v>-3.3467518100948878E-06</v>
      </c>
      <c r="I273" s="9">
        <f>'Estados Financieros - Real'!I118/'Estados Financieros - Real'!I$106</f>
        <v>0</v>
      </c>
      <c r="J273" s="9">
        <f>'Estados Financieros - Real'!J118/'Estados Financieros - Real'!J$106</f>
        <v>0</v>
      </c>
      <c r="K273" s="9">
        <f>'Estados Financieros - Real'!K118/'Estados Financieros - Real'!K$106</f>
        <v>-0.0005921310501564358</v>
      </c>
      <c r="M273" s="15">
        <f t="shared" si="37"/>
        <v>-9.687990846710477E-05</v>
      </c>
    </row>
    <row r="274" spans="1:13" ht="12.75">
      <c r="A274" t="s">
        <v>81</v>
      </c>
      <c r="B274" s="9">
        <f>'Estados Financieros - Real'!B119/'Estados Financieros - Real'!B$106</f>
        <v>0</v>
      </c>
      <c r="C274" s="9">
        <f>'Estados Financieros - Real'!C119/'Estados Financieros - Real'!C$106</f>
        <v>0</v>
      </c>
      <c r="D274" s="9">
        <f>'Estados Financieros - Real'!D119/'Estados Financieros - Real'!D$106</f>
        <v>-9.015962264851476E-06</v>
      </c>
      <c r="E274" s="9">
        <f>'Estados Financieros - Real'!E119/'Estados Financieros - Real'!E$106</f>
        <v>-0.0004900306020643573</v>
      </c>
      <c r="F274" s="9">
        <f>'Estados Financieros - Real'!F119/'Estados Financieros - Real'!F$106</f>
        <v>-0.0014374638445860725</v>
      </c>
      <c r="G274" s="9">
        <f>'Estados Financieros - Real'!G119/'Estados Financieros - Real'!G$106</f>
        <v>-0.0022146299108928226</v>
      </c>
      <c r="H274" s="9">
        <f>'Estados Financieros - Real'!H119/'Estados Financieros - Real'!H$106</f>
        <v>-0.0021540480799524747</v>
      </c>
      <c r="I274" s="9">
        <f>'Estados Financieros - Real'!I119/'Estados Financieros - Real'!I$106</f>
        <v>-0.0028244124527025934</v>
      </c>
      <c r="J274" s="9">
        <f>'Estados Financieros - Real'!J119/'Estados Financieros - Real'!J$106</f>
        <v>-0.006205348064408519</v>
      </c>
      <c r="K274" s="9">
        <f>'Estados Financieros - Real'!K119/'Estados Financieros - Real'!K$106</f>
        <v>-0.005630310675925157</v>
      </c>
      <c r="M274" s="15">
        <f t="shared" si="37"/>
        <v>-0.0020965259592796845</v>
      </c>
    </row>
    <row r="275" spans="1:13" ht="12.75">
      <c r="A275" t="s">
        <v>82</v>
      </c>
      <c r="B275" s="9">
        <f>'Estados Financieros - Real'!B120/'Estados Financieros - Real'!B$106</f>
        <v>-0.011462213453300852</v>
      </c>
      <c r="C275" s="9">
        <f>'Estados Financieros - Real'!C120/'Estados Financieros - Real'!C$106</f>
        <v>-0.009024397420576244</v>
      </c>
      <c r="D275" s="9">
        <f>'Estados Financieros - Real'!D120/'Estados Financieros - Real'!D$106</f>
        <v>-0.02550608707275717</v>
      </c>
      <c r="E275" s="9">
        <f>'Estados Financieros - Real'!E120/'Estados Financieros - Real'!E$106</f>
        <v>-0.014615156926639507</v>
      </c>
      <c r="F275" s="9">
        <f>'Estados Financieros - Real'!F120/'Estados Financieros - Real'!F$106</f>
        <v>-0.01646020826482609</v>
      </c>
      <c r="G275" s="9">
        <f>'Estados Financieros - Real'!G120/'Estados Financieros - Real'!G$106</f>
        <v>-0.010069740523603961</v>
      </c>
      <c r="H275" s="9">
        <f>'Estados Financieros - Real'!H120/'Estados Financieros - Real'!H$106</f>
        <v>-0.01169782362860416</v>
      </c>
      <c r="I275" s="9">
        <f>'Estados Financieros - Real'!I120/'Estados Financieros - Real'!I$106</f>
        <v>-0.008453517724260756</v>
      </c>
      <c r="J275" s="9">
        <f>'Estados Financieros - Real'!J120/'Estados Financieros - Real'!J$106</f>
        <v>-0.019455080045201325</v>
      </c>
      <c r="K275" s="9">
        <f>'Estados Financieros - Real'!K120/'Estados Financieros - Real'!K$106</f>
        <v>-0.014044083473138094</v>
      </c>
      <c r="M275" s="15">
        <f t="shared" si="37"/>
        <v>-0.014078830853290817</v>
      </c>
    </row>
    <row r="276" spans="1:13" ht="12.75">
      <c r="A276" t="s">
        <v>83</v>
      </c>
      <c r="B276" s="9">
        <f>'Estados Financieros - Real'!B121/'Estados Financieros - Real'!B$106</f>
        <v>-0.001503210581751973</v>
      </c>
      <c r="C276" s="9">
        <f>'Estados Financieros - Real'!C121/'Estados Financieros - Real'!C$106</f>
        <v>-0.03745948704655321</v>
      </c>
      <c r="D276" s="9">
        <f>'Estados Financieros - Real'!D121/'Estados Financieros - Real'!D$106</f>
        <v>-0.02381330397380079</v>
      </c>
      <c r="E276" s="9">
        <f>'Estados Financieros - Real'!E121/'Estados Financieros - Real'!E$106</f>
        <v>-0.011335901457337101</v>
      </c>
      <c r="F276" s="9">
        <f>'Estados Financieros - Real'!F121/'Estados Financieros - Real'!F$106</f>
        <v>-0.0037350996324342833</v>
      </c>
      <c r="G276" s="9">
        <f>'Estados Financieros - Real'!G121/'Estados Financieros - Real'!G$106</f>
        <v>-0.0035256063404044396</v>
      </c>
      <c r="H276" s="9">
        <f>'Estados Financieros - Real'!H121/'Estados Financieros - Real'!H$106</f>
        <v>-0.005596122312551799</v>
      </c>
      <c r="I276" s="9">
        <f>'Estados Financieros - Real'!I121/'Estados Financieros - Real'!I$106</f>
        <v>-0.008075098122706072</v>
      </c>
      <c r="J276" s="9">
        <f>'Estados Financieros - Real'!J121/'Estados Financieros - Real'!J$106</f>
        <v>-0.004180111664293451</v>
      </c>
      <c r="K276" s="9">
        <f>'Estados Financieros - Real'!K121/'Estados Financieros - Real'!K$106</f>
        <v>-0.00520783094847143</v>
      </c>
      <c r="M276" s="15">
        <f t="shared" si="37"/>
        <v>-0.010443177208030455</v>
      </c>
    </row>
    <row r="277" spans="1:13" ht="12.75">
      <c r="A277" t="s">
        <v>84</v>
      </c>
      <c r="B277" s="9">
        <f>'Estados Financieros - Real'!B122/'Estados Financieros - Real'!B$106</f>
        <v>-0.0021925140219543637</v>
      </c>
      <c r="C277" s="9">
        <f>'Estados Financieros - Real'!C122/'Estados Financieros - Real'!C$106</f>
        <v>-0.0035118110558173096</v>
      </c>
      <c r="D277" s="9">
        <f>'Estados Financieros - Real'!D122/'Estados Financieros - Real'!D$106</f>
        <v>-0.0011631790136164188</v>
      </c>
      <c r="E277" s="9">
        <f>'Estados Financieros - Real'!E122/'Estados Financieros - Real'!E$106</f>
        <v>-0.0006588327779126379</v>
      </c>
      <c r="F277" s="9">
        <f>'Estados Financieros - Real'!F122/'Estados Financieros - Real'!F$106</f>
        <v>0.002402718359724493</v>
      </c>
      <c r="G277" s="9">
        <f>'Estados Financieros - Real'!G122/'Estados Financieros - Real'!G$106</f>
        <v>0.00043221805014484677</v>
      </c>
      <c r="H277" s="9">
        <f>'Estados Financieros - Real'!H122/'Estados Financieros - Real'!H$106</f>
        <v>-0.0005333583270341507</v>
      </c>
      <c r="I277" s="9">
        <f>'Estados Financieros - Real'!I122/'Estados Financieros - Real'!I$106</f>
        <v>-0.0015676215988759288</v>
      </c>
      <c r="J277" s="9">
        <f>'Estados Financieros - Real'!J122/'Estados Financieros - Real'!J$106</f>
        <v>0.004679875766276623</v>
      </c>
      <c r="K277" s="9">
        <f>'Estados Financieros - Real'!K122/'Estados Financieros - Real'!K$106</f>
        <v>-0.0012372237077559506</v>
      </c>
      <c r="M277" s="15">
        <f t="shared" si="37"/>
        <v>-0.0003349728326820798</v>
      </c>
    </row>
    <row r="278" spans="1:13" ht="12.75">
      <c r="A278" t="s">
        <v>85</v>
      </c>
      <c r="B278" s="9">
        <f>'Estados Financieros - Real'!B123/'Estados Financieros - Real'!B$106</f>
        <v>-0.0004544506014230513</v>
      </c>
      <c r="C278" s="9">
        <f>'Estados Financieros - Real'!C123/'Estados Financieros - Real'!C$106</f>
        <v>0.011788154265393173</v>
      </c>
      <c r="D278" s="9">
        <f>'Estados Financieros - Real'!D123/'Estados Financieros - Real'!D$106</f>
        <v>0.061607695865157484</v>
      </c>
      <c r="E278" s="9">
        <f>'Estados Financieros - Real'!E123/'Estados Financieros - Real'!E$106</f>
        <v>-0.0017237563789287865</v>
      </c>
      <c r="F278" s="9">
        <f>'Estados Financieros - Real'!F123/'Estados Financieros - Real'!F$106</f>
        <v>0.005441707121335145</v>
      </c>
      <c r="G278" s="9">
        <f>'Estados Financieros - Real'!G123/'Estados Financieros - Real'!G$106</f>
        <v>-8.502301850140081E-05</v>
      </c>
      <c r="H278" s="9">
        <f>'Estados Financieros - Real'!H123/'Estados Financieros - Real'!H$106</f>
        <v>-0.00030238239525530474</v>
      </c>
      <c r="I278" s="9">
        <f>'Estados Financieros - Real'!I123/'Estados Financieros - Real'!I$106</f>
        <v>-5.1950725192213486E-05</v>
      </c>
      <c r="J278" s="9">
        <f>'Estados Financieros - Real'!J123/'Estados Financieros - Real'!J$106</f>
        <v>0.0025316031563435214</v>
      </c>
      <c r="K278" s="9">
        <f>'Estados Financieros - Real'!K123/'Estados Financieros - Real'!K$106</f>
        <v>-0.001297101594889685</v>
      </c>
      <c r="M278" s="15">
        <f t="shared" si="37"/>
        <v>0.007745449569403888</v>
      </c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3" ht="12.75">
      <c r="A280" s="1" t="s">
        <v>89</v>
      </c>
      <c r="B280" s="12">
        <f>SUM(B270:B278)</f>
        <v>-0.00024452399079926014</v>
      </c>
      <c r="C280" s="12">
        <f>SUM(C270:C278)</f>
        <v>-0.023529773296578543</v>
      </c>
      <c r="D280" s="12">
        <f aca="true" t="shared" si="38" ref="D280:M280">SUM(D270:D278)</f>
        <v>0.02466276638897337</v>
      </c>
      <c r="E280" s="12">
        <f t="shared" si="38"/>
        <v>0.0002087450194723508</v>
      </c>
      <c r="F280" s="12">
        <f t="shared" si="38"/>
        <v>-0.008268090549495087</v>
      </c>
      <c r="G280" s="12">
        <f t="shared" si="38"/>
        <v>-0.004335900309922436</v>
      </c>
      <c r="H280" s="12">
        <f t="shared" si="38"/>
        <v>-0.012058873331668371</v>
      </c>
      <c r="I280" s="12">
        <f t="shared" si="38"/>
        <v>0.00789140775576943</v>
      </c>
      <c r="J280" s="12">
        <f t="shared" si="38"/>
        <v>-0.02059377123239503</v>
      </c>
      <c r="K280" s="12">
        <f>SUM(K270:K278)</f>
        <v>-0.024293011609406216</v>
      </c>
      <c r="M280" s="12">
        <f t="shared" si="38"/>
        <v>-0.006056102515604983</v>
      </c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3" ht="12.75">
      <c r="A282" s="1" t="s">
        <v>86</v>
      </c>
      <c r="B282" s="12">
        <f>SUM(B268+B280)</f>
        <v>0.0687518068709106</v>
      </c>
      <c r="C282" s="12">
        <f>SUM(C268+C280)</f>
        <v>0.029153866114526084</v>
      </c>
      <c r="D282" s="12">
        <f aca="true" t="shared" si="39" ref="D282:M282">SUM(D268+D280)</f>
        <v>0.07534796826394154</v>
      </c>
      <c r="E282" s="12">
        <f t="shared" si="39"/>
        <v>0.04661818295713646</v>
      </c>
      <c r="F282" s="12">
        <f t="shared" si="39"/>
        <v>0.03973748735007946</v>
      </c>
      <c r="G282" s="12">
        <f t="shared" si="39"/>
        <v>0.05055006759487833</v>
      </c>
      <c r="H282" s="12">
        <f t="shared" si="39"/>
        <v>0.04572322600364882</v>
      </c>
      <c r="I282" s="12">
        <f t="shared" si="39"/>
        <v>0.07055241652564362</v>
      </c>
      <c r="J282" s="12">
        <f t="shared" si="39"/>
        <v>0.030308697839994958</v>
      </c>
      <c r="K282" s="12">
        <f>SUM(K268+K280)</f>
        <v>0.02673620407145367</v>
      </c>
      <c r="M282" s="12">
        <f t="shared" si="39"/>
        <v>0.04834799235922135</v>
      </c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3" ht="12.75">
      <c r="A284" t="s">
        <v>64</v>
      </c>
      <c r="B284" s="9">
        <f>'Estados Financieros - Real'!B129/'Estados Financieros - Real'!B$106</f>
        <v>-0.018490206199961782</v>
      </c>
      <c r="C284" s="9">
        <f>'Estados Financieros - Real'!C129/'Estados Financieros - Real'!C$106</f>
        <v>0.010172464548754066</v>
      </c>
      <c r="D284" s="9">
        <f>'Estados Financieros - Real'!D129/'Estados Financieros - Real'!D$106</f>
        <v>-0.010510631032944454</v>
      </c>
      <c r="E284" s="9">
        <f>'Estados Financieros - Real'!E129/'Estados Financieros - Real'!E$106</f>
        <v>0.0031420372186633204</v>
      </c>
      <c r="F284" s="9">
        <f>'Estados Financieros - Real'!F129/'Estados Financieros - Real'!F$106</f>
        <v>-0.003580436117647896</v>
      </c>
      <c r="G284" s="9">
        <f>'Estados Financieros - Real'!G129/'Estados Financieros - Real'!G$106</f>
        <v>-0.01001498281640852</v>
      </c>
      <c r="H284" s="9">
        <f>'Estados Financieros - Real'!H129/'Estados Financieros - Real'!H$106</f>
        <v>-0.0036794404388075124</v>
      </c>
      <c r="I284" s="9">
        <f>'Estados Financieros - Real'!I129/'Estados Financieros - Real'!I$106</f>
        <v>-0.013460820490561867</v>
      </c>
      <c r="J284" s="9">
        <f>'Estados Financieros - Real'!J129/'Estados Financieros - Real'!J$106</f>
        <v>-0.0034432274297700833</v>
      </c>
      <c r="K284" s="9">
        <f>'Estados Financieros - Real'!K129/'Estados Financieros - Real'!K$106</f>
        <v>-0.008513634669508715</v>
      </c>
      <c r="M284" s="15">
        <f>AVERAGE(B284:K284)</f>
        <v>-0.005837887742819343</v>
      </c>
    </row>
    <row r="285" spans="1:13" ht="12.75">
      <c r="A285" t="s">
        <v>90</v>
      </c>
      <c r="B285" s="9">
        <f>'Estados Financieros - Real'!B130/'Estados Financieros - Real'!B$106</f>
        <v>0</v>
      </c>
      <c r="C285" s="9">
        <f>'Estados Financieros - Real'!C130/'Estados Financieros - Real'!C$106</f>
        <v>0</v>
      </c>
      <c r="D285" s="9">
        <f>'Estados Financieros - Real'!D130/'Estados Financieros - Real'!D$106</f>
        <v>0</v>
      </c>
      <c r="E285" s="9">
        <f>'Estados Financieros - Real'!E130/'Estados Financieros - Real'!E$106</f>
        <v>0</v>
      </c>
      <c r="F285" s="9">
        <f>'Estados Financieros - Real'!F130/'Estados Financieros - Real'!F$106</f>
        <v>0</v>
      </c>
      <c r="G285" s="9">
        <f>'Estados Financieros - Real'!G130/'Estados Financieros - Real'!G$106</f>
        <v>0</v>
      </c>
      <c r="H285" s="9">
        <f>'Estados Financieros - Real'!H130/'Estados Financieros - Real'!H$106</f>
        <v>0</v>
      </c>
      <c r="I285" s="9">
        <f>'Estados Financieros - Real'!I130/'Estados Financieros - Real'!I$106</f>
        <v>0</v>
      </c>
      <c r="J285" s="9">
        <f>'Estados Financieros - Real'!J130/'Estados Financieros - Real'!J$106</f>
        <v>0</v>
      </c>
      <c r="K285" s="9">
        <f>'Estados Financieros - Real'!K130/'Estados Financieros - Real'!K$106</f>
        <v>0</v>
      </c>
      <c r="M285" s="15">
        <f>AVERAGE(B285:K285)</f>
        <v>0</v>
      </c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3" ht="12.75">
      <c r="A287" s="1" t="s">
        <v>91</v>
      </c>
      <c r="B287" s="12">
        <f>SUM(B282+B284)</f>
        <v>0.05026160067094883</v>
      </c>
      <c r="C287" s="12">
        <f>SUM(C282+C284+C285)</f>
        <v>0.039326330663280146</v>
      </c>
      <c r="D287" s="12">
        <f aca="true" t="shared" si="40" ref="D287:M287">SUM(D282+D284+D285)</f>
        <v>0.06483733723099708</v>
      </c>
      <c r="E287" s="12">
        <f t="shared" si="40"/>
        <v>0.049760220175799785</v>
      </c>
      <c r="F287" s="12">
        <f t="shared" si="40"/>
        <v>0.03615705123243156</v>
      </c>
      <c r="G287" s="12">
        <f t="shared" si="40"/>
        <v>0.040535084778469815</v>
      </c>
      <c r="H287" s="12">
        <f t="shared" si="40"/>
        <v>0.04204378556484131</v>
      </c>
      <c r="I287" s="12">
        <f t="shared" si="40"/>
        <v>0.05709159603508175</v>
      </c>
      <c r="J287" s="12">
        <f t="shared" si="40"/>
        <v>0.026865470410224874</v>
      </c>
      <c r="K287" s="12">
        <f>SUM(K282+K284+K285)</f>
        <v>0.018222569401944954</v>
      </c>
      <c r="M287" s="12">
        <f t="shared" si="40"/>
        <v>0.04251010461640201</v>
      </c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3" ht="12.75">
      <c r="A289" t="s">
        <v>87</v>
      </c>
      <c r="B289" s="9">
        <f>'Estados Financieros - Real'!B134/'Estados Financieros - Real'!B106</f>
        <v>-0.0015453400856117717</v>
      </c>
      <c r="C289" s="9">
        <f>'Estados Financieros - Real'!C134/'Estados Financieros - Real'!C106</f>
        <v>-0.0016099279362144898</v>
      </c>
      <c r="D289" s="9">
        <f>'Estados Financieros - Real'!D134/'Estados Financieros - Real'!D106</f>
        <v>-0.003458657333542917</v>
      </c>
      <c r="E289" s="9">
        <f>'Estados Financieros - Real'!E134/'Estados Financieros - Real'!E106</f>
        <v>-0.0024577097938569582</v>
      </c>
      <c r="F289" s="9">
        <f>'Estados Financieros - Real'!F134/'Estados Financieros - Real'!F106</f>
        <v>-0.00027849045530057643</v>
      </c>
      <c r="G289" s="9">
        <f>'Estados Financieros - Real'!G134/'Estados Financieros - Real'!G106</f>
        <v>-0.0005795862516969302</v>
      </c>
      <c r="H289" s="9">
        <f>'Estados Financieros - Real'!H134/'Estados Financieros - Real'!H106</f>
        <v>-0.0012953100707762024</v>
      </c>
      <c r="I289" s="9">
        <f>'Estados Financieros - Real'!I134/'Estados Financieros - Real'!I106</f>
        <v>-0.00186942419895443</v>
      </c>
      <c r="J289" s="9">
        <f>'Estados Financieros - Real'!J134/'Estados Financieros - Real'!J106</f>
        <v>-0.0010298783622408976</v>
      </c>
      <c r="K289" s="9">
        <f>'Estados Financieros - Real'!K134/'Estados Financieros - Real'!K106</f>
        <v>-0.0004355801272629968</v>
      </c>
      <c r="M289" s="15">
        <f aca="true" t="shared" si="41" ref="M289:M295">AVERAGE(B289:K289)</f>
        <v>-0.0014559904615458169</v>
      </c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3" ht="12.75">
      <c r="A291" t="s">
        <v>92</v>
      </c>
      <c r="B291" s="9">
        <f>SUM(B287+B289)</f>
        <v>0.048716260585337054</v>
      </c>
      <c r="C291" s="9">
        <f>SUM(C287+C289)</f>
        <v>0.037716402727065654</v>
      </c>
      <c r="D291" s="9">
        <f aca="true" t="shared" si="42" ref="D291:J291">SUM(D287+D289)</f>
        <v>0.06137867989745416</v>
      </c>
      <c r="E291" s="9">
        <f t="shared" si="42"/>
        <v>0.04730251038194283</v>
      </c>
      <c r="F291" s="9">
        <f t="shared" si="42"/>
        <v>0.03587856077713099</v>
      </c>
      <c r="G291" s="9">
        <f t="shared" si="42"/>
        <v>0.03995549852677289</v>
      </c>
      <c r="H291" s="9">
        <f t="shared" si="42"/>
        <v>0.04074847549406511</v>
      </c>
      <c r="I291" s="9">
        <f t="shared" si="42"/>
        <v>0.05522217183612732</v>
      </c>
      <c r="J291" s="9">
        <f t="shared" si="42"/>
        <v>0.025835592047983975</v>
      </c>
      <c r="K291" s="9">
        <f>SUM(K287+K289)</f>
        <v>0.017786989274681957</v>
      </c>
      <c r="M291" s="15">
        <f t="shared" si="41"/>
        <v>0.0410541141548562</v>
      </c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3" ht="12.75">
      <c r="A293" t="s">
        <v>93</v>
      </c>
      <c r="B293" s="9">
        <f>'Estados Financieros - Real'!B138/'Estados Financieros - Real'!B106</f>
        <v>0</v>
      </c>
      <c r="C293" s="9">
        <f>'Estados Financieros - Real'!C138/'Estados Financieros - Real'!C106</f>
        <v>0</v>
      </c>
      <c r="D293" s="9">
        <f>'Estados Financieros - Real'!D138/'Estados Financieros - Real'!D106</f>
        <v>0.0009381878463208808</v>
      </c>
      <c r="E293" s="9">
        <f>'Estados Financieros - Real'!E138/'Estados Financieros - Real'!E106</f>
        <v>0.0006412683034561391</v>
      </c>
      <c r="F293" s="9">
        <f>'Estados Financieros - Real'!F138/'Estados Financieros - Real'!F106</f>
        <v>0.000519092724566078</v>
      </c>
      <c r="G293" s="9">
        <f>'Estados Financieros - Real'!G138/'Estados Financieros - Real'!G106</f>
        <v>0.000513300982388208</v>
      </c>
      <c r="H293" s="9">
        <f>'Estados Financieros - Real'!H138/'Estados Financieros - Real'!H106</f>
        <v>0.00043068620652298177</v>
      </c>
      <c r="I293" s="9">
        <f>'Estados Financieros - Real'!I138/'Estados Financieros - Real'!I106</f>
        <v>0.00036753497747069204</v>
      </c>
      <c r="J293" s="9">
        <f>'Estados Financieros - Real'!J138/'Estados Financieros - Real'!J106</f>
        <v>0.0002812363405062235</v>
      </c>
      <c r="K293" s="9">
        <f>'Estados Financieros - Real'!K138/'Estados Financieros - Real'!K106</f>
        <v>0.00029938117540683303</v>
      </c>
      <c r="M293" s="15">
        <f t="shared" si="41"/>
        <v>0.00039906885566380363</v>
      </c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3" ht="12.75">
      <c r="A295" s="6" t="s">
        <v>94</v>
      </c>
      <c r="B295" s="13">
        <f>SUM(B291+B293)</f>
        <v>0.048716260585337054</v>
      </c>
      <c r="C295" s="13">
        <f>SUM(C291+C293)</f>
        <v>0.037716402727065654</v>
      </c>
      <c r="D295" s="13">
        <f aca="true" t="shared" si="43" ref="D295:J295">SUM(D291+D293)</f>
        <v>0.06231686774377504</v>
      </c>
      <c r="E295" s="13">
        <f t="shared" si="43"/>
        <v>0.047943778685398966</v>
      </c>
      <c r="F295" s="13">
        <f t="shared" si="43"/>
        <v>0.03639765350169707</v>
      </c>
      <c r="G295" s="13">
        <f t="shared" si="43"/>
        <v>0.040468799509161095</v>
      </c>
      <c r="H295" s="13">
        <f t="shared" si="43"/>
        <v>0.041179161700588086</v>
      </c>
      <c r="I295" s="13">
        <f t="shared" si="43"/>
        <v>0.05558970681359801</v>
      </c>
      <c r="J295" s="13">
        <f t="shared" si="43"/>
        <v>0.0261168283884902</v>
      </c>
      <c r="K295" s="13">
        <f>SUM(K291+K293)</f>
        <v>0.01808637045008879</v>
      </c>
      <c r="M295" s="13">
        <f t="shared" si="41"/>
        <v>0.04145318301052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9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7.421875" style="0" bestFit="1" customWidth="1"/>
    <col min="2" max="3" width="12.28125" style="0" bestFit="1" customWidth="1"/>
    <col min="4" max="11" width="13.8515625" style="0" bestFit="1" customWidth="1"/>
    <col min="12" max="12" width="9.140625" style="0" customWidth="1"/>
    <col min="13" max="13" width="16.57421875" style="0" bestFit="1" customWidth="1"/>
  </cols>
  <sheetData>
    <row r="3" ht="12.75">
      <c r="A3" s="19" t="s">
        <v>260</v>
      </c>
    </row>
    <row r="4" spans="2:13" ht="12.75"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M4" s="7" t="s">
        <v>107</v>
      </c>
    </row>
    <row r="6" spans="1:13" ht="12.75">
      <c r="A6" t="s">
        <v>182</v>
      </c>
      <c r="B6" s="3">
        <f>SUM('Estados Financieros - Real'!B23-'Estados Financieros - Real'!B71)</f>
        <v>-40521338.80695915</v>
      </c>
      <c r="C6" s="3">
        <f>SUM('Estados Financieros - Real'!C23-'Estados Financieros - Real'!C71)</f>
        <v>95231046.39203286</v>
      </c>
      <c r="D6" s="3">
        <f>SUM('Estados Financieros - Real'!D23-'Estados Financieros - Real'!D71)</f>
        <v>-31814962.731744528</v>
      </c>
      <c r="E6" s="3">
        <f>SUM('Estados Financieros - Real'!E23-'Estados Financieros - Real'!E71)</f>
        <v>-111190719.55557793</v>
      </c>
      <c r="F6" s="3">
        <f>SUM('Estados Financieros - Real'!F23-'Estados Financieros - Real'!F71)</f>
        <v>-188894293.04825044</v>
      </c>
      <c r="G6" s="3">
        <f>SUM('Estados Financieros - Real'!G23-'Estados Financieros - Real'!G71)</f>
        <v>-14417733.791600227</v>
      </c>
      <c r="H6" s="3">
        <f>SUM('Estados Financieros - Real'!H23-'Estados Financieros - Real'!H71)</f>
        <v>54431712.56137276</v>
      </c>
      <c r="I6" s="3">
        <f>SUM('Estados Financieros - Real'!I23-'Estados Financieros - Real'!I71)</f>
        <v>172502463.79815197</v>
      </c>
      <c r="J6" s="3">
        <f>SUM('Estados Financieros - Real'!J23-'Estados Financieros - Real'!J71)</f>
        <v>-61377619.17820001</v>
      </c>
      <c r="K6" s="3">
        <f>SUM('Estados Financieros - Real'!K23-'Estados Financieros - Real'!K71)</f>
        <v>143662946.97667813</v>
      </c>
      <c r="M6" s="27">
        <f>AVERAGE(B6:K6)</f>
        <v>1761150.2615903437</v>
      </c>
    </row>
    <row r="9" ht="12.75">
      <c r="A9" s="1" t="s">
        <v>110</v>
      </c>
    </row>
    <row r="11" spans="1:13" ht="12.75">
      <c r="A11" t="s">
        <v>111</v>
      </c>
      <c r="B11" s="23">
        <f>SUM('Estados Financieros - Real'!B23/'Estados Financieros - Real'!B71)</f>
        <v>0.8706709772223423</v>
      </c>
      <c r="C11" s="23">
        <f>SUM('Estados Financieros - Real'!C23/'Estados Financieros - Real'!C71)</f>
        <v>1.3099101471765775</v>
      </c>
      <c r="D11" s="23">
        <f>SUM('Estados Financieros - Real'!D23/'Estados Financieros - Real'!D71)</f>
        <v>0.9031317272679714</v>
      </c>
      <c r="E11" s="23">
        <f>SUM('Estados Financieros - Real'!E23/'Estados Financieros - Real'!E71)</f>
        <v>0.7163822164101841</v>
      </c>
      <c r="F11" s="23">
        <f>SUM('Estados Financieros - Real'!F23/'Estados Financieros - Real'!F71)</f>
        <v>0.707909363020279</v>
      </c>
      <c r="G11" s="23">
        <f>SUM('Estados Financieros - Real'!G23/'Estados Financieros - Real'!G71)</f>
        <v>0.982222053234143</v>
      </c>
      <c r="H11" s="23">
        <f>SUM('Estados Financieros - Real'!H23/'Estados Financieros - Real'!H71)</f>
        <v>1.0596190539368424</v>
      </c>
      <c r="I11" s="23">
        <f>SUM('Estados Financieros - Real'!I23/'Estados Financieros - Real'!I71)</f>
        <v>1.1374250861546062</v>
      </c>
      <c r="J11" s="23">
        <f>SUM('Estados Financieros - Real'!J23/'Estados Financieros - Real'!J71)</f>
        <v>0.96044020245254</v>
      </c>
      <c r="K11" s="23">
        <f>SUM('Estados Financieros - Real'!K23/'Estados Financieros - Real'!K71)</f>
        <v>1.1038252271829214</v>
      </c>
      <c r="M11" s="29">
        <f>AVERAGE(B11:K11)</f>
        <v>0.9751536054058407</v>
      </c>
    </row>
    <row r="12" spans="1:13" ht="12.75">
      <c r="A12" t="s">
        <v>112</v>
      </c>
      <c r="B12" s="23">
        <f>SUM('Estados Financieros - Real'!B23-'Estados Financieros - Real'!B15)/'Estados Financieros - Real'!B71</f>
        <v>0.48227247316448085</v>
      </c>
      <c r="C12" s="23">
        <f>SUM('Estados Financieros - Real'!C23-'Estados Financieros - Real'!C15)/'Estados Financieros - Real'!C71</f>
        <v>1.0082551904575208</v>
      </c>
      <c r="D12" s="23">
        <f>SUM('Estados Financieros - Real'!D23-'Estados Financieros - Real'!D15)/'Estados Financieros - Real'!D71</f>
        <v>0.5777537132292005</v>
      </c>
      <c r="E12" s="23">
        <f>SUM('Estados Financieros - Real'!E23-'Estados Financieros - Real'!E15)/'Estados Financieros - Real'!E71</f>
        <v>0.4106502698094698</v>
      </c>
      <c r="F12" s="23">
        <f>SUM('Estados Financieros - Real'!F23-'Estados Financieros - Real'!F15)/'Estados Financieros - Real'!F71</f>
        <v>0.41276231316757267</v>
      </c>
      <c r="G12" s="23">
        <f>SUM('Estados Financieros - Real'!G23-'Estados Financieros - Real'!G15)/'Estados Financieros - Real'!G71</f>
        <v>0.6234659689306684</v>
      </c>
      <c r="H12" s="23">
        <f>SUM('Estados Financieros - Real'!H23-'Estados Financieros - Real'!H15)/'Estados Financieros - Real'!H71</f>
        <v>0.6722677143349232</v>
      </c>
      <c r="I12" s="23">
        <f>SUM('Estados Financieros - Real'!I23-'Estados Financieros - Real'!I15)/'Estados Financieros - Real'!I71</f>
        <v>0.7729713800912112</v>
      </c>
      <c r="J12" s="23">
        <f>SUM('Estados Financieros - Real'!J23-'Estados Financieros - Real'!J15)/'Estados Financieros - Real'!J71</f>
        <v>0.602798043721729</v>
      </c>
      <c r="K12" s="23">
        <f>SUM('Estados Financieros - Real'!K23-'Estados Financieros - Real'!K15)/'Estados Financieros - Real'!K71</f>
        <v>0.7690544940931094</v>
      </c>
      <c r="M12" s="29">
        <f aca="true" t="shared" si="0" ref="M12:M23">AVERAGE(B12:K12)</f>
        <v>0.6332251560999886</v>
      </c>
    </row>
    <row r="13" spans="1:13" ht="12.75">
      <c r="A13" t="s">
        <v>113</v>
      </c>
      <c r="B13" s="23">
        <f>SUM('Estados Financieros - Real'!B8/'Estados Financieros - Real'!B71)</f>
        <v>0.03223447567921544</v>
      </c>
      <c r="C13" s="23">
        <f>SUM('Estados Financieros - Real'!C8/'Estados Financieros - Real'!C71)</f>
        <v>0.026470021873352043</v>
      </c>
      <c r="D13" s="23">
        <f>SUM('Estados Financieros - Real'!D8/'Estados Financieros - Real'!D71)</f>
        <v>0.026875667028080818</v>
      </c>
      <c r="E13" s="23">
        <f>SUM('Estados Financieros - Real'!E8/'Estados Financieros - Real'!E71)</f>
        <v>0.04132965142482343</v>
      </c>
      <c r="F13" s="23">
        <f>SUM('Estados Financieros - Real'!F8/'Estados Financieros - Real'!F71)</f>
        <v>0.07808477341449932</v>
      </c>
      <c r="G13" s="23">
        <f>SUM('Estados Financieros - Real'!G8/'Estados Financieros - Real'!G71)</f>
        <v>0.05746481634868022</v>
      </c>
      <c r="H13" s="23">
        <f>SUM('Estados Financieros - Real'!H8/'Estados Financieros - Real'!H71)</f>
        <v>0.06938814980998068</v>
      </c>
      <c r="I13" s="23">
        <f>SUM('Estados Financieros - Real'!I8/'Estados Financieros - Real'!I71)</f>
        <v>0.06350843149419895</v>
      </c>
      <c r="J13" s="23">
        <f>SUM('Estados Financieros - Real'!J8/'Estados Financieros - Real'!J71)</f>
        <v>0.06725252515715481</v>
      </c>
      <c r="K13" s="23">
        <f>SUM('Estados Financieros - Real'!K8/'Estados Financieros - Real'!K71)</f>
        <v>0.07315495637084438</v>
      </c>
      <c r="M13" s="29">
        <f t="shared" si="0"/>
        <v>0.053576346860083016</v>
      </c>
    </row>
    <row r="14" spans="1:13" ht="12.75">
      <c r="A14" t="s">
        <v>114</v>
      </c>
      <c r="B14" s="23">
        <f>SUM('Estados Financieros - Real'!B8+'Estados Financieros - Real'!B9+'Estados Financieros - Real'!B10)/'Estados Financieros - Real'!B71</f>
        <v>0.21498195188749492</v>
      </c>
      <c r="C14" s="23">
        <f>SUM('Estados Financieros - Real'!C8+'Estados Financieros - Real'!C9+'Estados Financieros - Real'!C10)/'Estados Financieros - Real'!C71</f>
        <v>0.4719783468175649</v>
      </c>
      <c r="D14" s="23">
        <f>SUM('Estados Financieros - Real'!D8+'Estados Financieros - Real'!D9+'Estados Financieros - Real'!D10)/'Estados Financieros - Real'!D71</f>
        <v>0.2743621590797769</v>
      </c>
      <c r="E14" s="23">
        <f>SUM('Estados Financieros - Real'!E8+'Estados Financieros - Real'!E9+'Estados Financieros - Real'!E10)/'Estados Financieros - Real'!E71</f>
        <v>0.10591270572201389</v>
      </c>
      <c r="F14" s="23">
        <f>SUM('Estados Financieros - Real'!F8+'Estados Financieros - Real'!F9+'Estados Financieros - Real'!F10)/'Estados Financieros - Real'!F71</f>
        <v>0.10666691911976499</v>
      </c>
      <c r="G14" s="23">
        <f>SUM('Estados Financieros - Real'!G8+'Estados Financieros - Real'!G9+'Estados Financieros - Real'!G10)/'Estados Financieros - Real'!G71</f>
        <v>0.07993252876547845</v>
      </c>
      <c r="H14" s="23">
        <f>SUM('Estados Financieros - Real'!H8+'Estados Financieros - Real'!H9+'Estados Financieros - Real'!H10)/'Estados Financieros - Real'!H71</f>
        <v>0.08032537105539667</v>
      </c>
      <c r="I14" s="23">
        <f>SUM('Estados Financieros - Real'!I8+'Estados Financieros - Real'!I9+'Estados Financieros - Real'!I10)/'Estados Financieros - Real'!I71</f>
        <v>0.09473439204904398</v>
      </c>
      <c r="J14" s="23">
        <f>SUM('Estados Financieros - Real'!J8+'Estados Financieros - Real'!J9+'Estados Financieros - Real'!J10)/'Estados Financieros - Real'!J71</f>
        <v>0.08672599824787156</v>
      </c>
      <c r="K14" s="23">
        <f>SUM('Estados Financieros - Real'!K8+'Estados Financieros - Real'!K9+'Estados Financieros - Real'!K10)/'Estados Financieros - Real'!K71</f>
        <v>0.2951736709431205</v>
      </c>
      <c r="M14" s="29">
        <f t="shared" si="0"/>
        <v>0.18107940436875267</v>
      </c>
    </row>
    <row r="15" spans="1:13" ht="12.75">
      <c r="A15" t="s">
        <v>115</v>
      </c>
      <c r="B15" s="23">
        <f>SUM(-'Estados Financieros - Real'!B107/'Estados Financieros - Real'!B60)</f>
        <v>4.037320119495192</v>
      </c>
      <c r="C15" s="23">
        <f>SUM(-'Estados Financieros - Real'!C107/'Estados Financieros - Real'!C60)</f>
        <v>5.330157684049585</v>
      </c>
      <c r="D15" s="23">
        <f>SUM(-'Estados Financieros - Real'!D107/'Estados Financieros - Real'!D60)</f>
        <v>3.5104103752305913</v>
      </c>
      <c r="E15" s="23">
        <f>SUM(-'Estados Financieros - Real'!E107/'Estados Financieros - Real'!E60)</f>
        <v>3.408698939017492</v>
      </c>
      <c r="F15" s="23">
        <f>SUM(-'Estados Financieros - Real'!F107/'Estados Financieros - Real'!F60)</f>
        <v>3.2876078658562213</v>
      </c>
      <c r="G15" s="23">
        <f>SUM(-'Estados Financieros - Real'!G107/'Estados Financieros - Real'!G60)</f>
        <v>4.488467182222994</v>
      </c>
      <c r="H15" s="23">
        <f>SUM(-'Estados Financieros - Real'!H107/'Estados Financieros - Real'!H60)</f>
        <v>4.116056690505303</v>
      </c>
      <c r="I15" s="23">
        <f>SUM(-'Estados Financieros - Real'!I107/'Estados Financieros - Real'!I60)</f>
        <v>3.918037541919526</v>
      </c>
      <c r="J15" s="23">
        <f>SUM(-'Estados Financieros - Real'!J107/'Estados Financieros - Real'!J60)</f>
        <v>4.84601736013599</v>
      </c>
      <c r="K15" s="23">
        <f>SUM(-'Estados Financieros - Real'!K107/'Estados Financieros - Real'!K60)</f>
        <v>4.359868378736252</v>
      </c>
      <c r="M15" s="29">
        <f t="shared" si="0"/>
        <v>4.130264213716915</v>
      </c>
    </row>
    <row r="16" spans="1:13" ht="12.75">
      <c r="A16" t="s">
        <v>116</v>
      </c>
      <c r="B16" s="23">
        <f>SUM('Estados Financieros - Real'!B106*'Indices Financieros'!B98)/'Estados Financieros - Real'!B11</f>
        <v>105.83284273452647</v>
      </c>
      <c r="C16" s="23">
        <f>SUM('Estados Financieros - Real'!C106*'Indices Financieros'!C98)/'Estados Financieros - Real'!C11</f>
        <v>357.156581838172</v>
      </c>
      <c r="D16" s="23">
        <f>SUM('Estados Financieros - Real'!D106*'Indices Financieros'!D98)/'Estados Financieros - Real'!D11</f>
        <v>42.7427104805298</v>
      </c>
      <c r="E16" s="23">
        <f>SUM('Estados Financieros - Real'!E106*'Indices Financieros'!E98)/'Estados Financieros - Real'!E11</f>
        <v>34.94957593893005</v>
      </c>
      <c r="F16" s="23">
        <f>SUM('Estados Financieros - Real'!F106*'Indices Financieros'!F98)/'Estados Financieros - Real'!F11</f>
        <v>26.527538822076167</v>
      </c>
      <c r="G16" s="23">
        <f>SUM('Estados Financieros - Real'!G106*'Indices Financieros'!G98)/'Estados Financieros - Real'!G11</f>
        <v>10.53649890766212</v>
      </c>
      <c r="H16" s="23">
        <f>SUM('Estados Financieros - Real'!H106*'Indices Financieros'!H98)/'Estados Financieros - Real'!H11</f>
        <v>10.864531819600948</v>
      </c>
      <c r="I16" s="23">
        <f>SUM('Estados Financieros - Real'!I106*'Indices Financieros'!I98)/'Estados Financieros - Real'!I11</f>
        <v>9.24437459029024</v>
      </c>
      <c r="J16" s="23">
        <f>SUM('Estados Financieros - Real'!J106*'Indices Financieros'!J98)/'Estados Financieros - Real'!J11</f>
        <v>13.457052112661719</v>
      </c>
      <c r="K16" s="23">
        <f>SUM('Estados Financieros - Real'!K106*'Indices Financieros'!K98)/'Estados Financieros - Real'!K11</f>
        <v>12.493335937024575</v>
      </c>
      <c r="M16" s="29">
        <f t="shared" si="0"/>
        <v>62.3805043181474</v>
      </c>
    </row>
    <row r="17" spans="1:13" ht="12.75">
      <c r="A17" t="s">
        <v>117</v>
      </c>
      <c r="B17" s="23">
        <f>SUM(-'Estados Financieros - Real'!B107)/'Estados Financieros - Real'!B15</f>
        <v>6.733617713793721</v>
      </c>
      <c r="C17" s="23">
        <f>SUM(-'Estados Financieros - Real'!C107)/'Estados Financieros - Real'!C15</f>
        <v>10.209169580623236</v>
      </c>
      <c r="D17" s="23">
        <f>SUM(-'Estados Financieros - Real'!D107)/'Estados Financieros - Real'!D15</f>
        <v>6.288187515824382</v>
      </c>
      <c r="E17" s="23">
        <f>SUM(-'Estados Financieros - Real'!E107)/'Estados Financieros - Real'!E15</f>
        <v>7.611371101748441</v>
      </c>
      <c r="F17" s="23">
        <f>SUM(-'Estados Financieros - Real'!F107)/'Estados Financieros - Real'!F15</f>
        <v>6.78953839535564</v>
      </c>
      <c r="G17" s="23">
        <f>SUM(-'Estados Financieros - Real'!G107)/'Estados Financieros - Real'!G15</f>
        <v>7.696732147577746</v>
      </c>
      <c r="H17" s="23">
        <f>SUM(-'Estados Financieros - Real'!H107)/'Estados Financieros - Real'!H15</f>
        <v>7.557466707046783</v>
      </c>
      <c r="I17" s="23">
        <f>SUM(-'Estados Financieros - Real'!I107)/'Estados Financieros - Real'!I15</f>
        <v>6.8222716468358</v>
      </c>
      <c r="J17" s="23">
        <f>SUM(-'Estados Financieros - Real'!J107)/'Estados Financieros - Real'!J15</f>
        <v>8.60166667801695</v>
      </c>
      <c r="K17" s="23">
        <f>SUM(-'Estados Financieros - Real'!K107)/'Estados Financieros - Real'!K15</f>
        <v>9.08963961130392</v>
      </c>
      <c r="M17" s="29">
        <f t="shared" si="0"/>
        <v>7.739966109812663</v>
      </c>
    </row>
    <row r="18" spans="1:13" ht="12.75">
      <c r="A18" t="s">
        <v>176</v>
      </c>
      <c r="B18" s="23">
        <f aca="true" t="shared" si="1" ref="B18:J18">SUM(365/B16)</f>
        <v>3.4488348849853194</v>
      </c>
      <c r="C18" s="23">
        <f t="shared" si="1"/>
        <v>1.021960726921118</v>
      </c>
      <c r="D18" s="23">
        <f t="shared" si="1"/>
        <v>8.539467803902262</v>
      </c>
      <c r="E18" s="23">
        <f t="shared" si="1"/>
        <v>10.443617417212476</v>
      </c>
      <c r="F18" s="23">
        <f t="shared" si="1"/>
        <v>13.759286243933332</v>
      </c>
      <c r="G18" s="23">
        <f t="shared" si="1"/>
        <v>34.641487955223226</v>
      </c>
      <c r="H18" s="23">
        <f t="shared" si="1"/>
        <v>33.59555718190224</v>
      </c>
      <c r="I18" s="23">
        <f t="shared" si="1"/>
        <v>39.48347142741003</v>
      </c>
      <c r="J18" s="23">
        <f t="shared" si="1"/>
        <v>27.123325149092057</v>
      </c>
      <c r="K18" s="23">
        <f>SUM(365/K16)</f>
        <v>29.215575554828852</v>
      </c>
      <c r="M18" s="29">
        <f t="shared" si="0"/>
        <v>20.127258434541094</v>
      </c>
    </row>
    <row r="19" spans="1:13" ht="12.75">
      <c r="A19" t="s">
        <v>118</v>
      </c>
      <c r="B19" s="23">
        <f aca="true" t="shared" si="2" ref="B19:J19">SUM(365/B17)</f>
        <v>54.20563143231352</v>
      </c>
      <c r="C19" s="23">
        <f t="shared" si="2"/>
        <v>35.7521732906427</v>
      </c>
      <c r="D19" s="23">
        <f t="shared" si="2"/>
        <v>58.04534280847515</v>
      </c>
      <c r="E19" s="23">
        <f t="shared" si="2"/>
        <v>47.9545662825656</v>
      </c>
      <c r="F19" s="23">
        <f t="shared" si="2"/>
        <v>53.75917753844311</v>
      </c>
      <c r="G19" s="23">
        <f t="shared" si="2"/>
        <v>47.422723436578195</v>
      </c>
      <c r="H19" s="23">
        <f t="shared" si="2"/>
        <v>48.29660707068207</v>
      </c>
      <c r="I19" s="23">
        <f t="shared" si="2"/>
        <v>53.50124106671839</v>
      </c>
      <c r="J19" s="23">
        <f t="shared" si="2"/>
        <v>42.433636836082094</v>
      </c>
      <c r="K19" s="23">
        <f>SUM(365/K17)</f>
        <v>40.15560743971458</v>
      </c>
      <c r="M19" s="29">
        <f t="shared" si="0"/>
        <v>48.152670720221536</v>
      </c>
    </row>
    <row r="20" spans="1:13" ht="12.75">
      <c r="A20" t="s">
        <v>119</v>
      </c>
      <c r="B20" s="23">
        <f aca="true" t="shared" si="3" ref="B20:J20">SUM(365/B15)</f>
        <v>90.40650461119193</v>
      </c>
      <c r="C20" s="23">
        <f t="shared" si="3"/>
        <v>68.47827430926797</v>
      </c>
      <c r="D20" s="23">
        <f t="shared" si="3"/>
        <v>103.97644747617974</v>
      </c>
      <c r="E20" s="23">
        <f t="shared" si="3"/>
        <v>107.07897838147183</v>
      </c>
      <c r="F20" s="23">
        <f t="shared" si="3"/>
        <v>111.02297320515133</v>
      </c>
      <c r="G20" s="23">
        <f t="shared" si="3"/>
        <v>81.31952071424686</v>
      </c>
      <c r="H20" s="23">
        <f t="shared" si="3"/>
        <v>88.6771071064114</v>
      </c>
      <c r="I20" s="23">
        <f t="shared" si="3"/>
        <v>93.15888275567137</v>
      </c>
      <c r="J20" s="23">
        <f t="shared" si="3"/>
        <v>75.31958160169638</v>
      </c>
      <c r="K20" s="23">
        <f>SUM(365/K15)</f>
        <v>83.71812364340197</v>
      </c>
      <c r="M20" s="29">
        <f t="shared" si="0"/>
        <v>90.3156393804691</v>
      </c>
    </row>
    <row r="21" spans="1:13" ht="12.75">
      <c r="A21" t="s">
        <v>120</v>
      </c>
      <c r="B21" s="23">
        <f aca="true" t="shared" si="4" ref="B21:J21">B19</f>
        <v>54.20563143231352</v>
      </c>
      <c r="C21" s="23">
        <f t="shared" si="4"/>
        <v>35.7521732906427</v>
      </c>
      <c r="D21" s="23">
        <f t="shared" si="4"/>
        <v>58.04534280847515</v>
      </c>
      <c r="E21" s="23">
        <f t="shared" si="4"/>
        <v>47.9545662825656</v>
      </c>
      <c r="F21" s="23">
        <f t="shared" si="4"/>
        <v>53.75917753844311</v>
      </c>
      <c r="G21" s="23">
        <f t="shared" si="4"/>
        <v>47.422723436578195</v>
      </c>
      <c r="H21" s="23">
        <f t="shared" si="4"/>
        <v>48.29660707068207</v>
      </c>
      <c r="I21" s="23">
        <f t="shared" si="4"/>
        <v>53.50124106671839</v>
      </c>
      <c r="J21" s="23">
        <f t="shared" si="4"/>
        <v>42.433636836082094</v>
      </c>
      <c r="K21" s="23">
        <f>K19</f>
        <v>40.15560743971458</v>
      </c>
      <c r="M21" s="29">
        <f t="shared" si="0"/>
        <v>48.152670720221536</v>
      </c>
    </row>
    <row r="22" spans="1:13" ht="12.75">
      <c r="A22" t="s">
        <v>121</v>
      </c>
      <c r="B22" s="23">
        <f aca="true" t="shared" si="5" ref="B22:J22">SUM(B19+B18)</f>
        <v>57.654466317298834</v>
      </c>
      <c r="C22" s="23">
        <f t="shared" si="5"/>
        <v>36.77413401756382</v>
      </c>
      <c r="D22" s="23">
        <f t="shared" si="5"/>
        <v>66.58481061237741</v>
      </c>
      <c r="E22" s="23">
        <f t="shared" si="5"/>
        <v>58.39818369977807</v>
      </c>
      <c r="F22" s="23">
        <f t="shared" si="5"/>
        <v>67.51846378237644</v>
      </c>
      <c r="G22" s="23">
        <f t="shared" si="5"/>
        <v>82.06421139180142</v>
      </c>
      <c r="H22" s="23">
        <f t="shared" si="5"/>
        <v>81.89216425258431</v>
      </c>
      <c r="I22" s="23">
        <f t="shared" si="5"/>
        <v>92.98471249412842</v>
      </c>
      <c r="J22" s="23">
        <f t="shared" si="5"/>
        <v>69.55696198517415</v>
      </c>
      <c r="K22" s="23">
        <f>SUM(K19+K18)</f>
        <v>69.37118299454343</v>
      </c>
      <c r="M22" s="29">
        <f t="shared" si="0"/>
        <v>68.27992915476264</v>
      </c>
    </row>
    <row r="23" spans="1:13" ht="12.75">
      <c r="A23" t="s">
        <v>122</v>
      </c>
      <c r="B23" s="23">
        <f aca="true" t="shared" si="6" ref="B23:K23">SUM(B22-B20)</f>
        <v>-32.7520382938931</v>
      </c>
      <c r="C23" s="23">
        <f t="shared" si="6"/>
        <v>-31.704140291704157</v>
      </c>
      <c r="D23" s="23">
        <f t="shared" si="6"/>
        <v>-37.39163686380233</v>
      </c>
      <c r="E23" s="23">
        <f t="shared" si="6"/>
        <v>-48.680794681693754</v>
      </c>
      <c r="F23" s="23">
        <f t="shared" si="6"/>
        <v>-43.50450942277489</v>
      </c>
      <c r="G23" s="23">
        <f t="shared" si="6"/>
        <v>0.7446906775545585</v>
      </c>
      <c r="H23" s="23">
        <f t="shared" si="6"/>
        <v>-6.78494285382709</v>
      </c>
      <c r="I23" s="23">
        <f t="shared" si="6"/>
        <v>-0.17417026154295456</v>
      </c>
      <c r="J23" s="23">
        <f t="shared" si="6"/>
        <v>-5.76261961652223</v>
      </c>
      <c r="K23" s="23">
        <f t="shared" si="6"/>
        <v>-14.346940648858535</v>
      </c>
      <c r="M23" s="29">
        <f t="shared" si="0"/>
        <v>-22.035710225706445</v>
      </c>
    </row>
    <row r="24" spans="2:13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M24" s="27"/>
    </row>
    <row r="25" spans="1:13" ht="12.75">
      <c r="A25" s="21" t="s">
        <v>143</v>
      </c>
      <c r="B25" s="23">
        <f>SUM('Estados Financieros - Real'!B8:B11)*365/('Estados Financieros - Real'!B107+'Estados Financieros - Real'!B111)*-1</f>
        <v>26.647973363692408</v>
      </c>
      <c r="C25" s="23">
        <f>SUM('Estados Financieros - Real'!C8:C11)*365/('Estados Financieros - Real'!C107+'Estados Financieros - Real'!C111)*-1</f>
        <v>43.84206936104834</v>
      </c>
      <c r="D25" s="23">
        <f>SUM('Estados Financieros - Real'!D8:D11)*365/('Estados Financieros - Real'!D107+'Estados Financieros - Real'!D111)*-1</f>
        <v>46.23171095855715</v>
      </c>
      <c r="E25" s="23">
        <f>SUM('Estados Financieros - Real'!E8:E11)*365/('Estados Financieros - Real'!E107+'Estados Financieros - Real'!E111)*-1</f>
        <v>23.769968810024086</v>
      </c>
      <c r="F25" s="23">
        <f>SUM('Estados Financieros - Real'!F8:F11)*365/('Estados Financieros - Real'!F107+'Estados Financieros - Real'!F111)*-1</f>
        <v>29.04545957401038</v>
      </c>
      <c r="G25" s="23">
        <f>SUM('Estados Financieros - Real'!G8:G11)*365/('Estados Financieros - Real'!G107+'Estados Financieros - Real'!G111)*-1</f>
        <v>44.49746604371907</v>
      </c>
      <c r="H25" s="23">
        <f>SUM('Estados Financieros - Real'!H8:H11)*365/('Estados Financieros - Real'!H107+'Estados Financieros - Real'!H111)*-1</f>
        <v>43.032546437486964</v>
      </c>
      <c r="I25" s="23">
        <f>SUM('Estados Financieros - Real'!I8:I11)*365/('Estados Financieros - Real'!I107+'Estados Financieros - Real'!I111)*-1</f>
        <v>52.81217399245438</v>
      </c>
      <c r="J25" s="23">
        <f>SUM('Estados Financieros - Real'!J8:J11)*365/('Estados Financieros - Real'!J107+'Estados Financieros - Real'!J111)*-1</f>
        <v>36.46441955630065</v>
      </c>
      <c r="K25" s="23">
        <f>SUM('Estados Financieros - Real'!K8:K11)*365/('Estados Financieros - Real'!K107+'Estados Financieros - Real'!K111)*-1</f>
        <v>57.96354074035137</v>
      </c>
      <c r="M25" s="29">
        <f>AVERAGE(B25:K25)</f>
        <v>40.430732883764485</v>
      </c>
    </row>
    <row r="26" spans="1:13" ht="12.75">
      <c r="A26" s="21" t="s">
        <v>144</v>
      </c>
      <c r="B26" s="23">
        <f>SUM(B6/'Estados Financieros - Real'!B15)</f>
        <v>-0.33298022887954004</v>
      </c>
      <c r="C26" s="23">
        <f>SUM(C6/'Estados Financieros - Real'!C15)</f>
        <v>1.027366334527727</v>
      </c>
      <c r="D26" s="23">
        <f>SUM(D6/'Estados Financieros - Real'!D15)</f>
        <v>-0.2977099513567196</v>
      </c>
      <c r="E26" s="23">
        <f>SUM(E6/'Estados Financieros - Real'!E15)</f>
        <v>-0.9276681313262318</v>
      </c>
      <c r="F26" s="23">
        <f>SUM(F6/'Estados Financieros - Real'!F15)</f>
        <v>-0.9896444403746859</v>
      </c>
      <c r="G26" s="23">
        <f>SUM(G6/'Estados Financieros - Real'!G15)</f>
        <v>-0.04955441187951653</v>
      </c>
      <c r="H26" s="23">
        <f>SUM(H6/'Estados Financieros - Real'!H15)</f>
        <v>0.15391467084666044</v>
      </c>
      <c r="I26" s="23">
        <f>SUM(I6/'Estados Financieros - Real'!I15)</f>
        <v>0.37707144657407243</v>
      </c>
      <c r="J26" s="23">
        <f>SUM(J6/'Estados Financieros - Real'!J15)</f>
        <v>-0.11061279153399733</v>
      </c>
      <c r="K26" s="23">
        <f>SUM(K6/'Estados Financieros - Real'!K15)</f>
        <v>0.31013830338348974</v>
      </c>
      <c r="M26" s="29">
        <f aca="true" t="shared" si="7" ref="M26:M35">AVERAGE(B26:K26)</f>
        <v>-0.08396792000187417</v>
      </c>
    </row>
    <row r="27" spans="1:13" ht="12.75">
      <c r="A27" s="21" t="s">
        <v>145</v>
      </c>
      <c r="B27" s="3">
        <f>SUM('Estados Financieros - Real'!B23-'Indices Financieros'!B28)-('Estados Financieros - Real'!B71-'Indices Financieros'!B29)</f>
        <v>-50598871.96045548</v>
      </c>
      <c r="C27" s="3">
        <f>SUM('Estados Financieros - Real'!C23-'Indices Financieros'!C28)-('Estados Financieros - Real'!C71-'Indices Financieros'!C29)</f>
        <v>22106311.581671387</v>
      </c>
      <c r="D27" s="3">
        <f>SUM('Estados Financieros - Real'!D23-'Indices Financieros'!D28)-('Estados Financieros - Real'!D71-'Indices Financieros'!D29)</f>
        <v>-59229395.01061329</v>
      </c>
      <c r="E27" s="3">
        <f>SUM('Estados Financieros - Real'!E23-'Indices Financieros'!E28)-('Estados Financieros - Real'!E71-'Indices Financieros'!E29)</f>
        <v>-77158063.47036564</v>
      </c>
      <c r="F27" s="3">
        <f>SUM('Estados Financieros - Real'!F23-'Indices Financieros'!F28)-('Estados Financieros - Real'!F71-'Indices Financieros'!F29)</f>
        <v>-112822330.07857579</v>
      </c>
      <c r="G27" s="3">
        <f>SUM('Estados Financieros - Real'!G23-'Indices Financieros'!G28)-('Estados Financieros - Real'!G71-'Indices Financieros'!G29)</f>
        <v>121175540.24184608</v>
      </c>
      <c r="H27" s="3">
        <f>SUM('Estados Financieros - Real'!H23-'Indices Financieros'!H28)-('Estados Financieros - Real'!H71-'Indices Financieros'!H29)</f>
        <v>110585438.48871851</v>
      </c>
      <c r="I27" s="3">
        <f>SUM('Estados Financieros - Real'!I23-'Indices Financieros'!I28)-('Estados Financieros - Real'!I71-'Indices Financieros'!I29)</f>
        <v>339035371.5488827</v>
      </c>
      <c r="J27" s="3">
        <f>SUM('Estados Financieros - Real'!J23-'Indices Financieros'!J28)-('Estados Financieros - Real'!J71-'Indices Financieros'!J29)</f>
        <v>147389839.32419991</v>
      </c>
      <c r="K27" s="3">
        <f>SUM('Estados Financieros - Real'!K23-'Indices Financieros'!K28)-('Estados Financieros - Real'!K71-'Indices Financieros'!K29)</f>
        <v>-110226383.00831485</v>
      </c>
      <c r="M27" s="29">
        <f t="shared" si="7"/>
        <v>33025745.765699357</v>
      </c>
    </row>
    <row r="28" spans="1:13" ht="12.75">
      <c r="A28" s="22" t="s">
        <v>146</v>
      </c>
      <c r="B28" s="3">
        <f>SUM('Estados Financieros - Real'!B8:B10)</f>
        <v>67358094.28322311</v>
      </c>
      <c r="C28" s="3">
        <f>SUM('Estados Financieros - Real'!C8:C10)</f>
        <v>145032333.56928143</v>
      </c>
      <c r="D28" s="3">
        <f>SUM('Estados Financieros - Real'!D8:D10)</f>
        <v>90110225.15360662</v>
      </c>
      <c r="E28" s="3">
        <f>SUM('Estados Financieros - Real'!E8:E10)</f>
        <v>41522466.645958826</v>
      </c>
      <c r="F28" s="3">
        <f>SUM('Estados Financieros - Real'!F8:F10)</f>
        <v>68981232.97311233</v>
      </c>
      <c r="G28" s="3">
        <f>SUM('Estados Financieros - Real'!G8:G10)</f>
        <v>64824466.86382263</v>
      </c>
      <c r="H28" s="3">
        <f>SUM('Estados Financieros - Real'!H8:H10)</f>
        <v>73336412.10249186</v>
      </c>
      <c r="I28" s="3">
        <f>SUM('Estados Financieros - Real'!I8:I10)</f>
        <v>118915086.70036519</v>
      </c>
      <c r="J28" s="3">
        <f>SUM('Estados Financieros - Real'!J8:J10)</f>
        <v>134556686.9224</v>
      </c>
      <c r="K28" s="3">
        <f>SUM('Estados Financieros - Real'!K8:K10)</f>
        <v>408431751.975867</v>
      </c>
      <c r="M28" s="29">
        <f t="shared" si="7"/>
        <v>121306875.7190129</v>
      </c>
    </row>
    <row r="29" spans="1:13" ht="12.75">
      <c r="A29" s="22" t="s">
        <v>147</v>
      </c>
      <c r="B29" s="3">
        <f>SUM('Estados Financieros - Real'!B54+'Estados Financieros - Real'!B55+'Estados Financieros - Real'!B56+'Estados Financieros - Real'!B57+'Estados Financieros - Real'!B58+'Estados Financieros - Real'!B59)</f>
        <v>57280561.12972675</v>
      </c>
      <c r="C29" s="3">
        <f>SUM('Estados Financieros - Real'!C54+'Estados Financieros - Real'!C55+'Estados Financieros - Real'!C56+'Estados Financieros - Real'!C57+'Estados Financieros - Real'!C58+'Estados Financieros - Real'!C59)</f>
        <v>71907598.75891994</v>
      </c>
      <c r="D29" s="3">
        <f>SUM('Estados Financieros - Real'!D54+'Estados Financieros - Real'!D55+'Estados Financieros - Real'!D56+'Estados Financieros - Real'!D57+'Estados Financieros - Real'!D58+'Estados Financieros - Real'!D59)</f>
        <v>62695792.87473785</v>
      </c>
      <c r="E29" s="3">
        <f>SUM('Estados Financieros - Real'!E54+'Estados Financieros - Real'!E55+'Estados Financieros - Real'!E56+'Estados Financieros - Real'!E57+'Estados Financieros - Real'!E58+'Estados Financieros - Real'!E59)</f>
        <v>75555122.73117116</v>
      </c>
      <c r="F29" s="3">
        <f>SUM('Estados Financieros - Real'!F54+'Estados Financieros - Real'!F55+'Estados Financieros - Real'!F56+'Estados Financieros - Real'!F57+'Estados Financieros - Real'!F58+'Estados Financieros - Real'!F59)</f>
        <v>145053195.942787</v>
      </c>
      <c r="G29" s="3">
        <f>SUM('Estados Financieros - Real'!G54+'Estados Financieros - Real'!G55+'Estados Financieros - Real'!G56+'Estados Financieros - Real'!G57+'Estados Financieros - Real'!G58+'Estados Financieros - Real'!G59)</f>
        <v>200417740.8972689</v>
      </c>
      <c r="H29" s="3">
        <f>SUM('Estados Financieros - Real'!H54+'Estados Financieros - Real'!H55+'Estados Financieros - Real'!H56+'Estados Financieros - Real'!H57+'Estados Financieros - Real'!H58+'Estados Financieros - Real'!H59)</f>
        <v>129490138.02983764</v>
      </c>
      <c r="I29" s="3">
        <f>SUM('Estados Financieros - Real'!I54+'Estados Financieros - Real'!I55+'Estados Financieros - Real'!I56+'Estados Financieros - Real'!I57+'Estados Financieros - Real'!I58+'Estados Financieros - Real'!I59)</f>
        <v>285447994.45109606</v>
      </c>
      <c r="J29" s="3">
        <f>SUM('Estados Financieros - Real'!J54+'Estados Financieros - Real'!J55+'Estados Financieros - Real'!J56+'Estados Financieros - Real'!J57+'Estados Financieros - Real'!J58+'Estados Financieros - Real'!J59)</f>
        <v>343324145.42480004</v>
      </c>
      <c r="K29" s="3">
        <f>SUM('Estados Financieros - Real'!K54+'Estados Financieros - Real'!K55+'Estados Financieros - Real'!K56+'Estados Financieros - Real'!K57+'Estados Financieros - Real'!K58+'Estados Financieros - Real'!K59)</f>
        <v>154542421.99087402</v>
      </c>
      <c r="M29" s="29">
        <f t="shared" si="7"/>
        <v>152571471.22312194</v>
      </c>
    </row>
    <row r="30" spans="1:13" ht="12.75">
      <c r="A30" s="21" t="s">
        <v>148</v>
      </c>
      <c r="B30" s="23">
        <f>SUM(B27/'Estados Financieros - Real'!B49)</f>
        <v>-0.05190140308730701</v>
      </c>
      <c r="C30" s="23">
        <f>SUM(C27/'Estados Financieros - Real'!C49)</f>
        <v>0.016839389624330674</v>
      </c>
      <c r="D30" s="23">
        <f>SUM(D27/'Estados Financieros - Real'!D49)</f>
        <v>-0.04040141191517071</v>
      </c>
      <c r="E30" s="23">
        <f>SUM(E27/'Estados Financieros - Real'!E49)</f>
        <v>-0.051733635149647184</v>
      </c>
      <c r="F30" s="23">
        <f>SUM(F27/'Estados Financieros - Real'!F49)</f>
        <v>-0.05504745481174005</v>
      </c>
      <c r="G30" s="23">
        <f>SUM(G27/'Estados Financieros - Real'!G49)</f>
        <v>0.03825315002345315</v>
      </c>
      <c r="H30" s="23">
        <f>SUM(H27/'Estados Financieros - Real'!H49)</f>
        <v>0.03105103950460375</v>
      </c>
      <c r="I30" s="23">
        <f>SUM(I27/'Estados Financieros - Real'!I49)</f>
        <v>0.0762537477092571</v>
      </c>
      <c r="J30" s="23">
        <f>SUM(J27/'Estados Financieros - Real'!J49)</f>
        <v>0.024951551909139297</v>
      </c>
      <c r="K30" s="23">
        <f>SUM(K27/'Estados Financieros - Real'!K49)</f>
        <v>-0.020500767070627163</v>
      </c>
      <c r="M30" s="29">
        <f t="shared" si="7"/>
        <v>-0.0032235793263708165</v>
      </c>
    </row>
    <row r="31" spans="1:13" ht="12.75">
      <c r="A31" s="21" t="s">
        <v>149</v>
      </c>
      <c r="B31" s="9">
        <f>SUM('Estados Financieros - Real'!B15/'Estados Financieros - Real'!B23)</f>
        <v>0.4460910197063759</v>
      </c>
      <c r="C31" s="9">
        <f>SUM('Estados Financieros - Real'!C15/'Estados Financieros - Real'!C23)</f>
        <v>0.2302867546825663</v>
      </c>
      <c r="D31" s="9">
        <f>SUM('Estados Financieros - Real'!D15/'Estados Financieros - Real'!D23)</f>
        <v>0.360277470290031</v>
      </c>
      <c r="E31" s="9">
        <f>SUM('Estados Financieros - Real'!E15/'Estados Financieros - Real'!E23)</f>
        <v>0.42677210516579767</v>
      </c>
      <c r="F31" s="9">
        <f>SUM('Estados Financieros - Real'!F15/'Estados Financieros - Real'!F23)</f>
        <v>0.4169277385927885</v>
      </c>
      <c r="G31" s="9">
        <f>SUM('Estados Financieros - Real'!G15/'Estados Financieros - Real'!G23)</f>
        <v>0.36524946993625895</v>
      </c>
      <c r="H31" s="9">
        <f>SUM('Estados Financieros - Real'!H15/'Estados Financieros - Real'!H23)</f>
        <v>0.3655571671373578</v>
      </c>
      <c r="I31" s="9">
        <f>SUM('Estados Financieros - Real'!I15/'Estados Financieros - Real'!I23)</f>
        <v>0.32041996479569124</v>
      </c>
      <c r="J31" s="9">
        <f>SUM('Estados Financieros - Real'!J15/'Estados Financieros - Real'!J23)</f>
        <v>0.37237316578122304</v>
      </c>
      <c r="K31" s="9">
        <f>SUM('Estados Financieros - Real'!K15/'Estados Financieros - Real'!K23)</f>
        <v>0.30328237192420593</v>
      </c>
      <c r="M31" s="9">
        <f t="shared" si="7"/>
        <v>0.3607237228012296</v>
      </c>
    </row>
    <row r="32" spans="1:13" ht="12.75">
      <c r="A32" s="21" t="s">
        <v>150</v>
      </c>
      <c r="B32" s="9">
        <f>SUM('Estados Financieros - Real'!B11/'Estados Financieros - Real'!B23)</f>
        <v>0.03986652591374229</v>
      </c>
      <c r="C32" s="9">
        <f>SUM('Estados Financieros - Real'!C11/'Estados Financieros - Real'!C23)</f>
        <v>0.009089684132636338</v>
      </c>
      <c r="D32" s="9">
        <f>SUM('Estados Financieros - Real'!D11/'Estados Financieros - Real'!D23)</f>
        <v>0.07338833533349347</v>
      </c>
      <c r="E32" s="9">
        <f>SUM('Estados Financieros - Real'!E11/'Estados Financieros - Real'!E23)</f>
        <v>0.12631917623684322</v>
      </c>
      <c r="F32" s="9">
        <f>SUM('Estados Financieros - Real'!F11/'Estados Financieros - Real'!F23)</f>
        <v>0.14924114207254977</v>
      </c>
      <c r="G32" s="9">
        <f>SUM('Estados Financieros - Real'!G11/'Estados Financieros - Real'!G23)</f>
        <v>0.380255841187104</v>
      </c>
      <c r="H32" s="9">
        <f>SUM('Estados Financieros - Real'!H11/'Estados Financieros - Real'!H23)</f>
        <v>0.3664123747879351</v>
      </c>
      <c r="I32" s="9">
        <f>SUM('Estados Financieros - Real'!I11/'Estados Financieros - Real'!I23)</f>
        <v>0.32821378443666904</v>
      </c>
      <c r="J32" s="9">
        <f>SUM('Estados Financieros - Real'!J11/'Estados Financieros - Real'!J23)</f>
        <v>0.32721417477488973</v>
      </c>
      <c r="K32" s="9">
        <f>SUM('Estados Financieros - Real'!K11/'Estados Financieros - Real'!K23)</f>
        <v>0.30292714841677504</v>
      </c>
      <c r="M32" s="9">
        <f t="shared" si="7"/>
        <v>0.21029281872926378</v>
      </c>
    </row>
    <row r="33" spans="1:13" ht="12.75">
      <c r="A33" s="21" t="s">
        <v>151</v>
      </c>
      <c r="B33" s="23">
        <f>SUM('Estados Financieros - Real'!B33+'Estados Financieros - Real'!B47+'Indices Financieros'!B27)/('Estados Financieros - Real'!B33+'Estados Financieros - Real'!B47)</f>
        <v>0.9279326464664401</v>
      </c>
      <c r="C33" s="23">
        <f>SUM('Estados Financieros - Real'!C33+'Estados Financieros - Real'!C47+'Indices Financieros'!C27)/('Estados Financieros - Real'!C33+'Estados Financieros - Real'!C47)</f>
        <v>1.024285794375361</v>
      </c>
      <c r="D33" s="23">
        <f>SUM('Estados Financieros - Real'!D33+'Estados Financieros - Real'!D47+'Indices Financieros'!D27)/('Estados Financieros - Real'!D33+'Estados Financieros - Real'!D47)</f>
        <v>0.9493507212350053</v>
      </c>
      <c r="E33" s="23">
        <f>SUM('Estados Financieros - Real'!E33+'Estados Financieros - Real'!E47+'Indices Financieros'!E27)/('Estados Financieros - Real'!E33+'Estados Financieros - Real'!E47)</f>
        <v>0.936264356314718</v>
      </c>
      <c r="F33" s="23">
        <f>SUM('Estados Financieros - Real'!F33+'Estados Financieros - Real'!F47+'Indices Financieros'!F27)/('Estados Financieros - Real'!F33+'Estados Financieros - Real'!F47)</f>
        <v>0.9291202812132576</v>
      </c>
      <c r="G33" s="23">
        <f>SUM('Estados Financieros - Real'!G33+'Estados Financieros - Real'!G47+'Indices Financieros'!G27)/('Estados Financieros - Real'!G33+'Estados Financieros - Real'!G47)</f>
        <v>1.0511040143048944</v>
      </c>
      <c r="H33" s="23">
        <f>SUM('Estados Financieros - Real'!H33+'Estados Financieros - Real'!H47+'Indices Financieros'!H27)/('Estados Financieros - Real'!H33+'Estados Financieros - Real'!H47)</f>
        <v>1.0426314875976266</v>
      </c>
      <c r="I33" s="23">
        <f>SUM('Estados Financieros - Real'!I33+'Estados Financieros - Real'!I47+'Indices Financieros'!I27)/('Estados Financieros - Real'!I33+'Estados Financieros - Real'!I47)</f>
        <v>1.112322978520921</v>
      </c>
      <c r="J33" s="23">
        <f>SUM('Estados Financieros - Real'!J33+'Estados Financieros - Real'!J47+'Indices Financieros'!J27)/('Estados Financieros - Real'!J33+'Estados Financieros - Real'!J47)</f>
        <v>1.0333694943400211</v>
      </c>
      <c r="K33" s="23">
        <f>SUM('Estados Financieros - Real'!K33+'Estados Financieros - Real'!K47+'Indices Financieros'!K27)/('Estados Financieros - Real'!K33+'Estados Financieros - Real'!K47)</f>
        <v>0.9713648081383616</v>
      </c>
      <c r="M33" s="29">
        <f t="shared" si="7"/>
        <v>0.9977746582506606</v>
      </c>
    </row>
    <row r="34" spans="1:13" ht="12.75">
      <c r="A34" s="21" t="s">
        <v>152</v>
      </c>
      <c r="B34" s="23">
        <f aca="true" t="shared" si="8" ref="B34:J34">SUM(B6/B27)</f>
        <v>0.8008348256978493</v>
      </c>
      <c r="C34" s="23">
        <f t="shared" si="8"/>
        <v>4.30786682980575</v>
      </c>
      <c r="D34" s="23">
        <f t="shared" si="8"/>
        <v>0.5371481968715638</v>
      </c>
      <c r="E34" s="23">
        <f t="shared" si="8"/>
        <v>1.4410771156573068</v>
      </c>
      <c r="F34" s="23">
        <f t="shared" si="8"/>
        <v>1.6742633565243146</v>
      </c>
      <c r="G34" s="23">
        <f t="shared" si="8"/>
        <v>-0.11898221177990909</v>
      </c>
      <c r="H34" s="23">
        <f t="shared" si="8"/>
        <v>0.4922141043635294</v>
      </c>
      <c r="I34" s="23">
        <f t="shared" si="8"/>
        <v>0.5088037363478467</v>
      </c>
      <c r="J34" s="23">
        <f t="shared" si="8"/>
        <v>-0.4164304639968654</v>
      </c>
      <c r="K34" s="23">
        <f>SUM(K6/K27)</f>
        <v>-1.3033444721291547</v>
      </c>
      <c r="M34" s="29">
        <f t="shared" si="7"/>
        <v>0.7923451017362231</v>
      </c>
    </row>
    <row r="35" spans="1:13" ht="12.75">
      <c r="A35" s="21" t="s">
        <v>153</v>
      </c>
      <c r="B35" s="23">
        <f>SUM('Estados Financieros - Real'!B60/'Estados Financieros - Real'!B71)</f>
        <v>0.6477878814479558</v>
      </c>
      <c r="C35" s="23">
        <f>SUM('Estados Financieros - Real'!C60/'Estados Financieros - Real'!C71)</f>
        <v>0.5777777676627107</v>
      </c>
      <c r="D35" s="23">
        <f>SUM('Estados Financieros - Real'!D60/'Estados Financieros - Real'!D71)</f>
        <v>0.5828486550288099</v>
      </c>
      <c r="E35" s="23">
        <f>SUM('Estados Financieros - Real'!E60/'Estados Financieros - Real'!E71)</f>
        <v>0.6826766883404228</v>
      </c>
      <c r="F35" s="23">
        <f>SUM('Estados Financieros - Real'!F60/'Estados Financieros - Real'!F71)</f>
        <v>0.6095350507165787</v>
      </c>
      <c r="G35" s="23">
        <f>SUM('Estados Financieros - Real'!G60/'Estados Financieros - Real'!G71)</f>
        <v>0.6151876297845865</v>
      </c>
      <c r="H35" s="23">
        <f>SUM('Estados Financieros - Real'!H60/'Estados Financieros - Real'!H71)</f>
        <v>0.7112134436156414</v>
      </c>
      <c r="I35" s="23">
        <f>SUM('Estados Financieros - Real'!I60/'Estados Financieros - Real'!I71)</f>
        <v>0.6346039717226367</v>
      </c>
      <c r="J35" s="23">
        <f>SUM('Estados Financieros - Real'!J60/'Estados Financieros - Real'!J71)</f>
        <v>0.6348137884760979</v>
      </c>
      <c r="K35" s="23">
        <f>SUM('Estados Financieros - Real'!K60/'Estados Financieros - Real'!K71)</f>
        <v>0.6979443074564631</v>
      </c>
      <c r="M35" s="29">
        <f t="shared" si="7"/>
        <v>0.6394389184251905</v>
      </c>
    </row>
    <row r="36" ht="12.75">
      <c r="A36" s="21"/>
    </row>
    <row r="37" ht="12.75">
      <c r="A37" s="21"/>
    </row>
    <row r="38" ht="12.75">
      <c r="A38" s="21"/>
    </row>
    <row r="39" ht="12.75">
      <c r="A39" s="1" t="s">
        <v>123</v>
      </c>
    </row>
    <row r="41" spans="1:13" ht="12.75">
      <c r="A41" t="s">
        <v>124</v>
      </c>
      <c r="B41" s="23">
        <f>SUM('Estados Financieros - Real'!B71+'Estados Financieros - Real'!B82)/'Estados Financieros - Real'!B101</f>
        <v>0.4332681664910693</v>
      </c>
      <c r="C41" s="23">
        <f>SUM('Estados Financieros - Real'!C71+'Estados Financieros - Real'!C82)/'Estados Financieros - Real'!C101</f>
        <v>0.5274949770253384</v>
      </c>
      <c r="D41" s="23">
        <f>SUM('Estados Financieros - Real'!D71+'Estados Financieros - Real'!D82)/'Estados Financieros - Real'!D101</f>
        <v>0.5192712718377571</v>
      </c>
      <c r="E41" s="23">
        <f>SUM('Estados Financieros - Real'!E71+'Estados Financieros - Real'!E82)/'Estados Financieros - Real'!E101</f>
        <v>0.5365732811529261</v>
      </c>
      <c r="F41" s="23">
        <f>SUM('Estados Financieros - Real'!F71+'Estados Financieros - Real'!F82)/'Estados Financieros - Real'!F101</f>
        <v>0.5276693272463638</v>
      </c>
      <c r="G41" s="23">
        <f>SUM('Estados Financieros - Real'!G71+'Estados Financieros - Real'!G82)/'Estados Financieros - Real'!G101</f>
        <v>0.47230085711408143</v>
      </c>
      <c r="H41" s="23">
        <f>SUM('Estados Financieros - Real'!H71+'Estados Financieros - Real'!H82)/'Estados Financieros - Real'!H101</f>
        <v>0.496949443353648</v>
      </c>
      <c r="I41" s="23">
        <f>SUM('Estados Financieros - Real'!I71+'Estados Financieros - Real'!I82)/'Estados Financieros - Real'!I101</f>
        <v>0.5370287894511637</v>
      </c>
      <c r="J41" s="23">
        <f>SUM('Estados Financieros - Real'!J71+'Estados Financieros - Real'!J82)/'Estados Financieros - Real'!J101</f>
        <v>0.557486603832249</v>
      </c>
      <c r="K41" s="23">
        <f>SUM('Estados Financieros - Real'!K71+'Estados Financieros - Real'!K82)/'Estados Financieros - Real'!K101</f>
        <v>0.5442263183215738</v>
      </c>
      <c r="M41" s="29">
        <f>AVERAGE(B41:K41)</f>
        <v>0.515226903582617</v>
      </c>
    </row>
    <row r="42" spans="1:13" ht="12.75">
      <c r="A42" t="s">
        <v>125</v>
      </c>
      <c r="B42" s="23">
        <f>SUM('Estados Financieros - Real'!B82)/'Estados Financieros - Real'!B99</f>
        <v>0.2041961459081296</v>
      </c>
      <c r="C42" s="23">
        <f>SUM('Estados Financieros - Real'!C82)/'Estados Financieros - Real'!C99</f>
        <v>0.6417306149044212</v>
      </c>
      <c r="D42" s="23">
        <f>SUM('Estados Financieros - Real'!D82)/'Estados Financieros - Real'!D99</f>
        <v>0.6350345978800057</v>
      </c>
      <c r="E42" s="23">
        <f>SUM('Estados Financieros - Real'!E82)/'Estados Financieros - Real'!E99</f>
        <v>0.6139822977920893</v>
      </c>
      <c r="F42" s="23">
        <f>SUM('Estados Financieros - Real'!F82)/'Estados Financieros - Real'!F99</f>
        <v>0.4612681624007652</v>
      </c>
      <c r="G42" s="23">
        <f>SUM('Estados Financieros - Real'!G82)/'Estados Financieros - Real'!G99</f>
        <v>0.44004685070904676</v>
      </c>
      <c r="H42" s="23">
        <f>SUM('Estados Financieros - Real'!H82)/'Estados Financieros - Real'!H99</f>
        <v>0.5128775216937679</v>
      </c>
      <c r="I42" s="23">
        <f>SUM('Estados Financieros - Real'!I82)/'Estados Financieros - Real'!I99</f>
        <v>0.5763386266277845</v>
      </c>
      <c r="J42" s="23">
        <f>SUM('Estados Financieros - Real'!J82)/'Estados Financieros - Real'!J99</f>
        <v>0.6981727881268897</v>
      </c>
      <c r="K42" s="23">
        <f>SUM('Estados Financieros - Real'!K82)/'Estados Financieros - Real'!K99</f>
        <v>0.6530686435347169</v>
      </c>
      <c r="M42" s="29">
        <f>AVERAGE(B42:K42)</f>
        <v>0.5436716249577617</v>
      </c>
    </row>
    <row r="43" spans="1:13" ht="12.75">
      <c r="A43" t="s">
        <v>126</v>
      </c>
      <c r="B43" s="23">
        <f>SUM('Estados Financieros - Real'!B71/'Estados Financieros - Real'!B99)</f>
        <v>0.5865568878156533</v>
      </c>
      <c r="C43" s="23">
        <f>SUM('Estados Financieros - Real'!C71/'Estados Financieros - Real'!C99)</f>
        <v>0.5119341871546584</v>
      </c>
      <c r="D43" s="23">
        <f>SUM('Estados Financieros - Real'!D71/'Estados Financieros - Real'!D99)</f>
        <v>0.4818719562360082</v>
      </c>
      <c r="E43" s="23">
        <f>SUM('Estados Financieros - Real'!E71/'Estados Financieros - Real'!E99)</f>
        <v>0.5896426692510675</v>
      </c>
      <c r="F43" s="23">
        <f>SUM('Estados Financieros - Real'!F71/'Estados Financieros - Real'!F99)</f>
        <v>0.6860878400965817</v>
      </c>
      <c r="G43" s="23">
        <f>SUM('Estados Financieros - Real'!G71/'Estados Financieros - Real'!G99)</f>
        <v>0.5208840671634886</v>
      </c>
      <c r="H43" s="23">
        <f>SUM('Estados Financieros - Real'!H71/'Estados Financieros - Real'!H99)</f>
        <v>0.5464830969473253</v>
      </c>
      <c r="I43" s="23">
        <f>SUM('Estados Financieros - Real'!I71/'Estados Financieros - Real'!I99)</f>
        <v>0.6388273463375161</v>
      </c>
      <c r="J43" s="23">
        <f>SUM('Estados Financieros - Real'!J71/'Estados Financieros - Real'!J99)</f>
        <v>0.6219782028471147</v>
      </c>
      <c r="K43" s="23">
        <f>SUM('Estados Financieros - Real'!K71/'Estados Financieros - Real'!K99)</f>
        <v>0.585858315833497</v>
      </c>
      <c r="M43" s="29">
        <f>AVERAGE(B43:K43)</f>
        <v>0.5770124569682911</v>
      </c>
    </row>
    <row r="44" spans="1:13" ht="12.75">
      <c r="A44" t="s">
        <v>127</v>
      </c>
      <c r="B44" s="23">
        <f>SUM('Estados Financieros - Real'!B71+'Estados Financieros - Real'!B82)/'Estados Financieros - Real'!B99</f>
        <v>0.7907530337237829</v>
      </c>
      <c r="C44" s="23">
        <f>SUM('Estados Financieros - Real'!C71+'Estados Financieros - Real'!C82)/'Estados Financieros - Real'!C99</f>
        <v>1.1536648020590794</v>
      </c>
      <c r="D44" s="23">
        <f>SUM('Estados Financieros - Real'!D71+'Estados Financieros - Real'!D82)/'Estados Financieros - Real'!D99</f>
        <v>1.116906554116014</v>
      </c>
      <c r="E44" s="23">
        <f>SUM('Estados Financieros - Real'!E71+'Estados Financieros - Real'!E82)/'Estados Financieros - Real'!E99</f>
        <v>1.2036249670431567</v>
      </c>
      <c r="F44" s="23">
        <f>SUM('Estados Financieros - Real'!F71+'Estados Financieros - Real'!F82)/'Estados Financieros - Real'!F99</f>
        <v>1.147356002497347</v>
      </c>
      <c r="G44" s="23">
        <f>SUM('Estados Financieros - Real'!G71+'Estados Financieros - Real'!G82)/'Estados Financieros - Real'!G99</f>
        <v>0.9609309178725354</v>
      </c>
      <c r="H44" s="23">
        <f>SUM('Estados Financieros - Real'!H71+'Estados Financieros - Real'!H82)/'Estados Financieros - Real'!H99</f>
        <v>1.059360618641093</v>
      </c>
      <c r="I44" s="23">
        <f>SUM('Estados Financieros - Real'!I71+'Estados Financieros - Real'!I82)/'Estados Financieros - Real'!I99</f>
        <v>1.2151659729653006</v>
      </c>
      <c r="J44" s="23">
        <f>SUM('Estados Financieros - Real'!J71+'Estados Financieros - Real'!J82)/'Estados Financieros - Real'!J99</f>
        <v>1.3201509909740043</v>
      </c>
      <c r="K44" s="23">
        <f>SUM('Estados Financieros - Real'!K71+'Estados Financieros - Real'!K82)/'Estados Financieros - Real'!K99</f>
        <v>1.238926959368214</v>
      </c>
      <c r="M44" s="29">
        <f>AVERAGE(B44:K44)</f>
        <v>1.1206840819260528</v>
      </c>
    </row>
    <row r="45" spans="1:13" ht="12.75">
      <c r="A45" t="s">
        <v>128</v>
      </c>
      <c r="B45" s="23">
        <f>SUM('Estados Financieros - Real'!B143/'Estados Financieros - Real'!B101)</f>
        <v>0.11725310117372793</v>
      </c>
      <c r="C45" s="23">
        <f>SUM('Estados Financieros - Real'!C143/'Estados Financieros - Real'!C101)</f>
        <v>0.059387210824973585</v>
      </c>
      <c r="D45" s="23">
        <f>SUM('Estados Financieros - Real'!D143/'Estados Financieros - Real'!D101)</f>
        <v>0.0660766563554349</v>
      </c>
      <c r="E45" s="23">
        <f>SUM('Estados Financieros - Real'!E143/'Estados Financieros - Real'!E101)</f>
        <v>0.05956718879053894</v>
      </c>
      <c r="F45" s="23">
        <f>SUM('Estados Financieros - Real'!F143/'Estados Financieros - Real'!F101)</f>
        <v>0.050173516106228756</v>
      </c>
      <c r="G45" s="23">
        <f>SUM('Estados Financieros - Real'!G143/'Estados Financieros - Real'!G101)</f>
        <v>0.07070042702490749</v>
      </c>
      <c r="H45" s="23">
        <f>SUM('Estados Financieros - Real'!H143/'Estados Financieros - Real'!H101)</f>
        <v>0.0685858759816946</v>
      </c>
      <c r="I45" s="23">
        <f>SUM('Estados Financieros - Real'!I143/'Estados Financieros - Real'!I101)</f>
        <v>0.08673136445245475</v>
      </c>
      <c r="J45" s="23">
        <f>SUM('Estados Financieros - Real'!J143/'Estados Financieros - Real'!J101)</f>
        <v>0.04375057357303667</v>
      </c>
      <c r="K45" s="23">
        <f>SUM('Estados Financieros - Real'!K143/'Estados Financieros - Real'!K101)</f>
        <v>0.04751227760893208</v>
      </c>
      <c r="M45" s="29">
        <f>AVERAGE(B45:K45)</f>
        <v>0.06697381918919297</v>
      </c>
    </row>
    <row r="47" ht="12.75">
      <c r="A47" s="1" t="s">
        <v>129</v>
      </c>
    </row>
    <row r="49" spans="1:13" ht="12.75">
      <c r="A49" t="s">
        <v>130</v>
      </c>
      <c r="B49" s="9">
        <f>SUM('Estados Financieros - Real'!B109/'Estados Financieros - Real'!B106)</f>
        <v>0.2880605088335571</v>
      </c>
      <c r="C49" s="9">
        <f>SUM('Estados Financieros - Real'!C109/'Estados Financieros - Real'!C106)</f>
        <v>0.2758109936076347</v>
      </c>
      <c r="D49" s="9">
        <f>SUM('Estados Financieros - Real'!D109/'Estados Financieros - Real'!D106)</f>
        <v>0.27777337790112416</v>
      </c>
      <c r="E49" s="9">
        <f>SUM('Estados Financieros - Real'!E109/'Estados Financieros - Real'!E106)</f>
        <v>0.26422042678651086</v>
      </c>
      <c r="F49" s="9">
        <f>SUM('Estados Financieros - Real'!F109/'Estados Financieros - Real'!F106)</f>
        <v>0.284984401797808</v>
      </c>
      <c r="G49" s="9">
        <f>SUM('Estados Financieros - Real'!G109/'Estados Financieros - Real'!G106)</f>
        <v>0.2983448020906885</v>
      </c>
      <c r="H49" s="9">
        <f>SUM('Estados Financieros - Real'!H109/'Estados Financieros - Real'!H106)</f>
        <v>0.30601449921084006</v>
      </c>
      <c r="I49" s="9">
        <f>SUM('Estados Financieros - Real'!I109/'Estados Financieros - Real'!I106)</f>
        <v>0.2795327824917018</v>
      </c>
      <c r="J49" s="9">
        <f>SUM('Estados Financieros - Real'!J109/'Estados Financieros - Real'!J106)</f>
        <v>0.2725905426770194</v>
      </c>
      <c r="K49" s="9">
        <f>SUM('Estados Financieros - Real'!K109/'Estados Financieros - Real'!K106)</f>
        <v>0.2715877886701196</v>
      </c>
      <c r="M49" s="9">
        <f aca="true" t="shared" si="9" ref="M49:M69">AVERAGE(B49:K49)</f>
        <v>0.2818920124067005</v>
      </c>
    </row>
    <row r="50" spans="1:13" ht="12.75">
      <c r="A50" t="s">
        <v>131</v>
      </c>
      <c r="B50" s="9">
        <f>SUM('Estados Financieros - Real'!B140/'Estados Financieros - Real'!B106)</f>
        <v>0.04871626058533708</v>
      </c>
      <c r="C50" s="9">
        <f>SUM('Estados Financieros - Real'!C140/'Estados Financieros - Real'!C106)</f>
        <v>0.03771640272706567</v>
      </c>
      <c r="D50" s="9">
        <f>SUM('Estados Financieros - Real'!D140/'Estados Financieros - Real'!D106)</f>
        <v>0.06231686774377498</v>
      </c>
      <c r="E50" s="9">
        <f>SUM('Estados Financieros - Real'!E140/'Estados Financieros - Real'!E106)</f>
        <v>0.04794377868539893</v>
      </c>
      <c r="F50" s="9">
        <f>SUM('Estados Financieros - Real'!F140/'Estados Financieros - Real'!F106)</f>
        <v>0.03639765350169709</v>
      </c>
      <c r="G50" s="9">
        <f>SUM('Estados Financieros - Real'!G140/'Estados Financieros - Real'!G106)</f>
        <v>0.040468799509161095</v>
      </c>
      <c r="H50" s="9">
        <f>SUM('Estados Financieros - Real'!H140/'Estados Financieros - Real'!H106)</f>
        <v>0.041179161700588066</v>
      </c>
      <c r="I50" s="9">
        <f>SUM('Estados Financieros - Real'!I140/'Estados Financieros - Real'!I106)</f>
        <v>0.05558970681359806</v>
      </c>
      <c r="J50" s="9">
        <f>SUM('Estados Financieros - Real'!J140/'Estados Financieros - Real'!J106)</f>
        <v>0.026116828388490266</v>
      </c>
      <c r="K50" s="9">
        <f>SUM('Estados Financieros - Real'!K140/'Estados Financieros - Real'!K106)</f>
        <v>0.01808637045008884</v>
      </c>
      <c r="M50" s="9">
        <f t="shared" si="9"/>
        <v>0.04145318301052</v>
      </c>
    </row>
    <row r="51" spans="1:13" ht="12.75">
      <c r="A51" t="s">
        <v>132</v>
      </c>
      <c r="B51" s="9">
        <f>SUM('Estados Financieros - Real'!B140/'Estados Financieros - Real'!B49)</f>
        <v>0.057515237794418826</v>
      </c>
      <c r="C51" s="9">
        <f>SUM('Estados Financieros - Real'!C140/'Estados Financieros - Real'!C49)</f>
        <v>0.037543265016709786</v>
      </c>
      <c r="D51" s="9">
        <f>SUM('Estados Financieros - Real'!D140/'Estados Financieros - Real'!D49)</f>
        <v>0.03955076793224707</v>
      </c>
      <c r="E51" s="9">
        <f>SUM('Estados Financieros - Real'!E140/'Estados Financieros - Real'!E49)</f>
        <v>0.03985795481062897</v>
      </c>
      <c r="F51" s="9">
        <f>SUM('Estados Financieros - Real'!F140/'Estados Financieros - Real'!F49)</f>
        <v>0.0321869588972903</v>
      </c>
      <c r="G51" s="9">
        <f>SUM('Estados Financieros - Real'!G140/'Estados Financieros - Real'!G49)</f>
        <v>0.04077273672678887</v>
      </c>
      <c r="H51" s="9">
        <f>SUM('Estados Financieros - Real'!H140/'Estados Financieros - Real'!H49)</f>
        <v>0.044530085298018</v>
      </c>
      <c r="I51" s="9">
        <f>SUM('Estados Financieros - Real'!I140/'Estados Financieros - Real'!I49)</f>
        <v>0.054162288362680944</v>
      </c>
      <c r="J51" s="9">
        <f>SUM('Estados Financieros - Real'!J140/'Estados Financieros - Real'!J49)</f>
        <v>0.02901073981642921</v>
      </c>
      <c r="K51" s="9">
        <f>SUM('Estados Financieros - Real'!K140/'Estados Financieros - Real'!K49)</f>
        <v>0.01944441078321915</v>
      </c>
      <c r="M51" s="9">
        <f t="shared" si="9"/>
        <v>0.03945744454384311</v>
      </c>
    </row>
    <row r="52" spans="1:13" ht="12.75">
      <c r="A52" t="s">
        <v>133</v>
      </c>
      <c r="B52" s="9">
        <f>SUM('Estados Financieros - Real'!B113/'Estados Financieros - Real'!B106)</f>
        <v>0.0689963308617099</v>
      </c>
      <c r="C52" s="9">
        <f>SUM('Estados Financieros - Real'!C113/'Estados Financieros - Real'!C106)</f>
        <v>0.05268363941110463</v>
      </c>
      <c r="D52" s="9">
        <f>SUM('Estados Financieros - Real'!D113/'Estados Financieros - Real'!D106)</f>
        <v>0.05068520187496811</v>
      </c>
      <c r="E52" s="9">
        <f>SUM('Estados Financieros - Real'!E113/'Estados Financieros - Real'!E106)</f>
        <v>0.04640943793766408</v>
      </c>
      <c r="F52" s="9">
        <f>SUM('Estados Financieros - Real'!F113/'Estados Financieros - Real'!F106)</f>
        <v>0.04800557789957457</v>
      </c>
      <c r="G52" s="9">
        <f>SUM('Estados Financieros - Real'!G113/'Estados Financieros - Real'!G106)</f>
        <v>0.05488596790480078</v>
      </c>
      <c r="H52" s="9">
        <f>SUM('Estados Financieros - Real'!H113/'Estados Financieros - Real'!H106)</f>
        <v>0.05778209933531717</v>
      </c>
      <c r="I52" s="9">
        <f>SUM('Estados Financieros - Real'!I113/'Estados Financieros - Real'!I106)</f>
        <v>0.06266100876987422</v>
      </c>
      <c r="J52" s="9">
        <f>SUM('Estados Financieros - Real'!J113/'Estados Financieros - Real'!J106)</f>
        <v>0.05090246907239005</v>
      </c>
      <c r="K52" s="9">
        <f>SUM('Estados Financieros - Real'!K113/'Estados Financieros - Real'!K106)</f>
        <v>0.051029215680859934</v>
      </c>
      <c r="M52" s="9">
        <f t="shared" si="9"/>
        <v>0.05440409487482635</v>
      </c>
    </row>
    <row r="53" spans="1:13" ht="12.75">
      <c r="A53" t="s">
        <v>134</v>
      </c>
      <c r="B53" s="23">
        <f>SUM('Estados Financieros - Real'!B106/'Estados Financieros - Real'!B49)</f>
        <v>1.180616843398077</v>
      </c>
      <c r="C53" s="23">
        <f>SUM('Estados Financieros - Real'!C106/'Estados Financieros - Real'!C49)</f>
        <v>0.9954094850559108</v>
      </c>
      <c r="D53" s="23">
        <f>SUM('Estados Financieros - Real'!D106/'Estados Financieros - Real'!D49)</f>
        <v>0.6346719494128926</v>
      </c>
      <c r="E53" s="23">
        <f>SUM('Estados Financieros - Real'!E106/'Estados Financieros - Real'!E49)</f>
        <v>0.8313477974310676</v>
      </c>
      <c r="F53" s="23">
        <f>SUM('Estados Financieros - Real'!F106/'Estados Financieros - Real'!F49)</f>
        <v>0.8843141191997319</v>
      </c>
      <c r="G53" s="23">
        <f>SUM('Estados Financieros - Real'!G106/'Estados Financieros - Real'!G49)</f>
        <v>1.0075104085447102</v>
      </c>
      <c r="H53" s="23">
        <f>SUM('Estados Financieros - Real'!H106/'Estados Financieros - Real'!H49)</f>
        <v>1.081374254818356</v>
      </c>
      <c r="I53" s="23">
        <f>SUM('Estados Financieros - Real'!I106/'Estados Financieros - Real'!I49)</f>
        <v>0.9743222525762999</v>
      </c>
      <c r="J53" s="23">
        <f>SUM('Estados Financieros - Real'!J106/'Estados Financieros - Real'!J49)</f>
        <v>1.1108063883137622</v>
      </c>
      <c r="K53" s="23">
        <f>SUM('Estados Financieros - Real'!K106/'Estados Financieros - Real'!K49)</f>
        <v>1.0750863937503636</v>
      </c>
      <c r="M53" s="29">
        <f t="shared" si="9"/>
        <v>0.9775459892501172</v>
      </c>
    </row>
    <row r="54" spans="1:13" ht="12.75">
      <c r="A54" t="s">
        <v>135</v>
      </c>
      <c r="B54" s="9">
        <f>SUM('Estados Financieros - Real'!B140/'Estados Financieros - Real'!B99)</f>
        <v>0.10497043699197994</v>
      </c>
      <c r="C54" s="9">
        <f>SUM('Estados Financieros - Real'!C140/'Estados Financieros - Real'!C99)</f>
        <v>0.08210948974036114</v>
      </c>
      <c r="D54" s="9">
        <f>SUM('Estados Financieros - Real'!D140/'Estados Financieros - Real'!D99)</f>
        <v>0.08507020187639083</v>
      </c>
      <c r="E54" s="9">
        <f>SUM('Estados Financieros - Real'!E140/'Estados Financieros - Real'!E99)</f>
        <v>0.08940815957564997</v>
      </c>
      <c r="F54" s="9">
        <f>SUM('Estados Financieros - Real'!F140/'Estados Financieros - Real'!F99)</f>
        <v>0.06998682429706435</v>
      </c>
      <c r="G54" s="9">
        <f>SUM('Estados Financieros - Real'!G140/'Estados Financieros - Real'!G99)</f>
        <v>0.08295513915949727</v>
      </c>
      <c r="H54" s="9">
        <f>SUM('Estados Financieros - Real'!H140/'Estados Financieros - Real'!H99)</f>
        <v>0.09492599164836697</v>
      </c>
      <c r="I54" s="9">
        <f>SUM('Estados Financieros - Real'!I140/'Estados Financieros - Real'!I99)</f>
        <v>0.12255612944610965</v>
      </c>
      <c r="J54" s="9">
        <f>SUM('Estados Financieros - Real'!J140/'Estados Financieros - Real'!J99)</f>
        <v>0.06869861383982653</v>
      </c>
      <c r="K54" s="9">
        <f>SUM('Estados Financieros - Real'!K140/'Estados Financieros - Real'!K99)</f>
        <v>0.044265049148405455</v>
      </c>
      <c r="M54" s="9">
        <f t="shared" si="9"/>
        <v>0.08449460357236521</v>
      </c>
    </row>
    <row r="55" spans="1:13" ht="12.75">
      <c r="A55" t="s">
        <v>181</v>
      </c>
      <c r="B55" s="9">
        <f>SUM('Estados Financieros - Real'!B140/'Estados Financieros - Real'!B49)</f>
        <v>0.057515237794418826</v>
      </c>
      <c r="C55" s="9">
        <f>SUM('Estados Financieros - Real'!C140/'Estados Financieros - Real'!C49)</f>
        <v>0.037543265016709786</v>
      </c>
      <c r="D55" s="9">
        <f>SUM('Estados Financieros - Real'!D140/'Estados Financieros - Real'!D49)</f>
        <v>0.03955076793224707</v>
      </c>
      <c r="E55" s="9">
        <f>SUM('Estados Financieros - Real'!E140/'Estados Financieros - Real'!E49)</f>
        <v>0.03985795481062897</v>
      </c>
      <c r="F55" s="9">
        <f>SUM('Estados Financieros - Real'!F140/'Estados Financieros - Real'!F49)</f>
        <v>0.0321869588972903</v>
      </c>
      <c r="G55" s="9">
        <f>SUM('Estados Financieros - Real'!G140/'Estados Financieros - Real'!G49)</f>
        <v>0.04077273672678887</v>
      </c>
      <c r="H55" s="9">
        <f>SUM('Estados Financieros - Real'!H140/'Estados Financieros - Real'!H49)</f>
        <v>0.044530085298018</v>
      </c>
      <c r="I55" s="9">
        <f>SUM('Estados Financieros - Real'!I140/'Estados Financieros - Real'!I49)</f>
        <v>0.054162288362680944</v>
      </c>
      <c r="J55" s="9">
        <f>SUM('Estados Financieros - Real'!J140/'Estados Financieros - Real'!J49)</f>
        <v>0.02901073981642921</v>
      </c>
      <c r="K55" s="9">
        <f>SUM('Estados Financieros - Real'!K140/'Estados Financieros - Real'!K49)</f>
        <v>0.01944441078321915</v>
      </c>
      <c r="M55" s="9">
        <f t="shared" si="9"/>
        <v>0.03945744454384311</v>
      </c>
    </row>
    <row r="56" spans="1:13" ht="12.75">
      <c r="A56" t="s">
        <v>136</v>
      </c>
      <c r="B56" s="9">
        <f>SUM('Estados Financieros - Real'!B140/'Estados Financieros - Real'!B106)</f>
        <v>0.04871626058533708</v>
      </c>
      <c r="C56" s="9">
        <f>SUM('Estados Financieros - Real'!C140/'Estados Financieros - Real'!C106)</f>
        <v>0.03771640272706567</v>
      </c>
      <c r="D56" s="9">
        <f>SUM('Estados Financieros - Real'!D140/'Estados Financieros - Real'!D106)</f>
        <v>0.06231686774377498</v>
      </c>
      <c r="E56" s="9">
        <f>SUM('Estados Financieros - Real'!E140/'Estados Financieros - Real'!E106)</f>
        <v>0.04794377868539893</v>
      </c>
      <c r="F56" s="9">
        <f>SUM('Estados Financieros - Real'!F140/'Estados Financieros - Real'!F106)</f>
        <v>0.03639765350169709</v>
      </c>
      <c r="G56" s="9">
        <f>SUM('Estados Financieros - Real'!G140/'Estados Financieros - Real'!G106)</f>
        <v>0.040468799509161095</v>
      </c>
      <c r="H56" s="9">
        <f>SUM('Estados Financieros - Real'!H140/'Estados Financieros - Real'!H106)</f>
        <v>0.041179161700588066</v>
      </c>
      <c r="I56" s="9">
        <f>SUM('Estados Financieros - Real'!I140/'Estados Financieros - Real'!I106)</f>
        <v>0.05558970681359806</v>
      </c>
      <c r="J56" s="9">
        <f>SUM('Estados Financieros - Real'!J140/'Estados Financieros - Real'!J106)</f>
        <v>0.026116828388490266</v>
      </c>
      <c r="K56" s="9">
        <f>SUM('Estados Financieros - Real'!K140/'Estados Financieros - Real'!K106)</f>
        <v>0.01808637045008884</v>
      </c>
      <c r="M56" s="9">
        <f t="shared" si="9"/>
        <v>0.04145318301052</v>
      </c>
    </row>
    <row r="57" spans="1:13" ht="12.75">
      <c r="A57" t="s">
        <v>137</v>
      </c>
      <c r="B57" s="9">
        <f aca="true" t="shared" si="10" ref="B57:J57">SUM(B58*B59*B60)</f>
        <v>0.10497043699197993</v>
      </c>
      <c r="C57" s="9">
        <f t="shared" si="10"/>
        <v>0.08210948974036114</v>
      </c>
      <c r="D57" s="9">
        <f t="shared" si="10"/>
        <v>0.08507020187639082</v>
      </c>
      <c r="E57" s="9">
        <f t="shared" si="10"/>
        <v>0.08940815957564997</v>
      </c>
      <c r="F57" s="9">
        <f t="shared" si="10"/>
        <v>0.06998682429706435</v>
      </c>
      <c r="G57" s="9">
        <f t="shared" si="10"/>
        <v>0.08295513915949726</v>
      </c>
      <c r="H57" s="9">
        <f t="shared" si="10"/>
        <v>0.09492599164836697</v>
      </c>
      <c r="I57" s="9">
        <f t="shared" si="10"/>
        <v>0.12255612944610965</v>
      </c>
      <c r="J57" s="9">
        <f t="shared" si="10"/>
        <v>0.06869861383982652</v>
      </c>
      <c r="K57" s="9">
        <f>SUM(K58*K59*K60)</f>
        <v>0.044265049148405455</v>
      </c>
      <c r="M57" s="9">
        <f t="shared" si="9"/>
        <v>0.08449460357236521</v>
      </c>
    </row>
    <row r="58" spans="1:13" ht="12.75">
      <c r="A58" s="20" t="s">
        <v>138</v>
      </c>
      <c r="B58" s="23">
        <f>SUM('Estados Financieros - Real'!B140/'Estados Financieros - Real'!B106)</f>
        <v>0.04871626058533708</v>
      </c>
      <c r="C58" s="23">
        <f>SUM('Estados Financieros - Real'!C140/'Estados Financieros - Real'!C106)</f>
        <v>0.03771640272706567</v>
      </c>
      <c r="D58" s="23">
        <f>SUM('Estados Financieros - Real'!D140/'Estados Financieros - Real'!D106)</f>
        <v>0.06231686774377498</v>
      </c>
      <c r="E58" s="23">
        <f>SUM('Estados Financieros - Real'!E140/'Estados Financieros - Real'!E106)</f>
        <v>0.04794377868539893</v>
      </c>
      <c r="F58" s="23">
        <f>SUM('Estados Financieros - Real'!F140/'Estados Financieros - Real'!F106)</f>
        <v>0.03639765350169709</v>
      </c>
      <c r="G58" s="23">
        <f>SUM('Estados Financieros - Real'!G140/'Estados Financieros - Real'!G106)</f>
        <v>0.040468799509161095</v>
      </c>
      <c r="H58" s="23">
        <f>SUM('Estados Financieros - Real'!H140/'Estados Financieros - Real'!H106)</f>
        <v>0.041179161700588066</v>
      </c>
      <c r="I58" s="23">
        <f>SUM('Estados Financieros - Real'!I140/'Estados Financieros - Real'!I106)</f>
        <v>0.05558970681359806</v>
      </c>
      <c r="J58" s="23">
        <f>SUM('Estados Financieros - Real'!J140/'Estados Financieros - Real'!J106)</f>
        <v>0.026116828388490266</v>
      </c>
      <c r="K58" s="23">
        <f>SUM('Estados Financieros - Real'!K140/'Estados Financieros - Real'!K106)</f>
        <v>0.01808637045008884</v>
      </c>
      <c r="M58" s="29">
        <f t="shared" si="9"/>
        <v>0.04145318301052</v>
      </c>
    </row>
    <row r="59" spans="1:13" ht="12.75">
      <c r="A59" s="20" t="s">
        <v>139</v>
      </c>
      <c r="B59" s="23">
        <f>SUM('Estados Financieros - Real'!B106/'Estados Financieros - Real'!B49)</f>
        <v>1.180616843398077</v>
      </c>
      <c r="C59" s="23">
        <f>SUM('Estados Financieros - Real'!C106/'Estados Financieros - Real'!C49)</f>
        <v>0.9954094850559108</v>
      </c>
      <c r="D59" s="23">
        <f>SUM('Estados Financieros - Real'!D106/'Estados Financieros - Real'!D49)</f>
        <v>0.6346719494128926</v>
      </c>
      <c r="E59" s="23">
        <f>SUM('Estados Financieros - Real'!E106/'Estados Financieros - Real'!E49)</f>
        <v>0.8313477974310676</v>
      </c>
      <c r="F59" s="23">
        <f>SUM('Estados Financieros - Real'!F106/'Estados Financieros - Real'!F49)</f>
        <v>0.8843141191997319</v>
      </c>
      <c r="G59" s="23">
        <f>SUM('Estados Financieros - Real'!G106/'Estados Financieros - Real'!G49)</f>
        <v>1.0075104085447102</v>
      </c>
      <c r="H59" s="23">
        <f>SUM('Estados Financieros - Real'!H106/'Estados Financieros - Real'!H49)</f>
        <v>1.081374254818356</v>
      </c>
      <c r="I59" s="23">
        <f>SUM('Estados Financieros - Real'!I106/'Estados Financieros - Real'!I49)</f>
        <v>0.9743222525762999</v>
      </c>
      <c r="J59" s="23">
        <f>SUM('Estados Financieros - Real'!J106/'Estados Financieros - Real'!J49)</f>
        <v>1.1108063883137622</v>
      </c>
      <c r="K59" s="23">
        <f>SUM('Estados Financieros - Real'!K106/'Estados Financieros - Real'!K49)</f>
        <v>1.0750863937503636</v>
      </c>
      <c r="M59" s="29">
        <f t="shared" si="9"/>
        <v>0.9775459892501172</v>
      </c>
    </row>
    <row r="60" spans="1:13" ht="12.75">
      <c r="A60" s="20" t="s">
        <v>140</v>
      </c>
      <c r="B60" s="23">
        <f>SUM('Estados Financieros - Real'!B49/'Estados Financieros - Real'!B99)</f>
        <v>1.825089159279562</v>
      </c>
      <c r="C60" s="23">
        <f>SUM('Estados Financieros - Real'!C49/'Estados Financieros - Real'!C99)</f>
        <v>2.187063104495994</v>
      </c>
      <c r="D60" s="23">
        <f>SUM('Estados Financieros - Real'!D49/'Estados Financieros - Real'!D99)</f>
        <v>2.1509115075115957</v>
      </c>
      <c r="E60" s="23">
        <f>SUM('Estados Financieros - Real'!E49/'Estados Financieros - Real'!E99)</f>
        <v>2.243169776282836</v>
      </c>
      <c r="F60" s="23">
        <f>SUM('Estados Financieros - Real'!F49/'Estados Financieros - Real'!F99)</f>
        <v>2.1743844928125933</v>
      </c>
      <c r="G60" s="23">
        <f>SUM('Estados Financieros - Real'!G49/'Estados Financieros - Real'!G99)</f>
        <v>2.0345737328196893</v>
      </c>
      <c r="H60" s="23">
        <f>SUM('Estados Financieros - Real'!H49/'Estados Financieros - Real'!H99)</f>
        <v>2.1317271461097347</v>
      </c>
      <c r="I60" s="23">
        <f>SUM('Estados Financieros - Real'!I49/'Estados Financieros - Real'!I99)</f>
        <v>2.262757596677795</v>
      </c>
      <c r="J60" s="23">
        <f>SUM('Estados Financieros - Real'!J49/'Estados Financieros - Real'!J99)</f>
        <v>2.3680407419641707</v>
      </c>
      <c r="K60" s="23">
        <f>SUM('Estados Financieros - Real'!K49/'Estados Financieros - Real'!K99)</f>
        <v>2.2764921828645446</v>
      </c>
      <c r="M60" s="29">
        <f t="shared" si="9"/>
        <v>2.165420944081851</v>
      </c>
    </row>
    <row r="61" spans="1:13" ht="12.75">
      <c r="A61" t="s">
        <v>180</v>
      </c>
      <c r="B61" s="9">
        <f aca="true" t="shared" si="11" ref="B61:J61">SUM(B62*B63)</f>
        <v>0.05751523779441882</v>
      </c>
      <c r="C61" s="9">
        <f t="shared" si="11"/>
        <v>0.037543265016709786</v>
      </c>
      <c r="D61" s="9">
        <f t="shared" si="11"/>
        <v>0.03955076793224707</v>
      </c>
      <c r="E61" s="9">
        <f t="shared" si="11"/>
        <v>0.03985795481062897</v>
      </c>
      <c r="F61" s="9">
        <f t="shared" si="11"/>
        <v>0.0321869588972903</v>
      </c>
      <c r="G61" s="9">
        <f t="shared" si="11"/>
        <v>0.04077273672678886</v>
      </c>
      <c r="H61" s="9">
        <f t="shared" si="11"/>
        <v>0.044530085298018</v>
      </c>
      <c r="I61" s="9">
        <f t="shared" si="11"/>
        <v>0.05416228836268095</v>
      </c>
      <c r="J61" s="9">
        <f t="shared" si="11"/>
        <v>0.029010739816429206</v>
      </c>
      <c r="K61" s="9">
        <f>SUM(K62*K63)</f>
        <v>0.01944441078321915</v>
      </c>
      <c r="M61" s="9">
        <f t="shared" si="9"/>
        <v>0.03945744454384311</v>
      </c>
    </row>
    <row r="62" spans="1:13" ht="12.75">
      <c r="A62" s="20" t="s">
        <v>138</v>
      </c>
      <c r="B62" s="23">
        <f aca="true" t="shared" si="12" ref="B62:J62">B58</f>
        <v>0.04871626058533708</v>
      </c>
      <c r="C62" s="23">
        <f t="shared" si="12"/>
        <v>0.03771640272706567</v>
      </c>
      <c r="D62" s="23">
        <f t="shared" si="12"/>
        <v>0.06231686774377498</v>
      </c>
      <c r="E62" s="23">
        <f t="shared" si="12"/>
        <v>0.04794377868539893</v>
      </c>
      <c r="F62" s="23">
        <f t="shared" si="12"/>
        <v>0.03639765350169709</v>
      </c>
      <c r="G62" s="23">
        <f t="shared" si="12"/>
        <v>0.040468799509161095</v>
      </c>
      <c r="H62" s="23">
        <f t="shared" si="12"/>
        <v>0.041179161700588066</v>
      </c>
      <c r="I62" s="23">
        <f t="shared" si="12"/>
        <v>0.05558970681359806</v>
      </c>
      <c r="J62" s="23">
        <f t="shared" si="12"/>
        <v>0.026116828388490266</v>
      </c>
      <c r="K62" s="23">
        <f>K58</f>
        <v>0.01808637045008884</v>
      </c>
      <c r="M62" s="29">
        <f t="shared" si="9"/>
        <v>0.04145318301052</v>
      </c>
    </row>
    <row r="63" spans="1:13" ht="12.75">
      <c r="A63" s="20" t="s">
        <v>154</v>
      </c>
      <c r="B63" s="23">
        <f aca="true" t="shared" si="13" ref="B63:J63">B53</f>
        <v>1.180616843398077</v>
      </c>
      <c r="C63" s="23">
        <f t="shared" si="13"/>
        <v>0.9954094850559108</v>
      </c>
      <c r="D63" s="23">
        <f t="shared" si="13"/>
        <v>0.6346719494128926</v>
      </c>
      <c r="E63" s="23">
        <f t="shared" si="13"/>
        <v>0.8313477974310676</v>
      </c>
      <c r="F63" s="23">
        <f t="shared" si="13"/>
        <v>0.8843141191997319</v>
      </c>
      <c r="G63" s="23">
        <f t="shared" si="13"/>
        <v>1.0075104085447102</v>
      </c>
      <c r="H63" s="23">
        <f t="shared" si="13"/>
        <v>1.081374254818356</v>
      </c>
      <c r="I63" s="23">
        <f t="shared" si="13"/>
        <v>0.9743222525762999</v>
      </c>
      <c r="J63" s="23">
        <f t="shared" si="13"/>
        <v>1.1108063883137622</v>
      </c>
      <c r="K63" s="23">
        <f>K53</f>
        <v>1.0750863937503636</v>
      </c>
      <c r="M63" s="29">
        <f t="shared" si="9"/>
        <v>0.9775459892501172</v>
      </c>
    </row>
    <row r="65" spans="1:13" ht="12.75">
      <c r="A65" t="s">
        <v>158</v>
      </c>
      <c r="B65" s="9">
        <f>SUM('Estados Financieros - Real'!B140+'Estados Financieros - Real'!B146)/'Estados Financieros - Real'!B49</f>
        <v>0.05707154376808471</v>
      </c>
      <c r="C65" s="9">
        <f>SUM('Estados Financieros - Real'!C140+'Estados Financieros - Real'!C146)/'Estados Financieros - Real'!C49</f>
        <v>0.03996932489760017</v>
      </c>
      <c r="D65" s="9">
        <f>SUM('Estados Financieros - Real'!D140+'Estados Financieros - Real'!D146)/'Estados Financieros - Real'!D49</f>
        <v>0.02728958535825446</v>
      </c>
      <c r="E65" s="9">
        <f>SUM('Estados Financieros - Real'!E140+'Estados Financieros - Real'!E146)/'Estados Financieros - Real'!E49</f>
        <v>0.02955443336226295</v>
      </c>
      <c r="F65" s="9">
        <f>SUM('Estados Financieros - Real'!F140+'Estados Financieros - Real'!F146)/'Estados Financieros - Real'!F49</f>
        <v>0.020122294211265355</v>
      </c>
      <c r="G65" s="9">
        <f>SUM('Estados Financieros - Real'!G140+'Estados Financieros - Real'!G146)/'Estados Financieros - Real'!G49</f>
        <v>0.032050422046224755</v>
      </c>
      <c r="H65" s="9">
        <f>SUM('Estados Financieros - Real'!H140+'Estados Financieros - Real'!H146)/'Estados Financieros - Real'!H49</f>
        <v>0.03347353912574767</v>
      </c>
      <c r="I65" s="9">
        <f>SUM('Estados Financieros - Real'!I140+'Estados Financieros - Real'!I146)/'Estados Financieros - Real'!I49</f>
        <v>0.04686446308231887</v>
      </c>
      <c r="J65" s="9">
        <f>SUM('Estados Financieros - Real'!J140+'Estados Financieros - Real'!J146)/'Estados Financieros - Real'!J49</f>
        <v>0.008152006892627253</v>
      </c>
      <c r="K65" s="9">
        <f>SUM('Estados Financieros - Real'!K140+'Estados Financieros - Real'!K146)/'Estados Financieros - Real'!K49</f>
        <v>0.005381086160815279</v>
      </c>
      <c r="M65" s="9">
        <f t="shared" si="9"/>
        <v>0.029992869890520146</v>
      </c>
    </row>
    <row r="66" spans="1:11" ht="12.75">
      <c r="A66" t="s">
        <v>155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3" ht="12.75">
      <c r="A67" s="25" t="s">
        <v>156</v>
      </c>
      <c r="B67" s="9">
        <f>SUM('Estados Financieros - Real'!B129/'Estados Financieros - Real'!B127)*-1</f>
        <v>0.268941385565026</v>
      </c>
      <c r="C67" s="9">
        <f>SUM('Estados Financieros - Real'!C129/'Estados Financieros - Real'!C127)*-1</f>
        <v>-0.3489233472086768</v>
      </c>
      <c r="D67" s="9">
        <f>SUM('Estados Financieros - Real'!D129/'Estados Financieros - Real'!D127)*-1</f>
        <v>0.1394945514141278</v>
      </c>
      <c r="E67" s="9">
        <f>SUM('Estados Financieros - Real'!E129/'Estados Financieros - Real'!E127)*-1</f>
        <v>-0.06739939266942897</v>
      </c>
      <c r="F67" s="9">
        <f>SUM('Estados Financieros - Real'!F129/'Estados Financieros - Real'!F127)*-1</f>
        <v>0.09010222730252054</v>
      </c>
      <c r="G67" s="9">
        <f>SUM('Estados Financieros - Real'!G129/'Estados Financieros - Real'!G127)*-1</f>
        <v>0.19812006774493854</v>
      </c>
      <c r="H67" s="9">
        <f>SUM('Estados Financieros - Real'!H129/'Estados Financieros - Real'!H127)*-1</f>
        <v>0.08047202177978181</v>
      </c>
      <c r="I67" s="9">
        <f>SUM('Estados Financieros - Real'!I129/'Estados Financieros - Real'!I127)*-1</f>
        <v>0.190791770905101</v>
      </c>
      <c r="J67" s="9">
        <f>SUM('Estados Financieros - Real'!J129/'Estados Financieros - Real'!J127)*-1</f>
        <v>0.11360525773649169</v>
      </c>
      <c r="K67" s="9">
        <f>SUM('Estados Financieros - Real'!K129/'Estados Financieros - Real'!K127)*-1</f>
        <v>0.3184309428053302</v>
      </c>
      <c r="M67" s="9">
        <f t="shared" si="9"/>
        <v>0.09836354853752119</v>
      </c>
    </row>
    <row r="68" spans="1:13" ht="12.75">
      <c r="A68" s="25" t="s">
        <v>157</v>
      </c>
      <c r="B68" s="3">
        <f>SUM('Estados Financieros - Real'!B54+'Estados Financieros - Real'!B55+'Estados Financieros - Real'!B56+'Estados Financieros - Real'!B57+'Estados Financieros - Real'!B58+'Estados Financieros - Real'!B73+'Estados Financieros - Real'!B74)</f>
        <v>90368580.06063126</v>
      </c>
      <c r="C68" s="3">
        <f>SUM('Estados Financieros - Real'!C54+'Estados Financieros - Real'!C55+'Estados Financieros - Real'!C56+'Estados Financieros - Real'!C57+'Estados Financieros - Real'!C58+'Estados Financieros - Real'!C73+'Estados Financieros - Real'!C74)</f>
        <v>367284614.269284</v>
      </c>
      <c r="D68" s="3">
        <f>SUM('Estados Financieros - Real'!D54+'Estados Financieros - Real'!D55+'Estados Financieros - Real'!D56+'Estados Financieros - Real'!D57+'Estados Financieros - Real'!D58+'Estados Financieros - Real'!D73+'Estados Financieros - Real'!D74)</f>
        <v>404477971.75341594</v>
      </c>
      <c r="E68" s="3">
        <f>SUM('Estados Financieros - Real'!E54+'Estados Financieros - Real'!E55+'Estados Financieros - Real'!E56+'Estados Financieros - Real'!E57+'Estados Financieros - Real'!E58+'Estados Financieros - Real'!E73+'Estados Financieros - Real'!E74)</f>
        <v>401738924.4351664</v>
      </c>
      <c r="F68" s="3">
        <f>SUM('Estados Financieros - Real'!F54+'Estados Financieros - Real'!F55+'Estados Financieros - Real'!F56+'Estados Financieros - Real'!F57+'Estados Financieros - Real'!F58+'Estados Financieros - Real'!F73+'Estados Financieros - Real'!F74)</f>
        <v>477469404.1441375</v>
      </c>
      <c r="G68" s="3">
        <f>SUM('Estados Financieros - Real'!G54+'Estados Financieros - Real'!G55+'Estados Financieros - Real'!G56+'Estados Financieros - Real'!G57+'Estados Financieros - Real'!G58+'Estados Financieros - Real'!G73+'Estados Financieros - Real'!G74)</f>
        <v>749742337.0128146</v>
      </c>
      <c r="H68" s="3">
        <f>SUM('Estados Financieros - Real'!H54+'Estados Financieros - Real'!H55+'Estados Financieros - Real'!H56+'Estados Financieros - Real'!H57+'Estados Financieros - Real'!H58+'Estados Financieros - Real'!H73+'Estados Financieros - Real'!H74)</f>
        <v>865108764.9497702</v>
      </c>
      <c r="I68" s="3">
        <f>SUM('Estados Financieros - Real'!I54+'Estados Financieros - Real'!I55+'Estados Financieros - Real'!I56+'Estados Financieros - Real'!I57+'Estados Financieros - Real'!I58+'Estados Financieros - Real'!I73+'Estados Financieros - Real'!I74)</f>
        <v>1279705494.3951938</v>
      </c>
      <c r="J68" s="3">
        <f>SUM('Estados Financieros - Real'!J54+'Estados Financieros - Real'!J55+'Estados Financieros - Real'!J56+'Estados Financieros - Real'!J57+'Estados Financieros - Real'!J58+'Estados Financieros - Real'!J73+'Estados Financieros - Real'!J74)</f>
        <v>1801772156.5146003</v>
      </c>
      <c r="K68" s="3">
        <f>SUM('Estados Financieros - Real'!K54+'Estados Financieros - Real'!K55+'Estados Financieros - Real'!K56+'Estados Financieros - Real'!K57+'Estados Financieros - Real'!K58+'Estados Financieros - Real'!K73+'Estados Financieros - Real'!K74)</f>
        <v>1544666622.0515108</v>
      </c>
      <c r="M68" s="29">
        <f t="shared" si="9"/>
        <v>798233486.9586526</v>
      </c>
    </row>
    <row r="69" spans="2:13" ht="12.75">
      <c r="B69" s="9">
        <f>SUM('Estados Financieros - Real'!B140-'Estados Financieros - Real'!B120)/'Estados Financieros - Real'!B49</f>
        <v>0.07104772006000985</v>
      </c>
      <c r="C69" s="9">
        <f>SUM('Estados Financieros - Real'!C140-'Estados Financieros - Real'!C120)/'Estados Financieros - Real'!C49</f>
        <v>0.04652623580606548</v>
      </c>
      <c r="D69" s="9">
        <f>SUM('Estados Financieros - Real'!D140-'Estados Financieros - Real'!D120)/'Estados Financieros - Real'!D49</f>
        <v>0.05573876593660885</v>
      </c>
      <c r="E69" s="9">
        <f>SUM('Estados Financieros - Real'!E140-'Estados Financieros - Real'!E120)/'Estados Financieros - Real'!E49</f>
        <v>0.052008233330700135</v>
      </c>
      <c r="F69" s="9">
        <f>SUM('Estados Financieros - Real'!F140-'Estados Financieros - Real'!F120)/'Estados Financieros - Real'!F49</f>
        <v>0.046742953470844124</v>
      </c>
      <c r="G69" s="9">
        <f>SUM('Estados Financieros - Real'!G140-'Estados Financieros - Real'!G120)/'Estados Financieros - Real'!G49</f>
        <v>0.05091810511566432</v>
      </c>
      <c r="H69" s="9">
        <f>SUM('Estados Financieros - Real'!H140-'Estados Financieros - Real'!H120)/'Estados Financieros - Real'!H49</f>
        <v>0.05717981060739638</v>
      </c>
      <c r="I69" s="9">
        <f>SUM('Estados Financieros - Real'!I140-'Estados Financieros - Real'!I120)/'Estados Financieros - Real'!I49</f>
        <v>0.062398738793976366</v>
      </c>
      <c r="J69" s="9">
        <f>SUM('Estados Financieros - Real'!J140-'Estados Financieros - Real'!J120)/'Estados Financieros - Real'!J49</f>
        <v>0.050621567015794434</v>
      </c>
      <c r="K69" s="9">
        <f>SUM('Estados Financieros - Real'!K140-'Estados Financieros - Real'!K120)/'Estados Financieros - Real'!K49</f>
        <v>0.034543013837884266</v>
      </c>
      <c r="M69" s="9">
        <f t="shared" si="9"/>
        <v>0.05277251439749442</v>
      </c>
    </row>
    <row r="72" ht="12.75">
      <c r="A72" s="1" t="s">
        <v>141</v>
      </c>
    </row>
    <row r="74" spans="1:13" ht="12.75">
      <c r="A74" t="s">
        <v>142</v>
      </c>
      <c r="B74" s="23">
        <f>SUM('Estados Financieros - Real'!B99/'Estados Financieros - Real'!B33)</f>
        <v>0.7724054436616874</v>
      </c>
      <c r="C74" s="23">
        <f>SUM('Estados Financieros - Real'!C99/'Estados Financieros - Real'!C33)</f>
        <v>0.6861177955688956</v>
      </c>
      <c r="D74" s="23">
        <f>SUM('Estados Financieros - Real'!D99/'Estados Financieros - Real'!D33)</f>
        <v>0.6289548108010673</v>
      </c>
      <c r="E74" s="23">
        <f>SUM('Estados Financieros - Real'!E99/'Estados Financieros - Real'!E33)</f>
        <v>0.5919073892157866</v>
      </c>
      <c r="F74" s="23">
        <f>SUM('Estados Financieros - Real'!F99/'Estados Financieros - Real'!F33)</f>
        <v>0.6779869958203508</v>
      </c>
      <c r="G74" s="23">
        <f>SUM('Estados Financieros - Real'!G99/'Estados Financieros - Real'!G33)</f>
        <v>0.9926667150920067</v>
      </c>
      <c r="H74" s="23">
        <f>SUM('Estados Financieros - Real'!H99/'Estados Financieros - Real'!H33)</f>
        <v>0.981179369220181</v>
      </c>
      <c r="I74" s="23">
        <f>SUM('Estados Financieros - Real'!I99/'Estados Financieros - Real'!I33)</f>
        <v>1.0143404482156273</v>
      </c>
      <c r="J74" s="23">
        <f>SUM('Estados Financieros - Real'!J99/'Estados Financieros - Real'!J33)</f>
        <v>0.8783783779098651</v>
      </c>
      <c r="K74" s="23">
        <f>SUM('Estados Financieros - Real'!K99/'Estados Financieros - Real'!K33)</f>
        <v>0.9056511987384189</v>
      </c>
      <c r="M74" s="29">
        <f>AVERAGE(B74:K74)</f>
        <v>0.8129588544243885</v>
      </c>
    </row>
    <row r="76" ht="12.75">
      <c r="A76" s="1" t="s">
        <v>159</v>
      </c>
    </row>
    <row r="77" ht="12.75">
      <c r="A77" s="1"/>
    </row>
    <row r="78" spans="1:13" ht="12.75">
      <c r="A78" t="s">
        <v>160</v>
      </c>
      <c r="B78" s="23">
        <f>SUM('Estados Financieros - Real'!B113/'Estados Financieros - Real'!B120)*-1</f>
        <v>6.019459604622924</v>
      </c>
      <c r="C78" s="23">
        <f>SUM('Estados Financieros - Real'!C113/'Estados Financieros - Real'!C120)*-1</f>
        <v>5.837912156991482</v>
      </c>
      <c r="D78" s="23">
        <f>SUM('Estados Financieros - Real'!D113/'Estados Financieros - Real'!D120)*-1</f>
        <v>1.9871806181162355</v>
      </c>
      <c r="E78" s="23">
        <f>SUM('Estados Financieros - Real'!E113/'Estados Financieros - Real'!E120)*-1</f>
        <v>3.1754320648498915</v>
      </c>
      <c r="F78" s="23">
        <f>SUM('Estados Financieros - Real'!F113/'Estados Financieros - Real'!F120)*-1</f>
        <v>2.9164623634901363</v>
      </c>
      <c r="G78" s="23">
        <f>SUM('Estados Financieros - Real'!G113/'Estados Financieros - Real'!G120)*-1</f>
        <v>5.450584131353276</v>
      </c>
      <c r="H78" s="23">
        <f>SUM('Estados Financieros - Real'!H113/'Estados Financieros - Real'!H120)*-1</f>
        <v>4.9395597993138844</v>
      </c>
      <c r="I78" s="23">
        <f>SUM('Estados Financieros - Real'!I113/'Estados Financieros - Real'!I120)*-1</f>
        <v>7.412418216152</v>
      </c>
      <c r="J78" s="23">
        <f>SUM('Estados Financieros - Real'!J113/'Estados Financieros - Real'!J120)*-1</f>
        <v>2.6164101588955093</v>
      </c>
      <c r="K78" s="23">
        <f>SUM('Estados Financieros - Real'!K113/'Estados Financieros - Real'!K120)*-1</f>
        <v>3.633502732909751</v>
      </c>
      <c r="M78" s="29">
        <f aca="true" t="shared" si="14" ref="M78:M91">AVERAGE(B78:K78)</f>
        <v>4.398892184669509</v>
      </c>
    </row>
    <row r="79" spans="1:13" ht="12.75">
      <c r="A79" t="s">
        <v>161</v>
      </c>
      <c r="B79" s="23">
        <f>SUM('Estados Financieros - Real'!B99/'Estados Financieros - Real'!B101)</f>
        <v>0.5479184372530826</v>
      </c>
      <c r="C79" s="23">
        <f>SUM('Estados Financieros - Real'!C99/'Estados Financieros - Real'!C101)</f>
        <v>0.4572341776258207</v>
      </c>
      <c r="D79" s="23">
        <f>SUM('Estados Financieros - Real'!D99/'Estados Financieros - Real'!D101)</f>
        <v>0.4649191733401003</v>
      </c>
      <c r="E79" s="23">
        <f>SUM('Estados Financieros - Real'!E99/'Estados Financieros - Real'!E101)</f>
        <v>0.445797732553754</v>
      </c>
      <c r="F79" s="23">
        <f>SUM('Estados Financieros - Real'!F99/'Estados Financieros - Real'!F101)</f>
        <v>0.4599002629504995</v>
      </c>
      <c r="G79" s="23">
        <f>SUM('Estados Financieros - Real'!G99/'Estados Financieros - Real'!G101)</f>
        <v>0.49150344559600356</v>
      </c>
      <c r="H79" s="23">
        <f>SUM('Estados Financieros - Real'!H99/'Estados Financieros - Real'!H101)</f>
        <v>0.46910318791264444</v>
      </c>
      <c r="I79" s="23">
        <f>SUM('Estados Financieros - Real'!I99/'Estados Financieros - Real'!I101)</f>
        <v>0.4419386334038657</v>
      </c>
      <c r="J79" s="23">
        <f>SUM('Estados Financieros - Real'!J99/'Estados Financieros - Real'!J101)</f>
        <v>0.42229003170382556</v>
      </c>
      <c r="K79" s="23">
        <f>SUM('Estados Financieros - Real'!K99/'Estados Financieros - Real'!K101)</f>
        <v>0.43927231884525286</v>
      </c>
      <c r="M79" s="29">
        <f t="shared" si="14"/>
        <v>0.4639877401184849</v>
      </c>
    </row>
    <row r="80" spans="1:13" ht="12.75">
      <c r="A80" t="s">
        <v>162</v>
      </c>
      <c r="B80" s="23">
        <f>SUM('Estados Financieros - Real'!B99/('Estados Financieros - Real'!B82+'Estados Financieros - Real'!B85+'Estados Financieros - Real'!B99))</f>
        <v>0.8074073022078219</v>
      </c>
      <c r="C80" s="23">
        <f>SUM('Estados Financieros - Real'!C99/('Estados Financieros - Real'!C82+'Estados Financieros - Real'!C85+'Estados Financieros - Real'!C99))</f>
        <v>0.5969689793112404</v>
      </c>
      <c r="D80" s="23">
        <f>SUM('Estados Financieros - Real'!D99/('Estados Financieros - Real'!D82+'Estados Financieros - Real'!D85+'Estados Financieros - Real'!D99))</f>
        <v>0.5991469760172764</v>
      </c>
      <c r="E80" s="23">
        <f>SUM('Estados Financieros - Real'!E99/('Estados Financieros - Real'!E82+'Estados Financieros - Real'!E85+'Estados Financieros - Real'!E99))</f>
        <v>0.6047678297787877</v>
      </c>
      <c r="F80" s="23">
        <f>SUM('Estados Financieros - Real'!F99/('Estados Financieros - Real'!F82+'Estados Financieros - Real'!F85+'Estados Financieros - Real'!F99))</f>
        <v>0.6719090566891267</v>
      </c>
      <c r="G80" s="23">
        <f>SUM('Estados Financieros - Real'!G99/('Estados Financieros - Real'!G82+'Estados Financieros - Real'!G85+'Estados Financieros - Real'!G99))</f>
        <v>0.6606373966135848</v>
      </c>
      <c r="H80" s="23">
        <f>SUM('Estados Financieros - Real'!H99/('Estados Financieros - Real'!H82+'Estados Financieros - Real'!H85+'Estados Financieros - Real'!H99))</f>
        <v>0.6308176968261556</v>
      </c>
      <c r="I80" s="23">
        <f>SUM('Estados Financieros - Real'!I99/('Estados Financieros - Real'!I82+'Estados Financieros - Real'!I85+'Estados Financieros - Real'!I99))</f>
        <v>0.6157899945459234</v>
      </c>
      <c r="J80" s="23">
        <f>SUM('Estados Financieros - Real'!J99/('Estados Financieros - Real'!J82+'Estados Financieros - Real'!J85+'Estados Financieros - Real'!J99))</f>
        <v>0.5727171722644466</v>
      </c>
      <c r="K80" s="23">
        <f>SUM('Estados Financieros - Real'!K99/('Estados Financieros - Real'!K82+'Estados Financieros - Real'!K85+'Estados Financieros - Real'!K99))</f>
        <v>0.5914941250739982</v>
      </c>
      <c r="M80" s="29">
        <f t="shared" si="14"/>
        <v>0.6351656529328361</v>
      </c>
    </row>
    <row r="81" spans="1:13" ht="12.75">
      <c r="A81" t="s">
        <v>163</v>
      </c>
      <c r="B81" s="3">
        <f>SUM('Estados Financieros - Real'!B82+'Estados Financieros - Real'!B85+'Estados Financieros - Real'!B99)</f>
        <v>661583976.2840548</v>
      </c>
      <c r="C81" s="3">
        <f>SUM('Estados Financieros - Real'!C82+'Estados Financieros - Real'!C85+'Estados Financieros - Real'!C99)</f>
        <v>1005487933.195755</v>
      </c>
      <c r="D81" s="3">
        <f>SUM('Estados Financieros - Real'!D82+'Estados Financieros - Real'!D85+'Estados Financieros - Real'!D99)</f>
        <v>1137587572.7994914</v>
      </c>
      <c r="E81" s="3">
        <f>SUM('Estados Financieros - Real'!E82+'Estados Financieros - Real'!E85+'Estados Financieros - Real'!E99)</f>
        <v>1099404467.2030582</v>
      </c>
      <c r="F81" s="3">
        <f>SUM('Estados Financieros - Real'!F82+'Estados Financieros - Real'!F85+'Estados Financieros - Real'!F99)</f>
        <v>1402849184.6315532</v>
      </c>
      <c r="G81" s="3">
        <f>SUM('Estados Financieros - Real'!G82+'Estados Financieros - Real'!G85+'Estados Financieros - Real'!G99)</f>
        <v>2356737289.7432313</v>
      </c>
      <c r="H81" s="3">
        <f>SUM('Estados Financieros - Real'!H82+'Estados Financieros - Real'!H85+'Estados Financieros - Real'!H99)</f>
        <v>2648416692.219348</v>
      </c>
      <c r="I81" s="3">
        <f>SUM('Estados Financieros - Real'!I82+'Estados Financieros - Real'!I85+'Estados Financieros - Real'!I99)</f>
        <v>3190899732.2229247</v>
      </c>
      <c r="J81" s="3">
        <f>SUM('Estados Financieros - Real'!J82+'Estados Financieros - Real'!J85+'Estados Financieros - Real'!J99)</f>
        <v>4355525970.1408</v>
      </c>
      <c r="K81" s="3">
        <f>SUM('Estados Financieros - Real'!K82+'Estados Financieros - Real'!K85+'Estados Financieros - Real'!K99)</f>
        <v>3992995737.9324684</v>
      </c>
      <c r="M81" s="29">
        <f t="shared" si="14"/>
        <v>2185148855.6372685</v>
      </c>
    </row>
    <row r="82" spans="1:13" ht="12.75">
      <c r="A82" t="s">
        <v>164</v>
      </c>
      <c r="B82" s="3">
        <f>SUM('Estados Financieros - Real'!B33+'Estados Financieros - Real'!B47+'Estados Financieros - Real'!B23*B99)</f>
        <v>702105315.091014</v>
      </c>
      <c r="C82" s="3">
        <f>SUM('Estados Financieros - Real'!C33+'Estados Financieros - Real'!C47+'Estados Financieros - Real'!C23*C99)</f>
        <v>910256886.803722</v>
      </c>
      <c r="D82" s="3">
        <f>SUM('Estados Financieros - Real'!D33+'Estados Financieros - Real'!D47+'Estados Financieros - Real'!D23*D99)</f>
        <v>1169402535.5312362</v>
      </c>
      <c r="E82" s="3">
        <f>SUM('Estados Financieros - Real'!E33+'Estados Financieros - Real'!E47+'Estados Financieros - Real'!E23*E99)</f>
        <v>1210595186.7586362</v>
      </c>
      <c r="F82" s="3">
        <f>SUM('Estados Financieros - Real'!F33+'Estados Financieros - Real'!F47+'Estados Financieros - Real'!F23*F99)</f>
        <v>1591743477.6798036</v>
      </c>
      <c r="G82" s="3">
        <f>SUM('Estados Financieros - Real'!G33+'Estados Financieros - Real'!G47+'Estados Financieros - Real'!G23*G99)</f>
        <v>2371155023.534832</v>
      </c>
      <c r="H82" s="3">
        <f>SUM('Estados Financieros - Real'!H33+'Estados Financieros - Real'!H47+'Estados Financieros - Real'!H23*H99)</f>
        <v>2593984979.657975</v>
      </c>
      <c r="I82" s="3">
        <f>SUM('Estados Financieros - Real'!I33+'Estados Financieros - Real'!I47+'Estados Financieros - Real'!I23*I99)</f>
        <v>3018397268.424773</v>
      </c>
      <c r="J82" s="3">
        <f>SUM('Estados Financieros - Real'!J33+'Estados Financieros - Real'!J47+'Estados Financieros - Real'!J23*J99)</f>
        <v>4416903589.319</v>
      </c>
      <c r="K82" s="3">
        <f>SUM('Estados Financieros - Real'!K33+'Estados Financieros - Real'!K47+'Estados Financieros - Real'!K23*K99)</f>
        <v>3849332790.9557896</v>
      </c>
      <c r="M82" s="29">
        <f t="shared" si="14"/>
        <v>2183387705.375678</v>
      </c>
    </row>
    <row r="83" spans="1:13" ht="12.75">
      <c r="A83" t="s">
        <v>165</v>
      </c>
      <c r="B83" s="9">
        <f>SUM(B82/'Estados Financieros - Real'!B49)</f>
        <v>0.7201791177629129</v>
      </c>
      <c r="C83" s="9">
        <f>SUM(C82/'Estados Financieros - Real'!C49)</f>
        <v>0.6933843449409675</v>
      </c>
      <c r="D83" s="9">
        <f>SUM(D82/'Estados Financieros - Real'!D49)</f>
        <v>0.7976700340122774</v>
      </c>
      <c r="E83" s="9">
        <f>SUM(E82/'Estados Financieros - Real'!E49)</f>
        <v>0.811690792754852</v>
      </c>
      <c r="F83" s="9">
        <f>SUM(F82/'Estados Financieros - Real'!F49)</f>
        <v>0.7766319583936662</v>
      </c>
      <c r="G83" s="9">
        <f>SUM(G82/'Estados Financieros - Real'!G49)</f>
        <v>0.7485351306304244</v>
      </c>
      <c r="H83" s="9">
        <f>SUM(H82/'Estados Financieros - Real'!H49)</f>
        <v>0.7283592774823199</v>
      </c>
      <c r="I83" s="9">
        <f>SUM(I82/'Estados Financieros - Real'!I49)</f>
        <v>0.678879323833584</v>
      </c>
      <c r="J83" s="9">
        <f>SUM(J82/'Estados Financieros - Real'!J49)</f>
        <v>0.7477353913395682</v>
      </c>
      <c r="K83" s="9">
        <f>SUM(K82/'Estados Financieros - Real'!K49)</f>
        <v>0.7159290976531358</v>
      </c>
      <c r="M83" s="9">
        <f t="shared" si="14"/>
        <v>0.7418994468803708</v>
      </c>
    </row>
    <row r="84" spans="1:13" ht="12.75">
      <c r="A84" t="s">
        <v>166</v>
      </c>
      <c r="B84" s="9">
        <f>SUM(B27/'Estados Financieros - Real'!B49)</f>
        <v>-0.05190140308730701</v>
      </c>
      <c r="C84" s="9">
        <f>SUM(C27/'Estados Financieros - Real'!C49)</f>
        <v>0.016839389624330674</v>
      </c>
      <c r="D84" s="9">
        <f>SUM(D27/'Estados Financieros - Real'!D49)</f>
        <v>-0.04040141191517071</v>
      </c>
      <c r="E84" s="9">
        <f>SUM(E27/'Estados Financieros - Real'!E49)</f>
        <v>-0.051733635149647184</v>
      </c>
      <c r="F84" s="9">
        <f>SUM(F27/'Estados Financieros - Real'!F49)</f>
        <v>-0.05504745481174005</v>
      </c>
      <c r="G84" s="9">
        <f>SUM(G27/'Estados Financieros - Real'!G49)</f>
        <v>0.03825315002345315</v>
      </c>
      <c r="H84" s="9">
        <f>SUM(H27/'Estados Financieros - Real'!H49)</f>
        <v>0.03105103950460375</v>
      </c>
      <c r="I84" s="9">
        <f>SUM(I27/'Estados Financieros - Real'!I49)</f>
        <v>0.0762537477092571</v>
      </c>
      <c r="J84" s="9">
        <f>SUM(J27/'Estados Financieros - Real'!J49)</f>
        <v>0.024951551909139297</v>
      </c>
      <c r="K84" s="9">
        <f>SUM(K27/'Estados Financieros - Real'!K49)</f>
        <v>-0.020500767070627163</v>
      </c>
      <c r="M84" s="9">
        <f t="shared" si="14"/>
        <v>-0.0032235793263708165</v>
      </c>
    </row>
    <row r="85" spans="1:13" ht="12.75">
      <c r="A85" t="s">
        <v>167</v>
      </c>
      <c r="B85" s="9">
        <f>SUM('Estados Financieros - Real'!B33/'Indices Financieros'!B82)</f>
        <v>0.9849860146150253</v>
      </c>
      <c r="C85" s="9">
        <f>SUM('Estados Financieros - Real'!C33/'Indices Financieros'!C82)</f>
        <v>0.961094230608021</v>
      </c>
      <c r="D85" s="9">
        <f>SUM('Estados Financieros - Real'!D33/'Indices Financieros'!D82)</f>
        <v>0.9266905543380598</v>
      </c>
      <c r="E85" s="9">
        <f>SUM('Estados Financieros - Real'!E33/'Indices Financieros'!E82)</f>
        <v>0.9278835468568057</v>
      </c>
      <c r="F85" s="9">
        <f>SUM('Estados Financieros - Real'!F33/'Indices Financieros'!F82)</f>
        <v>0.8734278510165215</v>
      </c>
      <c r="G85" s="9">
        <f>SUM('Estados Financieros - Real'!G33/'Indices Financieros'!G82)</f>
        <v>0.6614711681671827</v>
      </c>
      <c r="H85" s="9">
        <f>SUM('Estados Financieros - Real'!H33/'Indices Financieros'!H82)</f>
        <v>0.6564086870441705</v>
      </c>
      <c r="I85" s="9">
        <f>SUM('Estados Financieros - Real'!I33/'Indices Financieros'!I82)</f>
        <v>0.6417792074776646</v>
      </c>
      <c r="J85" s="9">
        <f>SUM('Estados Financieros - Real'!J33/'Indices Financieros'!J82)</f>
        <v>0.6429560042164862</v>
      </c>
      <c r="K85" s="9">
        <f>SUM('Estados Financieros - Real'!K33/'Indices Financieros'!K82)</f>
        <v>0.6774899488551425</v>
      </c>
      <c r="M85" s="9">
        <f t="shared" si="14"/>
        <v>0.7954187213195081</v>
      </c>
    </row>
    <row r="86" spans="1:13" ht="12.75">
      <c r="A86" t="s">
        <v>168</v>
      </c>
      <c r="B86" s="9">
        <f>SUM('Estados Financieros - Real'!B31/('Estados Financieros - Real'!B26+'Estados Financieros - Real'!B27+'Estados Financieros - Real'!B28+'Estados Financieros - Real'!B29+'Estados Financieros - Real'!B30))*-1</f>
        <v>0.18689635197799692</v>
      </c>
      <c r="C86" s="9">
        <f>SUM('Estados Financieros - Real'!C31/('Estados Financieros - Real'!C26+'Estados Financieros - Real'!C27+'Estados Financieros - Real'!C28+'Estados Financieros - Real'!C29+'Estados Financieros - Real'!C30))*-1</f>
        <v>0.18897086978691358</v>
      </c>
      <c r="D86" s="9">
        <f>SUM('Estados Financieros - Real'!D31/('Estados Financieros - Real'!D26+'Estados Financieros - Real'!D27+'Estados Financieros - Real'!D28+'Estados Financieros - Real'!D29+'Estados Financieros - Real'!D30))*-1</f>
        <v>0.1903952222362863</v>
      </c>
      <c r="E86" s="9">
        <f>SUM('Estados Financieros - Real'!E31/('Estados Financieros - Real'!E26+'Estados Financieros - Real'!E27+'Estados Financieros - Real'!E28+'Estados Financieros - Real'!E29+'Estados Financieros - Real'!E30))*-1</f>
        <v>0.18791951400180426</v>
      </c>
      <c r="F86" s="9">
        <f>SUM('Estados Financieros - Real'!F31/('Estados Financieros - Real'!F26+'Estados Financieros - Real'!F27+'Estados Financieros - Real'!F28+'Estados Financieros - Real'!F29+'Estados Financieros - Real'!F30))*-1</f>
        <v>0.1799403011876364</v>
      </c>
      <c r="G86" s="9">
        <f>SUM('Estados Financieros - Real'!G31/('Estados Financieros - Real'!G26+'Estados Financieros - Real'!G27+'Estados Financieros - Real'!G28+'Estados Financieros - Real'!G29+'Estados Financieros - Real'!G30))*-1</f>
        <v>0.19708614842867467</v>
      </c>
      <c r="H86" s="9">
        <f>SUM('Estados Financieros - Real'!H31/('Estados Financieros - Real'!H26+'Estados Financieros - Real'!H27+'Estados Financieros - Real'!H28+'Estados Financieros - Real'!H29+'Estados Financieros - Real'!H30))*-1</f>
        <v>0.20819844839242577</v>
      </c>
      <c r="I86" s="9">
        <f>SUM('Estados Financieros - Real'!I31/('Estados Financieros - Real'!I26+'Estados Financieros - Real'!I27+'Estados Financieros - Real'!I28+'Estados Financieros - Real'!I29+'Estados Financieros - Real'!I30))*-1</f>
        <v>0.21388574481934688</v>
      </c>
      <c r="J86" s="9">
        <f>SUM('Estados Financieros - Real'!J31/('Estados Financieros - Real'!J26+'Estados Financieros - Real'!J27+'Estados Financieros - Real'!J28+'Estados Financieros - Real'!J29+'Estados Financieros - Real'!J30))*-1</f>
        <v>0.22270784596986865</v>
      </c>
      <c r="K86" s="9">
        <f>SUM('Estados Financieros - Real'!K31/('Estados Financieros - Real'!K26+'Estados Financieros - Real'!K27+'Estados Financieros - Real'!K28+'Estados Financieros - Real'!K29+'Estados Financieros - Real'!K30))*-1</f>
        <v>0.24817193458637787</v>
      </c>
      <c r="M86" s="9">
        <f t="shared" si="14"/>
        <v>0.2024172381387331</v>
      </c>
    </row>
    <row r="87" spans="1:13" ht="12.75">
      <c r="A87" t="s">
        <v>169</v>
      </c>
      <c r="B87" s="9">
        <f>SUM('Estados Financieros - Real'!B113/'Estados Financieros - Real'!B106)</f>
        <v>0.0689963308617099</v>
      </c>
      <c r="C87" s="9">
        <f>SUM('Estados Financieros - Real'!C113/'Estados Financieros - Real'!C106)</f>
        <v>0.05268363941110463</v>
      </c>
      <c r="D87" s="9">
        <f>SUM('Estados Financieros - Real'!D113/'Estados Financieros - Real'!D106)</f>
        <v>0.05068520187496811</v>
      </c>
      <c r="E87" s="9">
        <f>SUM('Estados Financieros - Real'!E113/'Estados Financieros - Real'!E106)</f>
        <v>0.04640943793766408</v>
      </c>
      <c r="F87" s="9">
        <f>SUM('Estados Financieros - Real'!F113/'Estados Financieros - Real'!F106)</f>
        <v>0.04800557789957457</v>
      </c>
      <c r="G87" s="9">
        <f>SUM('Estados Financieros - Real'!G113/'Estados Financieros - Real'!G106)</f>
        <v>0.05488596790480078</v>
      </c>
      <c r="H87" s="9">
        <f>SUM('Estados Financieros - Real'!H113/'Estados Financieros - Real'!H106)</f>
        <v>0.05778209933531717</v>
      </c>
      <c r="I87" s="9">
        <f>SUM('Estados Financieros - Real'!I113/'Estados Financieros - Real'!I106)</f>
        <v>0.06266100876987422</v>
      </c>
      <c r="J87" s="9">
        <f>SUM('Estados Financieros - Real'!J113/'Estados Financieros - Real'!J106)</f>
        <v>0.05090246907239005</v>
      </c>
      <c r="K87" s="9">
        <f>SUM('Estados Financieros - Real'!K113/'Estados Financieros - Real'!K106)</f>
        <v>0.051029215680859934</v>
      </c>
      <c r="M87" s="9">
        <f t="shared" si="14"/>
        <v>0.05440409487482635</v>
      </c>
    </row>
    <row r="88" spans="1:13" ht="12.75">
      <c r="A88" t="s">
        <v>170</v>
      </c>
      <c r="B88" s="9">
        <f>SUM('Estados Financieros - Real'!B113/'Estados Financieros - Real'!B99)</f>
        <v>0.14866853314223455</v>
      </c>
      <c r="C88" s="9">
        <f>SUM('Estados Financieros - Real'!C113/'Estados Financieros - Real'!C99)</f>
        <v>0.11469351361567481</v>
      </c>
      <c r="D88" s="9">
        <f>SUM('Estados Financieros - Real'!D113/'Estados Financieros - Real'!D99)</f>
        <v>0.06919154495020137</v>
      </c>
      <c r="E88" s="9">
        <f>SUM('Estados Financieros - Real'!E113/'Estados Financieros - Real'!E99)</f>
        <v>0.0865468377070281</v>
      </c>
      <c r="F88" s="9">
        <f>SUM('Estados Financieros - Real'!F113/'Estados Financieros - Real'!F99)</f>
        <v>0.09230699296535443</v>
      </c>
      <c r="G88" s="9">
        <f>SUM('Estados Financieros - Real'!G113/'Estados Financieros - Real'!G99)</f>
        <v>0.11250823253147775</v>
      </c>
      <c r="H88" s="9">
        <f>SUM('Estados Financieros - Real'!H113/'Estados Financieros - Real'!H99)</f>
        <v>0.13319899804689564</v>
      </c>
      <c r="I88" s="9">
        <f>SUM('Estados Financieros - Real'!I113/'Estados Financieros - Real'!I99)</f>
        <v>0.1381459112165348</v>
      </c>
      <c r="J88" s="9">
        <f>SUM('Estados Financieros - Real'!J113/'Estados Financieros - Real'!J99)</f>
        <v>0.13389562523751697</v>
      </c>
      <c r="K88" s="9">
        <f>SUM('Estados Financieros - Real'!K113/'Estados Financieros - Real'!K99)</f>
        <v>0.12489021754537558</v>
      </c>
      <c r="M88" s="9">
        <f t="shared" si="14"/>
        <v>0.11540464069582941</v>
      </c>
    </row>
    <row r="89" spans="1:13" ht="12.75">
      <c r="A89" t="s">
        <v>171</v>
      </c>
      <c r="B89" s="9">
        <f>SUM('Estados Financieros - Real'!B113)/('Estados Financieros - Real'!B54+'Estados Financieros - Real'!B55+'Estados Financieros - Real'!B57+'Estados Financieros - Real'!B58+'Estados Financieros - Real'!B73+'Estados Financieros - Real'!B74)</f>
        <v>0.8787781476086399</v>
      </c>
      <c r="C89" s="9">
        <f>SUM('Estados Financieros - Real'!C113)/('Estados Financieros - Real'!C54+'Estados Financieros - Real'!C55+'Estados Financieros - Real'!C57+'Estados Financieros - Real'!C58+'Estados Financieros - Real'!C73+'Estados Financieros - Real'!C74)</f>
        <v>0.18744106741791008</v>
      </c>
      <c r="D89" s="9">
        <f>SUM('Estados Financieros - Real'!D113)/('Estados Financieros - Real'!D54+'Estados Financieros - Real'!D55+'Estados Financieros - Real'!D57+'Estados Financieros - Real'!D58+'Estados Financieros - Real'!D73+'Estados Financieros - Real'!D74)</f>
        <v>0.11659404356431037</v>
      </c>
      <c r="E89" s="9">
        <f>SUM('Estados Financieros - Real'!E113)/('Estados Financieros - Real'!E54+'Estados Financieros - Real'!E55+'Estados Financieros - Real'!E57+'Estados Financieros - Real'!E58+'Estados Financieros - Real'!E73+'Estados Financieros - Real'!E74)</f>
        <v>0.14323642397218614</v>
      </c>
      <c r="F89" s="9">
        <f>SUM('Estados Financieros - Real'!F113)/('Estados Financieros - Real'!F54+'Estados Financieros - Real'!F55+'Estados Financieros - Real'!F57+'Estados Financieros - Real'!F58+'Estados Financieros - Real'!F73+'Estados Financieros - Real'!F74)</f>
        <v>0.1822260808734</v>
      </c>
      <c r="G89" s="9">
        <f>SUM('Estados Financieros - Real'!G113)/('Estados Financieros - Real'!G54+'Estados Financieros - Real'!G55+'Estados Financieros - Real'!G57+'Estados Financieros - Real'!G58+'Estados Financieros - Real'!G73+'Estados Financieros - Real'!G74)</f>
        <v>0.2336396753751657</v>
      </c>
      <c r="H89" s="9">
        <f>SUM('Estados Financieros - Real'!H113)/('Estados Financieros - Real'!H54+'Estados Financieros - Real'!H55+'Estados Financieros - Real'!H57+'Estados Financieros - Real'!H58+'Estados Financieros - Real'!H73+'Estados Financieros - Real'!H74)</f>
        <v>0.25722929694546676</v>
      </c>
      <c r="I89" s="9">
        <f>SUM('Estados Financieros - Real'!I113)/('Estados Financieros - Real'!I54+'Estados Financieros - Real'!I55+'Estados Financieros - Real'!I57+'Estados Financieros - Real'!I58+'Estados Financieros - Real'!I73+'Estados Financieros - Real'!I74)</f>
        <v>0.21211617471346597</v>
      </c>
      <c r="J89" s="9">
        <f>SUM('Estados Financieros - Real'!J113)/('Estados Financieros - Real'!J54+'Estados Financieros - Real'!J55+'Estados Financieros - Real'!J57+'Estados Financieros - Real'!J58+'Estados Financieros - Real'!J73+'Estados Financieros - Real'!J74)</f>
        <v>0.18537336304558094</v>
      </c>
      <c r="K89" s="9">
        <f>SUM('Estados Financieros - Real'!K113)/('Estados Financieros - Real'!K54+'Estados Financieros - Real'!K55+'Estados Financieros - Real'!K57+'Estados Financieros - Real'!K58+'Estados Financieros - Real'!K73+'Estados Financieros - Real'!K74)</f>
        <v>0.19096023566627396</v>
      </c>
      <c r="M89" s="9">
        <f t="shared" si="14"/>
        <v>0.25875945091824</v>
      </c>
    </row>
    <row r="90" spans="1:13" ht="12.75">
      <c r="A90" s="21" t="s">
        <v>172</v>
      </c>
      <c r="B90" s="9">
        <f>SUM('Estados Financieros - Real'!B113)/('Estados Financieros - Real'!B26+'Estados Financieros - Real'!B27+'Estados Financieros - Real'!B28+'Estados Financieros - Real'!B29+'Estados Financieros - Real'!B30)</f>
        <v>0.09337063058560596</v>
      </c>
      <c r="C90" s="9">
        <f>SUM('Estados Financieros - Real'!C113)/('Estados Financieros - Real'!C26+'Estados Financieros - Real'!C27+'Estados Financieros - Real'!C28+'Estados Financieros - Real'!C29+'Estados Financieros - Real'!C30)</f>
        <v>0.06382252680189222</v>
      </c>
      <c r="D90" s="9">
        <f>SUM('Estados Financieros - Real'!D113)/('Estados Financieros - Real'!D26+'Estados Financieros - Real'!D27+'Estados Financieros - Real'!D28+'Estados Financieros - Real'!D29+'Estados Financieros - Real'!D30)</f>
        <v>0.03523266817957426</v>
      </c>
      <c r="E90" s="9">
        <f>SUM('Estados Financieros - Real'!E113)/('Estados Financieros - Real'!E26+'Estados Financieros - Real'!E27+'Estados Financieros - Real'!E28+'Estados Financieros - Real'!E29+'Estados Financieros - Real'!E30)</f>
        <v>0.04160102586826024</v>
      </c>
      <c r="F90" s="9">
        <f>SUM('Estados Financieros - Real'!F113)/('Estados Financieros - Real'!F26+'Estados Financieros - Real'!F27+'Estados Financieros - Real'!F28+'Estados Financieros - Real'!F29+'Estados Financieros - Real'!F30)</f>
        <v>0.051321747627351734</v>
      </c>
      <c r="G90" s="9">
        <f>SUM('Estados Financieros - Real'!G113)/('Estados Financieros - Real'!G26+'Estados Financieros - Real'!G27+'Estados Financieros - Real'!G28+'Estados Financieros - Real'!G29+'Estados Financieros - Real'!G30)</f>
        <v>0.08967197028882691</v>
      </c>
      <c r="H90" s="9">
        <f>SUM('Estados Financieros - Real'!H113)/('Estados Financieros - Real'!H26+'Estados Financieros - Real'!H27+'Estados Financieros - Real'!H28+'Estados Financieros - Real'!H29+'Estados Financieros - Real'!H30)</f>
        <v>0.1034822145975444</v>
      </c>
      <c r="I90" s="9">
        <f>SUM('Estados Financieros - Real'!I113)/('Estados Financieros - Real'!I26+'Estados Financieros - Real'!I27+'Estados Financieros - Real'!I28+'Estados Financieros - Real'!I29+'Estados Financieros - Real'!I30)</f>
        <v>0.1101558208390364</v>
      </c>
      <c r="J90" s="9">
        <f>SUM('Estados Financieros - Real'!J113)/('Estados Financieros - Real'!J26+'Estados Financieros - Real'!J27+'Estados Financieros - Real'!J28+'Estados Financieros - Real'!J29+'Estados Financieros - Real'!J30)</f>
        <v>0.0914181247099586</v>
      </c>
      <c r="K90" s="9">
        <f>SUM('Estados Financieros - Real'!K113)/('Estados Financieros - Real'!K26+'Estados Financieros - Real'!K27+'Estados Financieros - Real'!K28+'Estados Financieros - Real'!K29+'Estados Financieros - Real'!K30)</f>
        <v>0.08503699837246209</v>
      </c>
      <c r="M90" s="9">
        <f t="shared" si="14"/>
        <v>0.0765113727870513</v>
      </c>
    </row>
    <row r="91" spans="1:13" ht="12.75">
      <c r="A91" s="21" t="s">
        <v>173</v>
      </c>
      <c r="B91" s="24">
        <f aca="true" t="shared" si="15" ref="B91:J91">SUM(B54/B55)</f>
        <v>1.825089159279562</v>
      </c>
      <c r="C91" s="24">
        <f t="shared" si="15"/>
        <v>2.187063104495994</v>
      </c>
      <c r="D91" s="24">
        <f t="shared" si="15"/>
        <v>2.150911507511596</v>
      </c>
      <c r="E91" s="24">
        <f t="shared" si="15"/>
        <v>2.243169776282836</v>
      </c>
      <c r="F91" s="24">
        <f t="shared" si="15"/>
        <v>2.1743844928125933</v>
      </c>
      <c r="G91" s="24">
        <f t="shared" si="15"/>
        <v>2.0345737328196893</v>
      </c>
      <c r="H91" s="24">
        <f t="shared" si="15"/>
        <v>2.1317271461097347</v>
      </c>
      <c r="I91" s="24">
        <f t="shared" si="15"/>
        <v>2.2627575966777953</v>
      </c>
      <c r="J91" s="24">
        <f t="shared" si="15"/>
        <v>2.3680407419641707</v>
      </c>
      <c r="K91" s="24">
        <f>SUM(K54/K55)</f>
        <v>2.2764921828645446</v>
      </c>
      <c r="M91" s="29">
        <f t="shared" si="14"/>
        <v>2.165420944081851</v>
      </c>
    </row>
    <row r="92" spans="1:11" ht="12.75">
      <c r="A92" s="21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.75">
      <c r="A93" s="21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.75">
      <c r="A94" s="21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.75">
      <c r="A95" s="21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7" ht="12.75">
      <c r="A97" s="1" t="s">
        <v>174</v>
      </c>
    </row>
    <row r="98" spans="1:11" ht="12.75">
      <c r="A98" t="s">
        <v>175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</row>
    <row r="99" spans="1:11" ht="12.75">
      <c r="A99" t="s">
        <v>228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JORGE BERRIOS VOGEL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BERRIOS</dc:creator>
  <cp:keywords/>
  <dc:description/>
  <cp:lastModifiedBy>Jorge Berrios</cp:lastModifiedBy>
  <dcterms:created xsi:type="dcterms:W3CDTF">2009-03-13T23:26:55Z</dcterms:created>
  <dcterms:modified xsi:type="dcterms:W3CDTF">2012-09-03T19:23:09Z</dcterms:modified>
  <cp:category/>
  <cp:version/>
  <cp:contentType/>
  <cp:contentStatus/>
</cp:coreProperties>
</file>