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1955" windowHeight="5760" tabRatio="655" activeTab="3"/>
  </bookViews>
  <sheets>
    <sheet name="Torque" sheetId="5" r:id="rId1"/>
    <sheet name="Corriente_estator" sheetId="6" r:id="rId2"/>
    <sheet name="P y Q" sheetId="7" r:id="rId3"/>
    <sheet name="Hoja1" sheetId="1" r:id="rId4"/>
    <sheet name="Torque (2)" sheetId="8" r:id="rId5"/>
    <sheet name="Corriente_estator (2)" sheetId="9" r:id="rId6"/>
    <sheet name="P y Q (2)" sheetId="10" r:id="rId7"/>
  </sheets>
  <calcPr calcId="125725"/>
</workbook>
</file>

<file path=xl/calcChain.xml><?xml version="1.0" encoding="utf-8"?>
<calcChain xmlns="http://schemas.openxmlformats.org/spreadsheetml/2006/main">
  <c r="S9" i="1"/>
  <c r="X9" s="1"/>
  <c r="V6"/>
  <c r="V4"/>
  <c r="T5"/>
  <c r="C5"/>
  <c r="E4"/>
  <c r="C4"/>
  <c r="I4" s="1"/>
  <c r="E6"/>
  <c r="B10"/>
  <c r="S10" s="1"/>
  <c r="X10" s="1"/>
  <c r="B11"/>
  <c r="B12" s="1"/>
  <c r="L11"/>
  <c r="L10"/>
  <c r="L9"/>
  <c r="G11"/>
  <c r="G10"/>
  <c r="G9"/>
  <c r="K12" l="1"/>
  <c r="K11"/>
  <c r="K10"/>
  <c r="K9"/>
  <c r="B13"/>
  <c r="K13" s="1"/>
  <c r="L12"/>
  <c r="G12"/>
  <c r="S12"/>
  <c r="X12" s="1"/>
  <c r="I5"/>
  <c r="S11"/>
  <c r="AC9"/>
  <c r="Z4"/>
  <c r="Z5"/>
  <c r="AC11"/>
  <c r="AC10"/>
  <c r="AC12"/>
  <c r="L4" l="1"/>
  <c r="AC4"/>
  <c r="L5"/>
  <c r="X11"/>
  <c r="S13"/>
  <c r="B14"/>
  <c r="L13"/>
  <c r="G13"/>
  <c r="AC5"/>
  <c r="AB12"/>
  <c r="AB10"/>
  <c r="AB11"/>
  <c r="AB9"/>
  <c r="X13" l="1"/>
  <c r="AC13"/>
  <c r="S14"/>
  <c r="L14"/>
  <c r="B15"/>
  <c r="G14"/>
  <c r="K14"/>
  <c r="V11"/>
  <c r="V9"/>
  <c r="V10"/>
  <c r="V12"/>
  <c r="E14"/>
  <c r="E13"/>
  <c r="E12"/>
  <c r="E11"/>
  <c r="E10"/>
  <c r="E9"/>
  <c r="AB13"/>
  <c r="V13" s="1"/>
  <c r="Y13" l="1"/>
  <c r="T13"/>
  <c r="U13"/>
  <c r="AA13" s="1"/>
  <c r="H13"/>
  <c r="D13"/>
  <c r="J13" s="1"/>
  <c r="C13"/>
  <c r="D11"/>
  <c r="J11" s="1"/>
  <c r="H11"/>
  <c r="C11"/>
  <c r="Y10"/>
  <c r="U10"/>
  <c r="AA10" s="1"/>
  <c r="T10"/>
  <c r="D10"/>
  <c r="H10"/>
  <c r="C10"/>
  <c r="H14"/>
  <c r="C14"/>
  <c r="Y12"/>
  <c r="U12"/>
  <c r="AA12" s="1"/>
  <c r="T12"/>
  <c r="Y11"/>
  <c r="T11"/>
  <c r="U11"/>
  <c r="AA11" s="1"/>
  <c r="D14"/>
  <c r="J14" s="1"/>
  <c r="D9"/>
  <c r="H9"/>
  <c r="C9"/>
  <c r="Y9"/>
  <c r="U9"/>
  <c r="AA9" s="1"/>
  <c r="T9"/>
  <c r="S15"/>
  <c r="L15"/>
  <c r="B16"/>
  <c r="G15"/>
  <c r="K15"/>
  <c r="E15" s="1"/>
  <c r="D15" s="1"/>
  <c r="H12"/>
  <c r="D12"/>
  <c r="C12"/>
  <c r="X14"/>
  <c r="AC14"/>
  <c r="AB14"/>
  <c r="V14" s="1"/>
  <c r="U14" s="1"/>
  <c r="I9" l="1"/>
  <c r="M9"/>
  <c r="O9" s="1"/>
  <c r="I14"/>
  <c r="M14"/>
  <c r="O14" s="1"/>
  <c r="M11"/>
  <c r="O11" s="1"/>
  <c r="I11"/>
  <c r="J9"/>
  <c r="P9" s="1"/>
  <c r="J10"/>
  <c r="M12"/>
  <c r="O12" s="1"/>
  <c r="I12"/>
  <c r="B17"/>
  <c r="L16"/>
  <c r="S16"/>
  <c r="G16"/>
  <c r="K16"/>
  <c r="E16" s="1"/>
  <c r="AD9"/>
  <c r="AF9" s="1"/>
  <c r="Z9"/>
  <c r="Z11"/>
  <c r="AD11"/>
  <c r="AF11" s="1"/>
  <c r="M13"/>
  <c r="O13" s="1"/>
  <c r="I13"/>
  <c r="P13" s="1"/>
  <c r="Z13"/>
  <c r="AD13"/>
  <c r="AF13" s="1"/>
  <c r="AG9"/>
  <c r="J12"/>
  <c r="P12" s="1"/>
  <c r="Y14"/>
  <c r="T14"/>
  <c r="AA14" s="1"/>
  <c r="X15"/>
  <c r="AC15"/>
  <c r="AB15"/>
  <c r="V15" s="1"/>
  <c r="I10"/>
  <c r="M10"/>
  <c r="O10" s="1"/>
  <c r="AG11"/>
  <c r="AG12"/>
  <c r="P11"/>
  <c r="AG13"/>
  <c r="H15"/>
  <c r="C15"/>
  <c r="J15" s="1"/>
  <c r="AD12"/>
  <c r="AF12" s="1"/>
  <c r="Z12"/>
  <c r="AD10"/>
  <c r="AF10" s="1"/>
  <c r="Z10"/>
  <c r="P14"/>
  <c r="AE12" l="1"/>
  <c r="AI12" s="1"/>
  <c r="W12"/>
  <c r="W13"/>
  <c r="AE13"/>
  <c r="AI13" s="1"/>
  <c r="AE11"/>
  <c r="AI11" s="1"/>
  <c r="W11"/>
  <c r="S17"/>
  <c r="B18"/>
  <c r="L17"/>
  <c r="D17"/>
  <c r="G17"/>
  <c r="K17"/>
  <c r="E17" s="1"/>
  <c r="N14"/>
  <c r="R14" s="1"/>
  <c r="F14"/>
  <c r="AH12"/>
  <c r="Q14"/>
  <c r="AH13"/>
  <c r="AH11"/>
  <c r="Y15"/>
  <c r="T15"/>
  <c r="AD14"/>
  <c r="AF14" s="1"/>
  <c r="Z14"/>
  <c r="AG14" s="1"/>
  <c r="H16"/>
  <c r="C16"/>
  <c r="Q9"/>
  <c r="AE10"/>
  <c r="AI10" s="1"/>
  <c r="W10"/>
  <c r="M15"/>
  <c r="O15" s="1"/>
  <c r="I15"/>
  <c r="P15" s="1"/>
  <c r="F10"/>
  <c r="N10"/>
  <c r="R10" s="1"/>
  <c r="X16"/>
  <c r="AC16"/>
  <c r="AB16"/>
  <c r="N9"/>
  <c r="R9" s="1"/>
  <c r="F9"/>
  <c r="AG10"/>
  <c r="U15"/>
  <c r="AA15" s="1"/>
  <c r="N13"/>
  <c r="R13" s="1"/>
  <c r="F13"/>
  <c r="W9"/>
  <c r="AE9"/>
  <c r="AI9" s="1"/>
  <c r="N12"/>
  <c r="R12" s="1"/>
  <c r="F12"/>
  <c r="N11"/>
  <c r="R11" s="1"/>
  <c r="F11"/>
  <c r="Q11"/>
  <c r="D16"/>
  <c r="J16" s="1"/>
  <c r="P10"/>
  <c r="Q10" s="1"/>
  <c r="Q13" l="1"/>
  <c r="X17"/>
  <c r="AC17"/>
  <c r="AB17"/>
  <c r="V17" s="1"/>
  <c r="U17" s="1"/>
  <c r="AH9"/>
  <c r="H17"/>
  <c r="C17"/>
  <c r="S18"/>
  <c r="L18"/>
  <c r="B19"/>
  <c r="D18"/>
  <c r="G18"/>
  <c r="K18"/>
  <c r="E18" s="1"/>
  <c r="N15"/>
  <c r="R15" s="1"/>
  <c r="F15"/>
  <c r="AE14"/>
  <c r="AI14" s="1"/>
  <c r="W14"/>
  <c r="I16"/>
  <c r="M16"/>
  <c r="O16" s="1"/>
  <c r="Z15"/>
  <c r="AD15"/>
  <c r="AF15" s="1"/>
  <c r="Q12"/>
  <c r="AH10"/>
  <c r="V16"/>
  <c r="P16"/>
  <c r="AG15"/>
  <c r="H18" l="1"/>
  <c r="C18"/>
  <c r="Q15"/>
  <c r="Y16"/>
  <c r="T16"/>
  <c r="U16"/>
  <c r="AE15"/>
  <c r="AI15" s="1"/>
  <c r="W15"/>
  <c r="B20"/>
  <c r="L19"/>
  <c r="S19"/>
  <c r="G19"/>
  <c r="K19"/>
  <c r="E19" s="1"/>
  <c r="AH14"/>
  <c r="I17"/>
  <c r="M17"/>
  <c r="O17" s="1"/>
  <c r="J18"/>
  <c r="J17"/>
  <c r="P17" s="1"/>
  <c r="N16"/>
  <c r="R16" s="1"/>
  <c r="F16"/>
  <c r="X18"/>
  <c r="AC18"/>
  <c r="AB18"/>
  <c r="Y17"/>
  <c r="T17"/>
  <c r="AA17" s="1"/>
  <c r="AH15"/>
  <c r="AG17" l="1"/>
  <c r="X19"/>
  <c r="AC19"/>
  <c r="AB19"/>
  <c r="V19" s="1"/>
  <c r="F17"/>
  <c r="N17"/>
  <c r="R17" s="1"/>
  <c r="B21"/>
  <c r="L20"/>
  <c r="D20"/>
  <c r="G20"/>
  <c r="S20"/>
  <c r="K20"/>
  <c r="E20" s="1"/>
  <c r="Z16"/>
  <c r="AD16"/>
  <c r="AF16" s="1"/>
  <c r="H19"/>
  <c r="C19"/>
  <c r="I18"/>
  <c r="M18"/>
  <c r="O18" s="1"/>
  <c r="AA16"/>
  <c r="AG16" s="1"/>
  <c r="AD17"/>
  <c r="AF17" s="1"/>
  <c r="Z17"/>
  <c r="V18"/>
  <c r="Q16"/>
  <c r="D19"/>
  <c r="J19" s="1"/>
  <c r="Y19" l="1"/>
  <c r="T19"/>
  <c r="I19"/>
  <c r="M19"/>
  <c r="O19" s="1"/>
  <c r="P19"/>
  <c r="U19"/>
  <c r="AA19" s="1"/>
  <c r="AE16"/>
  <c r="AI16" s="1"/>
  <c r="W16"/>
  <c r="AE17"/>
  <c r="AI17" s="1"/>
  <c r="W17"/>
  <c r="F18"/>
  <c r="N18"/>
  <c r="R18" s="1"/>
  <c r="X20"/>
  <c r="AC20"/>
  <c r="AB20"/>
  <c r="V20" s="1"/>
  <c r="U20" s="1"/>
  <c r="S21"/>
  <c r="B22"/>
  <c r="L21"/>
  <c r="D21"/>
  <c r="G21"/>
  <c r="K21"/>
  <c r="E21" s="1"/>
  <c r="Y18"/>
  <c r="T18"/>
  <c r="U18"/>
  <c r="H20"/>
  <c r="C20"/>
  <c r="AH16"/>
  <c r="Q17"/>
  <c r="P18"/>
  <c r="Q18" s="1"/>
  <c r="I20" l="1"/>
  <c r="M20"/>
  <c r="O20" s="1"/>
  <c r="N19"/>
  <c r="R19" s="1"/>
  <c r="F19"/>
  <c r="Y20"/>
  <c r="T20"/>
  <c r="AA20" s="1"/>
  <c r="AD19"/>
  <c r="AF19" s="1"/>
  <c r="Z19"/>
  <c r="X21"/>
  <c r="AC21"/>
  <c r="AB21"/>
  <c r="AA18"/>
  <c r="Q19"/>
  <c r="J20"/>
  <c r="P20" s="1"/>
  <c r="Z18"/>
  <c r="AD18"/>
  <c r="AF18" s="1"/>
  <c r="H21"/>
  <c r="C21"/>
  <c r="S22"/>
  <c r="L22"/>
  <c r="D22"/>
  <c r="B23"/>
  <c r="G22"/>
  <c r="K22"/>
  <c r="E22" s="1"/>
  <c r="AG19"/>
  <c r="AH17"/>
  <c r="S23" l="1"/>
  <c r="L23"/>
  <c r="B24"/>
  <c r="G23"/>
  <c r="K23"/>
  <c r="E23" s="1"/>
  <c r="I21"/>
  <c r="M21"/>
  <c r="O21" s="1"/>
  <c r="X22"/>
  <c r="AC22"/>
  <c r="AB22"/>
  <c r="V22" s="1"/>
  <c r="AE18"/>
  <c r="AI18" s="1"/>
  <c r="W18"/>
  <c r="V21"/>
  <c r="J21"/>
  <c r="P21" s="1"/>
  <c r="H22"/>
  <c r="C22"/>
  <c r="Z20"/>
  <c r="AG20" s="1"/>
  <c r="AD20"/>
  <c r="AF20" s="1"/>
  <c r="N20"/>
  <c r="R20" s="1"/>
  <c r="F20"/>
  <c r="J22"/>
  <c r="AG18"/>
  <c r="AH18" s="1"/>
  <c r="AE19"/>
  <c r="AI19" s="1"/>
  <c r="W19"/>
  <c r="Q20"/>
  <c r="I22" l="1"/>
  <c r="M22"/>
  <c r="O22" s="1"/>
  <c r="Y21"/>
  <c r="T21"/>
  <c r="U21"/>
  <c r="AA21" s="1"/>
  <c r="Y22"/>
  <c r="T22"/>
  <c r="B25"/>
  <c r="L24"/>
  <c r="S24"/>
  <c r="G24"/>
  <c r="K24"/>
  <c r="E24" s="1"/>
  <c r="AE20"/>
  <c r="AI20" s="1"/>
  <c r="W20"/>
  <c r="X23"/>
  <c r="AC23"/>
  <c r="AB23"/>
  <c r="P22"/>
  <c r="H23"/>
  <c r="C23"/>
  <c r="U22"/>
  <c r="AA22" s="1"/>
  <c r="N21"/>
  <c r="R21" s="1"/>
  <c r="F21"/>
  <c r="AH19"/>
  <c r="D23"/>
  <c r="J23" s="1"/>
  <c r="S25" l="1"/>
  <c r="B26"/>
  <c r="L25"/>
  <c r="G25"/>
  <c r="K25"/>
  <c r="AD21"/>
  <c r="AF21" s="1"/>
  <c r="Z21"/>
  <c r="AG21" s="1"/>
  <c r="AH20"/>
  <c r="H24"/>
  <c r="C24"/>
  <c r="N22"/>
  <c r="R22" s="1"/>
  <c r="F22"/>
  <c r="X24"/>
  <c r="AC24"/>
  <c r="AB24"/>
  <c r="Q21"/>
  <c r="I23"/>
  <c r="M23"/>
  <c r="O23" s="1"/>
  <c r="Z22"/>
  <c r="AD22"/>
  <c r="AF22" s="1"/>
  <c r="V23"/>
  <c r="D24"/>
  <c r="J24" s="1"/>
  <c r="Y23" l="1"/>
  <c r="T23"/>
  <c r="U23"/>
  <c r="AA23" s="1"/>
  <c r="N23"/>
  <c r="R23" s="1"/>
  <c r="F23"/>
  <c r="X25"/>
  <c r="AC25"/>
  <c r="AB25"/>
  <c r="V25" s="1"/>
  <c r="V24"/>
  <c r="P23"/>
  <c r="Q23" s="1"/>
  <c r="AE22"/>
  <c r="AI22" s="1"/>
  <c r="W22"/>
  <c r="I24"/>
  <c r="M24"/>
  <c r="O24" s="1"/>
  <c r="S26"/>
  <c r="L26"/>
  <c r="B27"/>
  <c r="G26"/>
  <c r="K26"/>
  <c r="E26" s="1"/>
  <c r="D26" s="1"/>
  <c r="P24"/>
  <c r="AG22"/>
  <c r="AH22" s="1"/>
  <c r="E25"/>
  <c r="Q22"/>
  <c r="AE21"/>
  <c r="AI21" s="1"/>
  <c r="W21"/>
  <c r="AH21" l="1"/>
  <c r="H25"/>
  <c r="C25"/>
  <c r="D25"/>
  <c r="J25" s="1"/>
  <c r="X26"/>
  <c r="AC26"/>
  <c r="AB26"/>
  <c r="V26" s="1"/>
  <c r="Y25"/>
  <c r="T25"/>
  <c r="H26"/>
  <c r="C26"/>
  <c r="J26" s="1"/>
  <c r="Y24"/>
  <c r="T24"/>
  <c r="U24"/>
  <c r="AA24" s="1"/>
  <c r="AD23"/>
  <c r="AF23" s="1"/>
  <c r="Z23"/>
  <c r="U25"/>
  <c r="AA25" s="1"/>
  <c r="B28"/>
  <c r="L27"/>
  <c r="S27"/>
  <c r="G27"/>
  <c r="K27"/>
  <c r="E27" s="1"/>
  <c r="N24"/>
  <c r="R24" s="1"/>
  <c r="F24"/>
  <c r="Q24"/>
  <c r="AG23"/>
  <c r="Y26" l="1"/>
  <c r="T26"/>
  <c r="B29"/>
  <c r="L28"/>
  <c r="G28"/>
  <c r="S28"/>
  <c r="K28"/>
  <c r="E28" s="1"/>
  <c r="D28" s="1"/>
  <c r="I26"/>
  <c r="M26"/>
  <c r="O26" s="1"/>
  <c r="X27"/>
  <c r="AC27"/>
  <c r="AB27"/>
  <c r="AE23"/>
  <c r="AI23" s="1"/>
  <c r="W23"/>
  <c r="AD25"/>
  <c r="AF25" s="1"/>
  <c r="Z25"/>
  <c r="AH23"/>
  <c r="U26"/>
  <c r="AA26" s="1"/>
  <c r="H27"/>
  <c r="C27"/>
  <c r="Z24"/>
  <c r="AD24"/>
  <c r="AF24" s="1"/>
  <c r="M25"/>
  <c r="O25" s="1"/>
  <c r="I25"/>
  <c r="D27"/>
  <c r="J27" s="1"/>
  <c r="AG25"/>
  <c r="N25" l="1"/>
  <c r="R25" s="1"/>
  <c r="F25"/>
  <c r="I27"/>
  <c r="M27"/>
  <c r="O27" s="1"/>
  <c r="N26"/>
  <c r="R26" s="1"/>
  <c r="F26"/>
  <c r="P27"/>
  <c r="P26"/>
  <c r="Q26" s="1"/>
  <c r="AE24"/>
  <c r="AI24" s="1"/>
  <c r="W24"/>
  <c r="X28"/>
  <c r="AC28"/>
  <c r="AB28"/>
  <c r="V28" s="1"/>
  <c r="U28" s="1"/>
  <c r="P25"/>
  <c r="Q25" s="1"/>
  <c r="AE25"/>
  <c r="AI25" s="1"/>
  <c r="W25"/>
  <c r="S29"/>
  <c r="B30"/>
  <c r="L29"/>
  <c r="G29"/>
  <c r="K29"/>
  <c r="Z26"/>
  <c r="AD26"/>
  <c r="AF26" s="1"/>
  <c r="V27"/>
  <c r="H28"/>
  <c r="C28"/>
  <c r="J28" s="1"/>
  <c r="AG24"/>
  <c r="AH24" s="1"/>
  <c r="X29" l="1"/>
  <c r="AC29"/>
  <c r="AB29"/>
  <c r="V29" s="1"/>
  <c r="AH25"/>
  <c r="AE26"/>
  <c r="AI26" s="1"/>
  <c r="W26"/>
  <c r="Y27"/>
  <c r="T27"/>
  <c r="U27"/>
  <c r="S30"/>
  <c r="L30"/>
  <c r="B31"/>
  <c r="G30"/>
  <c r="K30"/>
  <c r="E30" s="1"/>
  <c r="E29"/>
  <c r="Y28"/>
  <c r="T28"/>
  <c r="I28"/>
  <c r="P28" s="1"/>
  <c r="M28"/>
  <c r="O28" s="1"/>
  <c r="N27"/>
  <c r="R27" s="1"/>
  <c r="F27"/>
  <c r="AG26"/>
  <c r="AH26" s="1"/>
  <c r="Q27"/>
  <c r="Z28" l="1"/>
  <c r="AD28"/>
  <c r="AF28" s="1"/>
  <c r="X30"/>
  <c r="AC30"/>
  <c r="AB30"/>
  <c r="V30" s="1"/>
  <c r="U30" s="1"/>
  <c r="AA28"/>
  <c r="AG28" s="1"/>
  <c r="H30"/>
  <c r="C30"/>
  <c r="Y29"/>
  <c r="T29"/>
  <c r="N28"/>
  <c r="R28" s="1"/>
  <c r="F28"/>
  <c r="H29"/>
  <c r="C29"/>
  <c r="D29"/>
  <c r="J29" s="1"/>
  <c r="S31"/>
  <c r="L31"/>
  <c r="G31"/>
  <c r="B32"/>
  <c r="D31"/>
  <c r="K31"/>
  <c r="E31" s="1"/>
  <c r="AD27"/>
  <c r="AF27" s="1"/>
  <c r="Z27"/>
  <c r="U29"/>
  <c r="AA29" s="1"/>
  <c r="D30"/>
  <c r="J30" s="1"/>
  <c r="AA27"/>
  <c r="AG27" s="1"/>
  <c r="H31" l="1"/>
  <c r="C31"/>
  <c r="AD29"/>
  <c r="AF29" s="1"/>
  <c r="Z29"/>
  <c r="M29"/>
  <c r="O29" s="1"/>
  <c r="I29"/>
  <c r="P29" s="1"/>
  <c r="Q28"/>
  <c r="X31"/>
  <c r="AC31"/>
  <c r="AB31"/>
  <c r="V31" s="1"/>
  <c r="AE27"/>
  <c r="AI27" s="1"/>
  <c r="W27"/>
  <c r="B33"/>
  <c r="L32"/>
  <c r="S32"/>
  <c r="G32"/>
  <c r="K32"/>
  <c r="E32" s="1"/>
  <c r="D32" s="1"/>
  <c r="I30"/>
  <c r="M30"/>
  <c r="O30" s="1"/>
  <c r="AE28"/>
  <c r="AI28" s="1"/>
  <c r="W28"/>
  <c r="AG29"/>
  <c r="AH27"/>
  <c r="Y30"/>
  <c r="T30"/>
  <c r="J31"/>
  <c r="AH28"/>
  <c r="Z30" l="1"/>
  <c r="AD30"/>
  <c r="AF30" s="1"/>
  <c r="S33"/>
  <c r="B34"/>
  <c r="L33"/>
  <c r="G33"/>
  <c r="K33"/>
  <c r="AE29"/>
  <c r="AI29" s="1"/>
  <c r="W29"/>
  <c r="AA30"/>
  <c r="AG30" s="1"/>
  <c r="H32"/>
  <c r="C32"/>
  <c r="Y31"/>
  <c r="T31"/>
  <c r="N30"/>
  <c r="R30" s="1"/>
  <c r="F30"/>
  <c r="X32"/>
  <c r="AC32"/>
  <c r="AB32"/>
  <c r="V32" s="1"/>
  <c r="U32" s="1"/>
  <c r="N29"/>
  <c r="R29" s="1"/>
  <c r="F29"/>
  <c r="I31"/>
  <c r="M31"/>
  <c r="O31" s="1"/>
  <c r="AH29"/>
  <c r="U31"/>
  <c r="AA31" s="1"/>
  <c r="P30"/>
  <c r="Q30" s="1"/>
  <c r="N31" l="1"/>
  <c r="R31" s="1"/>
  <c r="F31"/>
  <c r="I32"/>
  <c r="M32"/>
  <c r="O32" s="1"/>
  <c r="X33"/>
  <c r="AC33"/>
  <c r="AB33"/>
  <c r="V33" s="1"/>
  <c r="J32"/>
  <c r="P32" s="1"/>
  <c r="Y32"/>
  <c r="T32"/>
  <c r="S34"/>
  <c r="L34"/>
  <c r="B35"/>
  <c r="G34"/>
  <c r="K34"/>
  <c r="E34" s="1"/>
  <c r="D34" s="1"/>
  <c r="P31"/>
  <c r="Q31" s="1"/>
  <c r="E33"/>
  <c r="Q29"/>
  <c r="AD31"/>
  <c r="AF31" s="1"/>
  <c r="Z31"/>
  <c r="AE30"/>
  <c r="AI30" s="1"/>
  <c r="W30"/>
  <c r="AH30"/>
  <c r="AE31" l="1"/>
  <c r="AI31" s="1"/>
  <c r="W31"/>
  <c r="Z32"/>
  <c r="AD32"/>
  <c r="AF32" s="1"/>
  <c r="Y33"/>
  <c r="T33"/>
  <c r="AA32"/>
  <c r="AG32" s="1"/>
  <c r="H33"/>
  <c r="C33"/>
  <c r="D33"/>
  <c r="X34"/>
  <c r="AC34"/>
  <c r="AB34"/>
  <c r="AG31"/>
  <c r="AH31" s="1"/>
  <c r="H34"/>
  <c r="C34"/>
  <c r="J34" s="1"/>
  <c r="U33"/>
  <c r="AA33" s="1"/>
  <c r="B36"/>
  <c r="L35"/>
  <c r="S35"/>
  <c r="G35"/>
  <c r="K35"/>
  <c r="E35" s="1"/>
  <c r="N32"/>
  <c r="R32" s="1"/>
  <c r="F32"/>
  <c r="B37" l="1"/>
  <c r="L36"/>
  <c r="G36"/>
  <c r="S36"/>
  <c r="K36"/>
  <c r="E36" s="1"/>
  <c r="D36" s="1"/>
  <c r="H35"/>
  <c r="C35"/>
  <c r="M34"/>
  <c r="O34" s="1"/>
  <c r="I34"/>
  <c r="M33"/>
  <c r="O33" s="1"/>
  <c r="I33"/>
  <c r="X35"/>
  <c r="AC35"/>
  <c r="AB35"/>
  <c r="AD33"/>
  <c r="AF33" s="1"/>
  <c r="Z33"/>
  <c r="AG33" s="1"/>
  <c r="Q32"/>
  <c r="V34"/>
  <c r="J33"/>
  <c r="AE32"/>
  <c r="AI32" s="1"/>
  <c r="W32"/>
  <c r="D35"/>
  <c r="J35" s="1"/>
  <c r="AH32"/>
  <c r="Y34" l="1"/>
  <c r="T34"/>
  <c r="U34"/>
  <c r="AA34" s="1"/>
  <c r="N34"/>
  <c r="R34" s="1"/>
  <c r="F34"/>
  <c r="X36"/>
  <c r="AC36"/>
  <c r="AB36"/>
  <c r="V36" s="1"/>
  <c r="U36" s="1"/>
  <c r="P33"/>
  <c r="P34"/>
  <c r="Q34" s="1"/>
  <c r="AE33"/>
  <c r="AI33" s="1"/>
  <c r="W33"/>
  <c r="S37"/>
  <c r="B38"/>
  <c r="L37"/>
  <c r="G37"/>
  <c r="K37"/>
  <c r="E37" s="1"/>
  <c r="N33"/>
  <c r="R33" s="1"/>
  <c r="F33"/>
  <c r="I35"/>
  <c r="M35"/>
  <c r="O35" s="1"/>
  <c r="H36"/>
  <c r="C36"/>
  <c r="J36" s="1"/>
  <c r="V35"/>
  <c r="N35" l="1"/>
  <c r="R35" s="1"/>
  <c r="F35"/>
  <c r="I36"/>
  <c r="P36" s="1"/>
  <c r="M36"/>
  <c r="O36" s="1"/>
  <c r="H37"/>
  <c r="C37"/>
  <c r="S38"/>
  <c r="L38"/>
  <c r="B39"/>
  <c r="G38"/>
  <c r="K38"/>
  <c r="E38" s="1"/>
  <c r="D38" s="1"/>
  <c r="Y35"/>
  <c r="T35"/>
  <c r="U35"/>
  <c r="P35"/>
  <c r="Q35" s="1"/>
  <c r="AH33"/>
  <c r="Y36"/>
  <c r="T36"/>
  <c r="AA36" s="1"/>
  <c r="X37"/>
  <c r="AC37"/>
  <c r="AB37"/>
  <c r="V37" s="1"/>
  <c r="U37" s="1"/>
  <c r="Z34"/>
  <c r="AD34"/>
  <c r="AF34" s="1"/>
  <c r="D37"/>
  <c r="J37" s="1"/>
  <c r="Q33"/>
  <c r="AE34" l="1"/>
  <c r="AI34" s="1"/>
  <c r="W34"/>
  <c r="AD35"/>
  <c r="AF35" s="1"/>
  <c r="Z35"/>
  <c r="M37"/>
  <c r="O37" s="1"/>
  <c r="I37"/>
  <c r="P37"/>
  <c r="AG34"/>
  <c r="AH34" s="1"/>
  <c r="X38"/>
  <c r="AC38"/>
  <c r="AB38"/>
  <c r="N36"/>
  <c r="R36" s="1"/>
  <c r="F36"/>
  <c r="AA35"/>
  <c r="AG35" s="1"/>
  <c r="Z36"/>
  <c r="AD36"/>
  <c r="AF36" s="1"/>
  <c r="H38"/>
  <c r="C38"/>
  <c r="J38" s="1"/>
  <c r="Y37"/>
  <c r="T37"/>
  <c r="AA37" s="1"/>
  <c r="S39"/>
  <c r="L39"/>
  <c r="B40"/>
  <c r="G39"/>
  <c r="K39"/>
  <c r="E39" s="1"/>
  <c r="D39" s="1"/>
  <c r="B41" l="1"/>
  <c r="L40"/>
  <c r="S40"/>
  <c r="G40"/>
  <c r="K40"/>
  <c r="E40" s="1"/>
  <c r="AE36"/>
  <c r="AI36" s="1"/>
  <c r="W36"/>
  <c r="AD37"/>
  <c r="AF37" s="1"/>
  <c r="Z37"/>
  <c r="N37"/>
  <c r="R37" s="1"/>
  <c r="F37"/>
  <c r="AG36"/>
  <c r="AH36" s="1"/>
  <c r="X39"/>
  <c r="AC39"/>
  <c r="AB39"/>
  <c r="Q37"/>
  <c r="H39"/>
  <c r="C39"/>
  <c r="J39" s="1"/>
  <c r="I38"/>
  <c r="P38" s="1"/>
  <c r="M38"/>
  <c r="O38" s="1"/>
  <c r="AE35"/>
  <c r="AI35" s="1"/>
  <c r="W35"/>
  <c r="V38"/>
  <c r="Q36"/>
  <c r="P39" l="1"/>
  <c r="Q38"/>
  <c r="H40"/>
  <c r="C40"/>
  <c r="I39"/>
  <c r="M39"/>
  <c r="O39" s="1"/>
  <c r="X40"/>
  <c r="AC40"/>
  <c r="AB40"/>
  <c r="V39"/>
  <c r="Y38"/>
  <c r="T38"/>
  <c r="U38"/>
  <c r="AA38" s="1"/>
  <c r="N38"/>
  <c r="R38" s="1"/>
  <c r="F38"/>
  <c r="AE37"/>
  <c r="AI37" s="1"/>
  <c r="W37"/>
  <c r="AG37"/>
  <c r="S41"/>
  <c r="B42"/>
  <c r="L41"/>
  <c r="G41"/>
  <c r="D41"/>
  <c r="K41"/>
  <c r="E41" s="1"/>
  <c r="AH35"/>
  <c r="D40"/>
  <c r="J40" s="1"/>
  <c r="X41" l="1"/>
  <c r="AC41"/>
  <c r="AB41"/>
  <c r="V41" s="1"/>
  <c r="U41" s="1"/>
  <c r="S42"/>
  <c r="L42"/>
  <c r="B43"/>
  <c r="D42"/>
  <c r="G42"/>
  <c r="K42"/>
  <c r="E42" s="1"/>
  <c r="Z38"/>
  <c r="AD38"/>
  <c r="AF38" s="1"/>
  <c r="N39"/>
  <c r="R39" s="1"/>
  <c r="F39"/>
  <c r="AG38"/>
  <c r="H41"/>
  <c r="C41"/>
  <c r="Y39"/>
  <c r="T39"/>
  <c r="U39"/>
  <c r="I40"/>
  <c r="M40"/>
  <c r="O40" s="1"/>
  <c r="V40"/>
  <c r="P40"/>
  <c r="AH37"/>
  <c r="Y40" l="1"/>
  <c r="T40"/>
  <c r="U40"/>
  <c r="M41"/>
  <c r="O41" s="1"/>
  <c r="I41"/>
  <c r="H42"/>
  <c r="C42"/>
  <c r="J41"/>
  <c r="P41" s="1"/>
  <c r="N40"/>
  <c r="R40" s="1"/>
  <c r="F40"/>
  <c r="AE38"/>
  <c r="AI38" s="1"/>
  <c r="W38"/>
  <c r="B44"/>
  <c r="L43"/>
  <c r="S43"/>
  <c r="G43"/>
  <c r="K43"/>
  <c r="E43" s="1"/>
  <c r="D43" s="1"/>
  <c r="Q40"/>
  <c r="AH38"/>
  <c r="AD39"/>
  <c r="AF39" s="1"/>
  <c r="Z39"/>
  <c r="Y41"/>
  <c r="T41"/>
  <c r="AA41" s="1"/>
  <c r="J42"/>
  <c r="Q39"/>
  <c r="X42"/>
  <c r="AC42"/>
  <c r="AB42"/>
  <c r="AA39"/>
  <c r="AG39" s="1"/>
  <c r="AD41" l="1"/>
  <c r="AF41" s="1"/>
  <c r="Z41"/>
  <c r="AG41" s="1"/>
  <c r="B45"/>
  <c r="L44"/>
  <c r="G44"/>
  <c r="S44"/>
  <c r="K44"/>
  <c r="E44" s="1"/>
  <c r="N41"/>
  <c r="R41" s="1"/>
  <c r="F41"/>
  <c r="H43"/>
  <c r="C43"/>
  <c r="J43" s="1"/>
  <c r="Z40"/>
  <c r="AD40"/>
  <c r="AF40" s="1"/>
  <c r="AE39"/>
  <c r="AI39" s="1"/>
  <c r="W39"/>
  <c r="X43"/>
  <c r="AC43"/>
  <c r="AB43"/>
  <c r="I42"/>
  <c r="M42"/>
  <c r="O42" s="1"/>
  <c r="V42"/>
  <c r="AA40"/>
  <c r="AG40" s="1"/>
  <c r="Y42" l="1"/>
  <c r="T42"/>
  <c r="U42"/>
  <c r="AA42" s="1"/>
  <c r="N42"/>
  <c r="R42" s="1"/>
  <c r="F42"/>
  <c r="H44"/>
  <c r="C44"/>
  <c r="P42"/>
  <c r="Q42" s="1"/>
  <c r="Q41"/>
  <c r="I43"/>
  <c r="M43"/>
  <c r="O43" s="1"/>
  <c r="V43"/>
  <c r="AE40"/>
  <c r="AI40" s="1"/>
  <c r="W40"/>
  <c r="X44"/>
  <c r="AC44"/>
  <c r="AB44"/>
  <c r="V44" s="1"/>
  <c r="AE41"/>
  <c r="AI41" s="1"/>
  <c r="W41"/>
  <c r="AH39"/>
  <c r="S45"/>
  <c r="B46"/>
  <c r="L45"/>
  <c r="G45"/>
  <c r="K45"/>
  <c r="E45" s="1"/>
  <c r="D45" s="1"/>
  <c r="AH40"/>
  <c r="D44"/>
  <c r="J44" s="1"/>
  <c r="X45" l="1"/>
  <c r="AC45"/>
  <c r="AB45"/>
  <c r="Y44"/>
  <c r="T44"/>
  <c r="N43"/>
  <c r="R43" s="1"/>
  <c r="F43"/>
  <c r="I44"/>
  <c r="M44"/>
  <c r="O44" s="1"/>
  <c r="AH41"/>
  <c r="H45"/>
  <c r="C45"/>
  <c r="J45" s="1"/>
  <c r="S46"/>
  <c r="L46"/>
  <c r="B47"/>
  <c r="G46"/>
  <c r="K46"/>
  <c r="E46" s="1"/>
  <c r="P43"/>
  <c r="Q43" s="1"/>
  <c r="Y43"/>
  <c r="T43"/>
  <c r="U43"/>
  <c r="AA43" s="1"/>
  <c r="Z42"/>
  <c r="AD42"/>
  <c r="AF42" s="1"/>
  <c r="P44"/>
  <c r="U44"/>
  <c r="AA44" s="1"/>
  <c r="H46" l="1"/>
  <c r="C46"/>
  <c r="V45"/>
  <c r="S47"/>
  <c r="L47"/>
  <c r="B48"/>
  <c r="D47"/>
  <c r="G47"/>
  <c r="K47"/>
  <c r="E47" s="1"/>
  <c r="N44"/>
  <c r="R44" s="1"/>
  <c r="F44"/>
  <c r="Q44"/>
  <c r="AE42"/>
  <c r="AI42" s="1"/>
  <c r="W42"/>
  <c r="M45"/>
  <c r="O45" s="1"/>
  <c r="I45"/>
  <c r="Z44"/>
  <c r="AD44"/>
  <c r="AF44" s="1"/>
  <c r="D46"/>
  <c r="J46" s="1"/>
  <c r="AD43"/>
  <c r="AF43" s="1"/>
  <c r="Z43"/>
  <c r="X46"/>
  <c r="AC46"/>
  <c r="AB46"/>
  <c r="V46" s="1"/>
  <c r="U46" s="1"/>
  <c r="AG42"/>
  <c r="AH42" s="1"/>
  <c r="N45" l="1"/>
  <c r="R45" s="1"/>
  <c r="F45"/>
  <c r="Y45"/>
  <c r="T45"/>
  <c r="U45"/>
  <c r="AA45" s="1"/>
  <c r="P45"/>
  <c r="Q45" s="1"/>
  <c r="AE44"/>
  <c r="AI44" s="1"/>
  <c r="W44"/>
  <c r="X47"/>
  <c r="AC47"/>
  <c r="U47"/>
  <c r="AB47"/>
  <c r="V47" s="1"/>
  <c r="Y46"/>
  <c r="T46"/>
  <c r="AA46" s="1"/>
  <c r="AE43"/>
  <c r="AI43" s="1"/>
  <c r="W43"/>
  <c r="H47"/>
  <c r="C47"/>
  <c r="M46"/>
  <c r="O46" s="1"/>
  <c r="I46"/>
  <c r="P46" s="1"/>
  <c r="AG44"/>
  <c r="AH44" s="1"/>
  <c r="B49"/>
  <c r="L48"/>
  <c r="S48"/>
  <c r="G48"/>
  <c r="K48"/>
  <c r="E48" s="1"/>
  <c r="AG43"/>
  <c r="AH43" s="1"/>
  <c r="AD45" l="1"/>
  <c r="AF45" s="1"/>
  <c r="Z45"/>
  <c r="AG45" s="1"/>
  <c r="S49"/>
  <c r="L49"/>
  <c r="G49"/>
  <c r="K49"/>
  <c r="E49" s="1"/>
  <c r="D49" s="1"/>
  <c r="I47"/>
  <c r="M47"/>
  <c r="O47" s="1"/>
  <c r="Z46"/>
  <c r="AD46"/>
  <c r="AF46" s="1"/>
  <c r="AA47"/>
  <c r="H48"/>
  <c r="C48"/>
  <c r="Y47"/>
  <c r="T47"/>
  <c r="X48"/>
  <c r="AC48"/>
  <c r="AB48"/>
  <c r="N46"/>
  <c r="R46" s="1"/>
  <c r="F46"/>
  <c r="D48"/>
  <c r="J48" s="1"/>
  <c r="J47"/>
  <c r="AD47" l="1"/>
  <c r="AF47" s="1"/>
  <c r="Z47"/>
  <c r="AG47"/>
  <c r="P47"/>
  <c r="V48"/>
  <c r="Q46"/>
  <c r="I48"/>
  <c r="P48" s="1"/>
  <c r="M48"/>
  <c r="O48" s="1"/>
  <c r="AE46"/>
  <c r="AI46" s="1"/>
  <c r="W46"/>
  <c r="AG46"/>
  <c r="AH46" s="1"/>
  <c r="H49"/>
  <c r="C49"/>
  <c r="X49"/>
  <c r="AC49"/>
  <c r="AB49"/>
  <c r="N47"/>
  <c r="R47" s="1"/>
  <c r="F47"/>
  <c r="AE45"/>
  <c r="AI45" s="1"/>
  <c r="W45"/>
  <c r="M49" l="1"/>
  <c r="O49" s="1"/>
  <c r="I49"/>
  <c r="V49"/>
  <c r="AH45"/>
  <c r="N48"/>
  <c r="R48" s="1"/>
  <c r="F48"/>
  <c r="J49"/>
  <c r="Q47"/>
  <c r="Y48"/>
  <c r="T48"/>
  <c r="U48"/>
  <c r="AE47"/>
  <c r="AI47" s="1"/>
  <c r="W47"/>
  <c r="Z48" l="1"/>
  <c r="AD48"/>
  <c r="AF48" s="1"/>
  <c r="AH47"/>
  <c r="AA48"/>
  <c r="P49"/>
  <c r="Q49" s="1"/>
  <c r="Q48"/>
  <c r="N49"/>
  <c r="R49" s="1"/>
  <c r="F49"/>
  <c r="Y49"/>
  <c r="T49"/>
  <c r="U49"/>
  <c r="AA49" s="1"/>
  <c r="AE48" l="1"/>
  <c r="AI48" s="1"/>
  <c r="W48"/>
  <c r="AD49"/>
  <c r="AF49" s="1"/>
  <c r="Z49"/>
  <c r="AG49"/>
  <c r="AG48"/>
  <c r="AH48" s="1"/>
  <c r="AE49" l="1"/>
  <c r="AI49" s="1"/>
  <c r="W49"/>
  <c r="AH49" l="1"/>
</calcChain>
</file>

<file path=xl/sharedStrings.xml><?xml version="1.0" encoding="utf-8"?>
<sst xmlns="http://schemas.openxmlformats.org/spreadsheetml/2006/main" count="60" uniqueCount="32">
  <si>
    <t>wmec</t>
  </si>
  <si>
    <t>ID</t>
  </si>
  <si>
    <t>IQ</t>
  </si>
  <si>
    <t>Id</t>
  </si>
  <si>
    <t>Iq</t>
  </si>
  <si>
    <t>TOR</t>
  </si>
  <si>
    <t>VM</t>
  </si>
  <si>
    <t>VD</t>
  </si>
  <si>
    <t>VQ</t>
  </si>
  <si>
    <t>Lfugs</t>
  </si>
  <si>
    <t>Lfugr</t>
  </si>
  <si>
    <t>M</t>
  </si>
  <si>
    <t>Rs</t>
  </si>
  <si>
    <t>Rr</t>
  </si>
  <si>
    <t>ws</t>
  </si>
  <si>
    <t>B</t>
  </si>
  <si>
    <t>C</t>
  </si>
  <si>
    <t>Ls</t>
  </si>
  <si>
    <t>Lr</t>
  </si>
  <si>
    <t>s</t>
  </si>
  <si>
    <t>DATOS DE ENTRADA</t>
  </si>
  <si>
    <t>gamma v</t>
  </si>
  <si>
    <t>A=</t>
  </si>
  <si>
    <t>D=</t>
  </si>
  <si>
    <t>I estator</t>
  </si>
  <si>
    <t>P</t>
  </si>
  <si>
    <t>S</t>
  </si>
  <si>
    <t>Q</t>
  </si>
  <si>
    <t>cos fi</t>
  </si>
  <si>
    <t>LD</t>
  </si>
  <si>
    <t>Ld</t>
  </si>
  <si>
    <t>efi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</si>
</sst>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71" formatCode="_-* #,##0.00\ _$_-;\-* #,##0.00\ _$_-;_-* &quot;-&quot;??\ _$_-;_-@_-"/>
    <numFmt numFmtId="179" formatCode="_-* #,##0.0000_-;\-* #,##0.0000_-;_-* &quot;-&quot;??_-;_-@_-"/>
    <numFmt numFmtId="182" formatCode="_-* #,##0.00000_-;\-* #,##0.00000_-;_-* &quot;-&quot;??_-;_-@_-"/>
  </numFmts>
  <fonts count="15">
    <font>
      <sz val="10"/>
      <name val="Arial"/>
    </font>
    <font>
      <sz val="10"/>
      <name val="Arial"/>
    </font>
    <font>
      <b/>
      <sz val="10"/>
      <name val="Arial"/>
      <family val="2"/>
    </font>
    <font>
      <sz val="8.75"/>
      <name val="Arial"/>
    </font>
    <font>
      <sz val="8.75"/>
      <name val="Arial"/>
    </font>
    <font>
      <sz val="8.5"/>
      <name val="Arial"/>
    </font>
    <font>
      <sz val="8.5"/>
      <name val="Arial"/>
    </font>
    <font>
      <sz val="8.5"/>
      <name val="Arial"/>
    </font>
    <font>
      <sz val="8.5"/>
      <name val="Arial"/>
    </font>
    <font>
      <sz val="8.5"/>
      <name val="Arial"/>
    </font>
    <font>
      <sz val="8.5"/>
      <name val="Arial"/>
    </font>
    <font>
      <sz val="8.75"/>
      <name val="Arial"/>
    </font>
    <font>
      <sz val="9.75"/>
      <name val="Arial"/>
    </font>
    <font>
      <sz val="8.5"/>
      <name val="Arial"/>
    </font>
    <font>
      <sz val="8.5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79" fontId="0" fillId="0" borderId="0" xfId="1" applyNumberFormat="1" applyFont="1"/>
    <xf numFmtId="179" fontId="0" fillId="0" borderId="1" xfId="1" applyNumberFormat="1" applyFont="1" applyBorder="1"/>
    <xf numFmtId="43" fontId="0" fillId="0" borderId="2" xfId="1" applyNumberFormat="1" applyFont="1" applyBorder="1"/>
    <xf numFmtId="43" fontId="0" fillId="0" borderId="3" xfId="1" applyNumberFormat="1" applyFont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3" fontId="0" fillId="0" borderId="1" xfId="1" applyNumberFormat="1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0" fillId="0" borderId="1" xfId="0" applyNumberFormat="1" applyBorder="1"/>
    <xf numFmtId="171" fontId="0" fillId="0" borderId="0" xfId="0" applyNumberFormat="1"/>
    <xf numFmtId="182" fontId="0" fillId="0" borderId="1" xfId="0" applyNumberFormat="1" applyBorder="1"/>
    <xf numFmtId="0" fontId="2" fillId="2" borderId="13" xfId="0" applyFont="1" applyFill="1" applyBorder="1" applyAlignment="1">
      <alignment horizontal="center"/>
    </xf>
    <xf numFmtId="11" fontId="0" fillId="0" borderId="1" xfId="0" applyNumberFormat="1" applyBorder="1"/>
    <xf numFmtId="0" fontId="2" fillId="2" borderId="17" xfId="0" applyFont="1" applyFill="1" applyBorder="1" applyAlignment="1">
      <alignment horizontal="center"/>
    </xf>
    <xf numFmtId="43" fontId="0" fillId="0" borderId="0" xfId="0" applyNumberFormat="1"/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TORQUE</a:t>
            </a:r>
          </a:p>
        </c:rich>
      </c:tx>
      <c:layout>
        <c:manualLayout>
          <c:xMode val="edge"/>
          <c:yMode val="edge"/>
          <c:x val="0.46725860155382909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3285238623751388E-2"/>
          <c:y val="0.11908646003262642"/>
          <c:w val="0.91342952275249722"/>
          <c:h val="0.78792822185970635"/>
        </c:manualLayout>
      </c:layout>
      <c:scatterChart>
        <c:scatterStyle val="lineMarker"/>
        <c:ser>
          <c:idx val="1"/>
          <c:order val="0"/>
          <c:tx>
            <c:v>tor2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Hoja1!$B$9:$B$49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Hoja1!$H$9:$H$49</c:f>
              <c:numCache>
                <c:formatCode>_-* #,##0.00_-;\-* #,##0.00_-;_-* "-"??_-;_-@_-</c:formatCode>
                <c:ptCount val="41"/>
                <c:pt idx="0">
                  <c:v>1.3845862253987871</c:v>
                </c:pt>
                <c:pt idx="1">
                  <c:v>1.448015322452556</c:v>
                </c:pt>
                <c:pt idx="2">
                  <c:v>1.5167722826365304</c:v>
                </c:pt>
                <c:pt idx="3">
                  <c:v>1.5913768745192967</c:v>
                </c:pt>
                <c:pt idx="4">
                  <c:v>1.6723488542784941</c:v>
                </c:pt>
                <c:pt idx="5">
                  <c:v>1.7601596975776408</c:v>
                </c:pt>
                <c:pt idx="6">
                  <c:v>1.855143268835947</c:v>
                </c:pt>
                <c:pt idx="7">
                  <c:v>1.9573343926638891</c:v>
                </c:pt>
                <c:pt idx="8">
                  <c:v>2.0661805672876361</c:v>
                </c:pt>
                <c:pt idx="9">
                  <c:v>2.1800300956741219</c:v>
                </c:pt>
                <c:pt idx="10">
                  <c:v>2.295227070086566</c:v>
                </c:pt>
                <c:pt idx="11">
                  <c:v>2.4045235008413504</c:v>
                </c:pt>
                <c:pt idx="12">
                  <c:v>2.4943454171151132</c:v>
                </c:pt>
                <c:pt idx="13">
                  <c:v>2.540292929541542</c:v>
                </c:pt>
                <c:pt idx="14">
                  <c:v>2.5004869560657825</c:v>
                </c:pt>
                <c:pt idx="15">
                  <c:v>2.308269188630744</c:v>
                </c:pt>
                <c:pt idx="16">
                  <c:v>1.8722436522827119</c:v>
                </c:pt>
                <c:pt idx="17">
                  <c:v>1.1045156965712037</c:v>
                </c:pt>
                <c:pt idx="18">
                  <c:v>2.7376190501334874E-15</c:v>
                </c:pt>
                <c:pt idx="19">
                  <c:v>-1.2732784161849984</c:v>
                </c:pt>
                <c:pt idx="20">
                  <c:v>-2.4147676639511126</c:v>
                </c:pt>
                <c:pt idx="21">
                  <c:v>-3.192592827220825</c:v>
                </c:pt>
                <c:pt idx="22">
                  <c:v>-3.5724224422844562</c:v>
                </c:pt>
                <c:pt idx="23">
                  <c:v>-3.6542309859125854</c:v>
                </c:pt>
                <c:pt idx="24">
                  <c:v>-3.5598997818709939</c:v>
                </c:pt>
                <c:pt idx="25">
                  <c:v>-3.3797164028656987</c:v>
                </c:pt>
                <c:pt idx="26">
                  <c:v>-3.1676971912774197</c:v>
                </c:pt>
                <c:pt idx="27">
                  <c:v>-2.9523845587141762</c:v>
                </c:pt>
                <c:pt idx="28">
                  <c:v>-2.7473674309247063</c:v>
                </c:pt>
                <c:pt idx="29">
                  <c:v>-2.5582061870846502</c:v>
                </c:pt>
                <c:pt idx="30">
                  <c:v>-2.3863960591435642</c:v>
                </c:pt>
                <c:pt idx="31">
                  <c:v>-2.2314939924947459</c:v>
                </c:pt>
                <c:pt idx="32">
                  <c:v>-2.0922193252577985</c:v>
                </c:pt>
                <c:pt idx="33">
                  <c:v>-1.9670067635916271</c:v>
                </c:pt>
                <c:pt idx="34">
                  <c:v>-1.8542735740155978</c:v>
                </c:pt>
                <c:pt idx="35">
                  <c:v>-1.7525398732058999</c:v>
                </c:pt>
                <c:pt idx="36">
                  <c:v>-1.6604746677015731</c:v>
                </c:pt>
                <c:pt idx="37">
                  <c:v>-1.576905403383607</c:v>
                </c:pt>
                <c:pt idx="38">
                  <c:v>-1.5008105308148629</c:v>
                </c:pt>
                <c:pt idx="39">
                  <c:v>-1.4313050543111505</c:v>
                </c:pt>
                <c:pt idx="40">
                  <c:v>-1.3676240485879918</c:v>
                </c:pt>
              </c:numCache>
            </c:numRef>
          </c:yVal>
        </c:ser>
        <c:axId val="179468928"/>
        <c:axId val="179479680"/>
      </c:scatterChart>
      <c:valAx>
        <c:axId val="179468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wmec</a:t>
                </a:r>
              </a:p>
            </c:rich>
          </c:tx>
          <c:layout>
            <c:manualLayout>
              <c:xMode val="edge"/>
              <c:yMode val="edge"/>
              <c:x val="0.46725860155382909"/>
              <c:y val="0.93148450244698211"/>
            </c:manualLayout>
          </c:layout>
          <c:spPr>
            <a:noFill/>
            <a:ln w="25400">
              <a:noFill/>
            </a:ln>
          </c:spPr>
        </c:title>
        <c:numFmt formatCode="_-* #,##0.00_-;\-* #,##0.00_-;_-* &quot;-&quot;??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479680"/>
        <c:crosses val="autoZero"/>
        <c:crossBetween val="midCat"/>
      </c:valAx>
      <c:valAx>
        <c:axId val="179479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-* #,##0.00_-;\-* #,##0.00_-;_-* &quot;-&quot;??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4689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plotArea>
      <c:layout>
        <c:manualLayout>
          <c:layoutTarget val="inner"/>
          <c:xMode val="edge"/>
          <c:yMode val="edge"/>
          <c:x val="8.5460599334073253E-2"/>
          <c:y val="2.1828103683492497E-2"/>
          <c:w val="0.87125416204217532"/>
          <c:h val="0.844474761255116"/>
        </c:manualLayout>
      </c:layout>
      <c:scatterChart>
        <c:scatterStyle val="lineMarker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Hoja1!$B$9:$B$49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Hoja1!$M$9:$M$49</c:f>
              <c:numCache>
                <c:formatCode>_-* #,##0.00000_-;\-* #,##0.00000_-;_-* "-"??_-;_-@_-</c:formatCode>
                <c:ptCount val="41"/>
                <c:pt idx="0">
                  <c:v>5.7223401712874775</c:v>
                </c:pt>
                <c:pt idx="1">
                  <c:v>5.6870938668289819</c:v>
                </c:pt>
                <c:pt idx="2">
                  <c:v>5.6467928623864934</c:v>
                </c:pt>
                <c:pt idx="3">
                  <c:v>5.6003687063244589</c:v>
                </c:pt>
                <c:pt idx="4">
                  <c:v>5.5464530517387418</c:v>
                </c:pt>
                <c:pt idx="5">
                  <c:v>5.483272521877617</c:v>
                </c:pt>
                <c:pt idx="6">
                  <c:v>5.4084996337715836</c:v>
                </c:pt>
                <c:pt idx="7">
                  <c:v>5.3190388958579931</c:v>
                </c:pt>
                <c:pt idx="8">
                  <c:v>5.2107166762979658</c:v>
                </c:pt>
                <c:pt idx="9">
                  <c:v>5.0778282158818042</c:v>
                </c:pt>
                <c:pt idx="10">
                  <c:v>4.9124750382694522</c:v>
                </c:pt>
                <c:pt idx="11">
                  <c:v>4.7036056525767993</c:v>
                </c:pt>
                <c:pt idx="12">
                  <c:v>4.4356733190852431</c:v>
                </c:pt>
                <c:pt idx="13">
                  <c:v>4.0869184478206764</c:v>
                </c:pt>
                <c:pt idx="14">
                  <c:v>3.6276727157860567</c:v>
                </c:pt>
                <c:pt idx="15">
                  <c:v>3.0202413926241327</c:v>
                </c:pt>
                <c:pt idx="16">
                  <c:v>2.2246021811331667</c:v>
                </c:pt>
                <c:pt idx="17">
                  <c:v>1.2189357587449212</c:v>
                </c:pt>
                <c:pt idx="18">
                  <c:v>0.1968469612049632</c:v>
                </c:pt>
                <c:pt idx="19">
                  <c:v>1.3087495949483181</c:v>
                </c:pt>
                <c:pt idx="20">
                  <c:v>2.5264391994051616</c:v>
                </c:pt>
                <c:pt idx="21">
                  <c:v>3.5519774080134505</c:v>
                </c:pt>
                <c:pt idx="22">
                  <c:v>4.3360792029924697</c:v>
                </c:pt>
                <c:pt idx="23">
                  <c:v>4.9017602980285542</c:v>
                </c:pt>
                <c:pt idx="24">
                  <c:v>5.2990759263958882</c:v>
                </c:pt>
                <c:pt idx="25">
                  <c:v>5.5764334076651183</c:v>
                </c:pt>
                <c:pt idx="26">
                  <c:v>5.7711100723734878</c:v>
                </c:pt>
                <c:pt idx="27">
                  <c:v>5.909261683713888</c:v>
                </c:pt>
                <c:pt idx="28">
                  <c:v>6.0085779022813686</c:v>
                </c:pt>
                <c:pt idx="29">
                  <c:v>6.0809078896582598</c:v>
                </c:pt>
                <c:pt idx="30">
                  <c:v>6.1342198748708894</c:v>
                </c:pt>
                <c:pt idx="31">
                  <c:v>6.1739293546734562</c:v>
                </c:pt>
                <c:pt idx="32">
                  <c:v>6.2037674152173459</c:v>
                </c:pt>
                <c:pt idx="33">
                  <c:v>6.2263427680062398</c:v>
                </c:pt>
                <c:pt idx="34">
                  <c:v>6.2435065218766299</c:v>
                </c:pt>
                <c:pt idx="35">
                  <c:v>6.2565910855762361</c:v>
                </c:pt>
                <c:pt idx="36">
                  <c:v>6.2665685563024267</c:v>
                </c:pt>
                <c:pt idx="37">
                  <c:v>6.2741571662036622</c:v>
                </c:pt>
                <c:pt idx="38">
                  <c:v>6.2798938299156895</c:v>
                </c:pt>
                <c:pt idx="39">
                  <c:v>6.2841842794808134</c:v>
                </c:pt>
                <c:pt idx="40">
                  <c:v>6.2873381796925596</c:v>
                </c:pt>
              </c:numCache>
            </c:numRef>
          </c:yVal>
        </c:ser>
        <c:axId val="170612224"/>
        <c:axId val="170623360"/>
      </c:scatterChart>
      <c:valAx>
        <c:axId val="170612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wmec</a:t>
                </a:r>
              </a:p>
            </c:rich>
          </c:tx>
          <c:layout>
            <c:manualLayout>
              <c:xMode val="edge"/>
              <c:yMode val="edge"/>
              <c:x val="0.48723640399556051"/>
              <c:y val="0.92633015006821284"/>
            </c:manualLayout>
          </c:layout>
          <c:spPr>
            <a:noFill/>
            <a:ln w="25400">
              <a:noFill/>
            </a:ln>
          </c:spPr>
        </c:title>
        <c:numFmt formatCode="_-* #,##0.00_-;\-* #,##0.00_-;_-* &quot;-&quot;??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0623360"/>
        <c:crosses val="autoZero"/>
        <c:crossBetween val="midCat"/>
      </c:valAx>
      <c:valAx>
        <c:axId val="170623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Corriente estator [o/1]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0.296043656207367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06122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POTENCIA ACTIVA Y POTENCIA REACTIVA</a:t>
            </a:r>
          </a:p>
        </c:rich>
      </c:tx>
      <c:layout>
        <c:manualLayout>
          <c:xMode val="edge"/>
          <c:yMode val="edge"/>
          <c:x val="0.34850166481687017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3285238623751388E-2"/>
          <c:y val="0.11908646003262642"/>
          <c:w val="0.91342952275249722"/>
          <c:h val="0.74551386623164762"/>
        </c:manualLayout>
      </c:layout>
      <c:scatterChart>
        <c:scatterStyle val="lineMarker"/>
        <c:ser>
          <c:idx val="1"/>
          <c:order val="0"/>
          <c:tx>
            <c:v>P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Hoja1!$B$9:$B$49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Hoja1!$N$9:$N$49</c:f>
              <c:numCache>
                <c:formatCode>_-* #,##0.00000_-;\-* #,##0.00000_-;_-* "-"??_-;_-@_-</c:formatCode>
                <c:ptCount val="41"/>
                <c:pt idx="0">
                  <c:v>2.3669415364766988</c:v>
                </c:pt>
                <c:pt idx="1">
                  <c:v>2.4183064219562711</c:v>
                </c:pt>
                <c:pt idx="2">
                  <c:v>2.4733603715575021</c:v>
                </c:pt>
                <c:pt idx="3">
                  <c:v>2.5323007639226458</c:v>
                </c:pt>
                <c:pt idx="4">
                  <c:v>2.5952430979327543</c:v>
                </c:pt>
                <c:pt idx="5">
                  <c:v>2.6621480240529847</c:v>
                </c:pt>
                <c:pt idx="6">
                  <c:v>2.7326993174911669</c:v>
                </c:pt>
                <c:pt idx="7">
                  <c:v>2.8060996359333954</c:v>
                </c:pt>
                <c:pt idx="8">
                  <c:v>2.8807276157071282</c:v>
                </c:pt>
                <c:pt idx="9">
                  <c:v>2.9535602773742839</c:v>
                </c:pt>
                <c:pt idx="10">
                  <c:v>3.0191994001351801</c:v>
                </c:pt>
                <c:pt idx="11">
                  <c:v>3.0682406848899233</c:v>
                </c:pt>
                <c:pt idx="12">
                  <c:v>3.0846013509244536</c:v>
                </c:pt>
                <c:pt idx="13">
                  <c:v>3.04138000151565</c:v>
                </c:pt>
                <c:pt idx="14">
                  <c:v>2.8952872360515398</c:v>
                </c:pt>
                <c:pt idx="15">
                  <c:v>2.5819249307223489</c:v>
                </c:pt>
                <c:pt idx="16">
                  <c:v>2.0207092982117851</c:v>
                </c:pt>
                <c:pt idx="17">
                  <c:v>1.1490898280896156</c:v>
                </c:pt>
                <c:pt idx="18">
                  <c:v>1.1624617840715861E-3</c:v>
                </c:pt>
                <c:pt idx="19">
                  <c:v>-1.2218936511166767</c:v>
                </c:pt>
                <c:pt idx="20">
                  <c:v>-2.2232808131023822</c:v>
                </c:pt>
                <c:pt idx="21">
                  <c:v>-2.8140965220096867</c:v>
                </c:pt>
                <c:pt idx="22">
                  <c:v>-3.0083749566457425</c:v>
                </c:pt>
                <c:pt idx="23">
                  <c:v>-2.9334133653327155</c:v>
                </c:pt>
                <c:pt idx="24">
                  <c:v>-2.7174936116597412</c:v>
                </c:pt>
                <c:pt idx="25">
                  <c:v>-2.4468181163619906</c:v>
                </c:pt>
                <c:pt idx="26">
                  <c:v>-2.1685258472538984</c:v>
                </c:pt>
                <c:pt idx="27">
                  <c:v>-1.9048033493159027</c:v>
                </c:pt>
                <c:pt idx="28">
                  <c:v>-1.6642771786911865</c:v>
                </c:pt>
                <c:pt idx="29">
                  <c:v>-1.4488829642094079</c:v>
                </c:pt>
                <c:pt idx="30">
                  <c:v>-1.2575364549457335</c:v>
                </c:pt>
                <c:pt idx="31">
                  <c:v>-1.0879718821997872</c:v>
                </c:pt>
                <c:pt idx="32">
                  <c:v>-0.93761742099442391</c:v>
                </c:pt>
                <c:pt idx="33">
                  <c:v>-0.80398643565051908</c:v>
                </c:pt>
                <c:pt idx="34">
                  <c:v>-0.68483236335411701</c:v>
                </c:pt>
                <c:pt idx="35">
                  <c:v>-0.57819191284253879</c:v>
                </c:pt>
                <c:pt idx="36">
                  <c:v>-0.48237822357642457</c:v>
                </c:pt>
                <c:pt idx="37">
                  <c:v>-0.39595395899686425</c:v>
                </c:pt>
                <c:pt idx="38">
                  <c:v>-0.31769853536446863</c:v>
                </c:pt>
                <c:pt idx="39">
                  <c:v>-0.24657589255693682</c:v>
                </c:pt>
                <c:pt idx="40">
                  <c:v>-0.1817054070133996</c:v>
                </c:pt>
              </c:numCache>
            </c:numRef>
          </c:yVal>
        </c:ser>
        <c:ser>
          <c:idx val="0"/>
          <c:order val="1"/>
          <c:tx>
            <c:v>Q</c:v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Hoja1!$B$9:$B$49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Hoja1!$P$9:$P$49</c:f>
              <c:numCache>
                <c:formatCode>_-* #,##0.00000_-;\-* #,##0.00000_-;_-* "-"??_-;_-@_-</c:formatCode>
                <c:ptCount val="41"/>
                <c:pt idx="0">
                  <c:v>5.2098718601163236</c:v>
                </c:pt>
                <c:pt idx="1">
                  <c:v>5.1473129591709395</c:v>
                </c:pt>
                <c:pt idx="2">
                  <c:v>5.0762937368820618</c:v>
                </c:pt>
                <c:pt idx="3">
                  <c:v>4.9951559022532432</c:v>
                </c:pt>
                <c:pt idx="4">
                  <c:v>4.9018215713930777</c:v>
                </c:pt>
                <c:pt idx="5">
                  <c:v>4.7936672232445368</c:v>
                </c:pt>
                <c:pt idx="6">
                  <c:v>4.6673571460400103</c:v>
                </c:pt>
                <c:pt idx="7">
                  <c:v>4.5186258540473201</c:v>
                </c:pt>
                <c:pt idx="8">
                  <c:v>4.3420014607035986</c:v>
                </c:pt>
                <c:pt idx="9">
                  <c:v>4.1304746794917211</c:v>
                </c:pt>
                <c:pt idx="10">
                  <c:v>3.8751575430998719</c:v>
                </c:pt>
                <c:pt idx="11">
                  <c:v>3.5650813783893827</c:v>
                </c:pt>
                <c:pt idx="12">
                  <c:v>3.1875433015913419</c:v>
                </c:pt>
                <c:pt idx="13">
                  <c:v>2.730001847163777</c:v>
                </c:pt>
                <c:pt idx="14">
                  <c:v>2.1857083871403504</c:v>
                </c:pt>
                <c:pt idx="15">
                  <c:v>1.5670104408824415</c:v>
                </c:pt>
                <c:pt idx="16">
                  <c:v>0.93037024695702875</c:v>
                </c:pt>
                <c:pt idx="17">
                  <c:v>0.40669023952885242</c:v>
                </c:pt>
                <c:pt idx="18">
                  <c:v>0.19684352876899169</c:v>
                </c:pt>
                <c:pt idx="19">
                  <c:v>0.46882982801667367</c:v>
                </c:pt>
                <c:pt idx="20">
                  <c:v>1.1999656054995116</c:v>
                </c:pt>
                <c:pt idx="21">
                  <c:v>2.1673495961313929</c:v>
                </c:pt>
                <c:pt idx="22">
                  <c:v>3.1227012304814763</c:v>
                </c:pt>
                <c:pt idx="23">
                  <c:v>3.9271287281443219</c:v>
                </c:pt>
                <c:pt idx="24">
                  <c:v>4.5492234660760476</c:v>
                </c:pt>
                <c:pt idx="25">
                  <c:v>5.010957059840619</c:v>
                </c:pt>
                <c:pt idx="26">
                  <c:v>5.3481966229040792</c:v>
                </c:pt>
                <c:pt idx="27">
                  <c:v>5.5938446391586654</c:v>
                </c:pt>
                <c:pt idx="28">
                  <c:v>5.7734902684833411</c:v>
                </c:pt>
                <c:pt idx="29">
                  <c:v>5.9057750480806801</c:v>
                </c:pt>
                <c:pt idx="30">
                  <c:v>6.0039366700310834</c:v>
                </c:pt>
                <c:pt idx="31">
                  <c:v>6.077311976527251</c:v>
                </c:pt>
                <c:pt idx="32">
                  <c:v>6.1325038698691836</c:v>
                </c:pt>
                <c:pt idx="33">
                  <c:v>6.1742165556444339</c:v>
                </c:pt>
                <c:pt idx="34">
                  <c:v>6.2058342165110263</c:v>
                </c:pt>
                <c:pt idx="35">
                  <c:v>6.2298175032689311</c:v>
                </c:pt>
                <c:pt idx="36">
                  <c:v>6.2479750895996604</c:v>
                </c:pt>
                <c:pt idx="37">
                  <c:v>6.2616506297125589</c:v>
                </c:pt>
                <c:pt idx="38">
                  <c:v>6.2718525298065506</c:v>
                </c:pt>
                <c:pt idx="39">
                  <c:v>6.2793449011567795</c:v>
                </c:pt>
                <c:pt idx="40">
                  <c:v>6.284711968808276</c:v>
                </c:pt>
              </c:numCache>
            </c:numRef>
          </c:yVal>
        </c:ser>
        <c:axId val="179367936"/>
        <c:axId val="179370240"/>
      </c:scatterChart>
      <c:valAx>
        <c:axId val="179367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wmec</a:t>
                </a:r>
              </a:p>
            </c:rich>
          </c:tx>
          <c:layout>
            <c:manualLayout>
              <c:xMode val="edge"/>
              <c:yMode val="edge"/>
              <c:x val="0.46725860155382909"/>
              <c:y val="0.88907014681892338"/>
            </c:manualLayout>
          </c:layout>
          <c:spPr>
            <a:noFill/>
            <a:ln w="25400">
              <a:noFill/>
            </a:ln>
          </c:spPr>
        </c:title>
        <c:numFmt formatCode="_-* #,##0.00_-;\-* #,##0.00_-;_-* &quot;-&quot;??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370240"/>
        <c:crosses val="autoZero"/>
        <c:crossBetween val="midCat"/>
      </c:valAx>
      <c:valAx>
        <c:axId val="179370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3679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061043285238622"/>
          <c:y val="0.95921696574225124"/>
          <c:w val="9.8779134295227528E-2"/>
          <c:h val="3.58890701468189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TORQUE</a:t>
            </a:r>
          </a:p>
        </c:rich>
      </c:tx>
      <c:layout>
        <c:manualLayout>
          <c:xMode val="edge"/>
          <c:yMode val="edge"/>
          <c:x val="0.46725860155382909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3285238623751388E-2"/>
          <c:y val="0.11908646003262642"/>
          <c:w val="0.91342952275249722"/>
          <c:h val="0.73246329526916798"/>
        </c:manualLayout>
      </c:layout>
      <c:scatterChart>
        <c:scatterStyle val="lineMarker"/>
        <c:ser>
          <c:idx val="1"/>
          <c:order val="0"/>
          <c:tx>
            <c:v>Torque opción 1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Hoja1!$B$9:$B$49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Hoja1!$H$9:$H$49</c:f>
              <c:numCache>
                <c:formatCode>_-* #,##0.00_-;\-* #,##0.00_-;_-* "-"??_-;_-@_-</c:formatCode>
                <c:ptCount val="41"/>
                <c:pt idx="0">
                  <c:v>1.3845862253987871</c:v>
                </c:pt>
                <c:pt idx="1">
                  <c:v>1.448015322452556</c:v>
                </c:pt>
                <c:pt idx="2">
                  <c:v>1.5167722826365304</c:v>
                </c:pt>
                <c:pt idx="3">
                  <c:v>1.5913768745192967</c:v>
                </c:pt>
                <c:pt idx="4">
                  <c:v>1.6723488542784941</c:v>
                </c:pt>
                <c:pt idx="5">
                  <c:v>1.7601596975776408</c:v>
                </c:pt>
                <c:pt idx="6">
                  <c:v>1.855143268835947</c:v>
                </c:pt>
                <c:pt idx="7">
                  <c:v>1.9573343926638891</c:v>
                </c:pt>
                <c:pt idx="8">
                  <c:v>2.0661805672876361</c:v>
                </c:pt>
                <c:pt idx="9">
                  <c:v>2.1800300956741219</c:v>
                </c:pt>
                <c:pt idx="10">
                  <c:v>2.295227070086566</c:v>
                </c:pt>
                <c:pt idx="11">
                  <c:v>2.4045235008413504</c:v>
                </c:pt>
                <c:pt idx="12">
                  <c:v>2.4943454171151132</c:v>
                </c:pt>
                <c:pt idx="13">
                  <c:v>2.540292929541542</c:v>
                </c:pt>
                <c:pt idx="14">
                  <c:v>2.5004869560657825</c:v>
                </c:pt>
                <c:pt idx="15">
                  <c:v>2.308269188630744</c:v>
                </c:pt>
                <c:pt idx="16">
                  <c:v>1.8722436522827119</c:v>
                </c:pt>
                <c:pt idx="17">
                  <c:v>1.1045156965712037</c:v>
                </c:pt>
                <c:pt idx="18">
                  <c:v>2.7376190501334874E-15</c:v>
                </c:pt>
                <c:pt idx="19">
                  <c:v>-1.2732784161849984</c:v>
                </c:pt>
                <c:pt idx="20">
                  <c:v>-2.4147676639511126</c:v>
                </c:pt>
                <c:pt idx="21">
                  <c:v>-3.192592827220825</c:v>
                </c:pt>
                <c:pt idx="22">
                  <c:v>-3.5724224422844562</c:v>
                </c:pt>
                <c:pt idx="23">
                  <c:v>-3.6542309859125854</c:v>
                </c:pt>
                <c:pt idx="24">
                  <c:v>-3.5598997818709939</c:v>
                </c:pt>
                <c:pt idx="25">
                  <c:v>-3.3797164028656987</c:v>
                </c:pt>
                <c:pt idx="26">
                  <c:v>-3.1676971912774197</c:v>
                </c:pt>
                <c:pt idx="27">
                  <c:v>-2.9523845587141762</c:v>
                </c:pt>
                <c:pt idx="28">
                  <c:v>-2.7473674309247063</c:v>
                </c:pt>
                <c:pt idx="29">
                  <c:v>-2.5582061870846502</c:v>
                </c:pt>
                <c:pt idx="30">
                  <c:v>-2.3863960591435642</c:v>
                </c:pt>
                <c:pt idx="31">
                  <c:v>-2.2314939924947459</c:v>
                </c:pt>
                <c:pt idx="32">
                  <c:v>-2.0922193252577985</c:v>
                </c:pt>
                <c:pt idx="33">
                  <c:v>-1.9670067635916271</c:v>
                </c:pt>
                <c:pt idx="34">
                  <c:v>-1.8542735740155978</c:v>
                </c:pt>
                <c:pt idx="35">
                  <c:v>-1.7525398732058999</c:v>
                </c:pt>
                <c:pt idx="36">
                  <c:v>-1.6604746677015731</c:v>
                </c:pt>
                <c:pt idx="37">
                  <c:v>-1.576905403383607</c:v>
                </c:pt>
                <c:pt idx="38">
                  <c:v>-1.5008105308148629</c:v>
                </c:pt>
                <c:pt idx="39">
                  <c:v>-1.4313050543111505</c:v>
                </c:pt>
                <c:pt idx="40">
                  <c:v>-1.3676240485879918</c:v>
                </c:pt>
              </c:numCache>
            </c:numRef>
          </c:yVal>
        </c:ser>
        <c:ser>
          <c:idx val="0"/>
          <c:order val="1"/>
          <c:tx>
            <c:v>Torque opción 2</c:v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Hoja1!$S$9:$S$49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Hoja1!$Y$9:$Y$49</c:f>
              <c:numCache>
                <c:formatCode>_-* #,##0.00_-;\-* #,##0.00_-;_-* "-"??_-;_-@_-</c:formatCode>
                <c:ptCount val="41"/>
                <c:pt idx="0">
                  <c:v>1.4983661034011533</c:v>
                </c:pt>
                <c:pt idx="1">
                  <c:v>1.5736612729989679</c:v>
                </c:pt>
                <c:pt idx="2">
                  <c:v>1.6548874560146483</c:v>
                </c:pt>
                <c:pt idx="3">
                  <c:v>1.7420813330652614</c:v>
                </c:pt>
                <c:pt idx="4">
                  <c:v>1.834827641778658</c:v>
                </c:pt>
                <c:pt idx="5">
                  <c:v>1.9318695739817855</c:v>
                </c:pt>
                <c:pt idx="6">
                  <c:v>2.0304180399047622</c:v>
                </c:pt>
                <c:pt idx="7">
                  <c:v>2.1249272895880855</c:v>
                </c:pt>
                <c:pt idx="8">
                  <c:v>2.2049381690741523</c:v>
                </c:pt>
                <c:pt idx="9">
                  <c:v>2.2513614001099085</c:v>
                </c:pt>
                <c:pt idx="10">
                  <c:v>2.230435837093975</c:v>
                </c:pt>
                <c:pt idx="11">
                  <c:v>2.085297237444506</c:v>
                </c:pt>
                <c:pt idx="12">
                  <c:v>1.7290635100587557</c:v>
                </c:pt>
                <c:pt idx="13">
                  <c:v>1.0553794308658415</c:v>
                </c:pt>
                <c:pt idx="14">
                  <c:v>1.3687246669271052E-15</c:v>
                </c:pt>
                <c:pt idx="15">
                  <c:v>-1.3377451802639337</c:v>
                </c:pt>
                <c:pt idx="16">
                  <c:v>-2.64307105224445</c:v>
                </c:pt>
                <c:pt idx="17">
                  <c:v>-3.5772039335088159</c:v>
                </c:pt>
                <c:pt idx="18">
                  <c:v>-4.0266910349418339</c:v>
                </c:pt>
                <c:pt idx="19">
                  <c:v>-4.0954118162350124</c:v>
                </c:pt>
                <c:pt idx="20">
                  <c:v>-3.9443459616486898</c:v>
                </c:pt>
                <c:pt idx="21">
                  <c:v>-3.6954322614046973</c:v>
                </c:pt>
                <c:pt idx="22">
                  <c:v>-3.4186933837644373</c:v>
                </c:pt>
                <c:pt idx="23">
                  <c:v>-3.1482846322295104</c:v>
                </c:pt>
                <c:pt idx="24">
                  <c:v>-2.8984640236301908</c:v>
                </c:pt>
                <c:pt idx="25">
                  <c:v>-2.6736108404822816</c:v>
                </c:pt>
                <c:pt idx="26">
                  <c:v>-2.4735901023572482</c:v>
                </c:pt>
                <c:pt idx="27">
                  <c:v>-2.2964181278952895</c:v>
                </c:pt>
                <c:pt idx="28">
                  <c:v>-2.1395242159046419</c:v>
                </c:pt>
                <c:pt idx="29">
                  <c:v>-2.000317083267261</c:v>
                </c:pt>
                <c:pt idx="30">
                  <c:v>-1.8764166889861662</c:v>
                </c:pt>
                <c:pt idx="31">
                  <c:v>-1.7657293482674845</c:v>
                </c:pt>
                <c:pt idx="32">
                  <c:v>-1.6664525268019776</c:v>
                </c:pt>
                <c:pt idx="33">
                  <c:v>-1.5770507114189898</c:v>
                </c:pt>
                <c:pt idx="34">
                  <c:v>-1.496221790362904</c:v>
                </c:pt>
                <c:pt idx="35">
                  <c:v>-1.4228627074251305</c:v>
                </c:pt>
                <c:pt idx="36">
                  <c:v>-1.3560380160146694</c:v>
                </c:pt>
                <c:pt idx="37">
                  <c:v>-1.2949525313787107</c:v>
                </c:pt>
                <c:pt idx="38">
                  <c:v>-1.2389281772855472</c:v>
                </c:pt>
                <c:pt idx="39">
                  <c:v>-1.1873846652410118</c:v>
                </c:pt>
                <c:pt idx="40">
                  <c:v>-1.1398234924695316</c:v>
                </c:pt>
              </c:numCache>
            </c:numRef>
          </c:yVal>
        </c:ser>
        <c:axId val="179590656"/>
        <c:axId val="179601408"/>
      </c:scatterChart>
      <c:valAx>
        <c:axId val="179590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wmec</a:t>
                </a:r>
              </a:p>
            </c:rich>
          </c:tx>
          <c:layout>
            <c:manualLayout>
              <c:xMode val="edge"/>
              <c:yMode val="edge"/>
              <c:x val="0.46725860155382909"/>
              <c:y val="0.87601957585644374"/>
            </c:manualLayout>
          </c:layout>
          <c:spPr>
            <a:noFill/>
            <a:ln w="25400">
              <a:noFill/>
            </a:ln>
          </c:spPr>
        </c:title>
        <c:numFmt formatCode="_-* #,##0.00_-;\-* #,##0.00_-;_-* &quot;-&quot;??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601408"/>
        <c:crosses val="autoZero"/>
        <c:crossBetween val="midCat"/>
      </c:valAx>
      <c:valAx>
        <c:axId val="179601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-* #,##0.00_-;\-* #,##0.00_-;_-* &quot;-&quot;??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5906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744728079911209"/>
          <c:y val="0.9461663947797716"/>
          <c:w val="0.40510543840177582"/>
          <c:h val="4.893964110929853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plotArea>
      <c:layout>
        <c:manualLayout>
          <c:layoutTarget val="inner"/>
          <c:xMode val="edge"/>
          <c:yMode val="edge"/>
          <c:x val="8.5460599334073253E-2"/>
          <c:y val="2.4556616643929059E-2"/>
          <c:w val="0.85349611542730297"/>
          <c:h val="0.81718963165075031"/>
        </c:manualLayout>
      </c:layout>
      <c:scatterChart>
        <c:scatterStyle val="lineMarker"/>
        <c:ser>
          <c:idx val="0"/>
          <c:order val="0"/>
          <c:tx>
            <c:v>Corriente (opción 1)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Hoja1!$B$9:$B$49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Hoja1!$M$9:$M$49</c:f>
              <c:numCache>
                <c:formatCode>_-* #,##0.00000_-;\-* #,##0.00000_-;_-* "-"??_-;_-@_-</c:formatCode>
                <c:ptCount val="41"/>
                <c:pt idx="0">
                  <c:v>5.7223401712874775</c:v>
                </c:pt>
                <c:pt idx="1">
                  <c:v>5.6870938668289819</c:v>
                </c:pt>
                <c:pt idx="2">
                  <c:v>5.6467928623864934</c:v>
                </c:pt>
                <c:pt idx="3">
                  <c:v>5.6003687063244589</c:v>
                </c:pt>
                <c:pt idx="4">
                  <c:v>5.5464530517387418</c:v>
                </c:pt>
                <c:pt idx="5">
                  <c:v>5.483272521877617</c:v>
                </c:pt>
                <c:pt idx="6">
                  <c:v>5.4084996337715836</c:v>
                </c:pt>
                <c:pt idx="7">
                  <c:v>5.3190388958579931</c:v>
                </c:pt>
                <c:pt idx="8">
                  <c:v>5.2107166762979658</c:v>
                </c:pt>
                <c:pt idx="9">
                  <c:v>5.0778282158818042</c:v>
                </c:pt>
                <c:pt idx="10">
                  <c:v>4.9124750382694522</c:v>
                </c:pt>
                <c:pt idx="11">
                  <c:v>4.7036056525767993</c:v>
                </c:pt>
                <c:pt idx="12">
                  <c:v>4.4356733190852431</c:v>
                </c:pt>
                <c:pt idx="13">
                  <c:v>4.0869184478206764</c:v>
                </c:pt>
                <c:pt idx="14">
                  <c:v>3.6276727157860567</c:v>
                </c:pt>
                <c:pt idx="15">
                  <c:v>3.0202413926241327</c:v>
                </c:pt>
                <c:pt idx="16">
                  <c:v>2.2246021811331667</c:v>
                </c:pt>
                <c:pt idx="17">
                  <c:v>1.2189357587449212</c:v>
                </c:pt>
                <c:pt idx="18">
                  <c:v>0.1968469612049632</c:v>
                </c:pt>
                <c:pt idx="19">
                  <c:v>1.3087495949483181</c:v>
                </c:pt>
                <c:pt idx="20">
                  <c:v>2.5264391994051616</c:v>
                </c:pt>
                <c:pt idx="21">
                  <c:v>3.5519774080134505</c:v>
                </c:pt>
                <c:pt idx="22">
                  <c:v>4.3360792029924697</c:v>
                </c:pt>
                <c:pt idx="23">
                  <c:v>4.9017602980285542</c:v>
                </c:pt>
                <c:pt idx="24">
                  <c:v>5.2990759263958882</c:v>
                </c:pt>
                <c:pt idx="25">
                  <c:v>5.5764334076651183</c:v>
                </c:pt>
                <c:pt idx="26">
                  <c:v>5.7711100723734878</c:v>
                </c:pt>
                <c:pt idx="27">
                  <c:v>5.909261683713888</c:v>
                </c:pt>
                <c:pt idx="28">
                  <c:v>6.0085779022813686</c:v>
                </c:pt>
                <c:pt idx="29">
                  <c:v>6.0809078896582598</c:v>
                </c:pt>
                <c:pt idx="30">
                  <c:v>6.1342198748708894</c:v>
                </c:pt>
                <c:pt idx="31">
                  <c:v>6.1739293546734562</c:v>
                </c:pt>
                <c:pt idx="32">
                  <c:v>6.2037674152173459</c:v>
                </c:pt>
                <c:pt idx="33">
                  <c:v>6.2263427680062398</c:v>
                </c:pt>
                <c:pt idx="34">
                  <c:v>6.2435065218766299</c:v>
                </c:pt>
                <c:pt idx="35">
                  <c:v>6.2565910855762361</c:v>
                </c:pt>
                <c:pt idx="36">
                  <c:v>6.2665685563024267</c:v>
                </c:pt>
                <c:pt idx="37">
                  <c:v>6.2741571662036622</c:v>
                </c:pt>
                <c:pt idx="38">
                  <c:v>6.2798938299156895</c:v>
                </c:pt>
                <c:pt idx="39">
                  <c:v>6.2841842794808134</c:v>
                </c:pt>
                <c:pt idx="40">
                  <c:v>6.2873381796925596</c:v>
                </c:pt>
              </c:numCache>
            </c:numRef>
          </c:yVal>
        </c:ser>
        <c:ser>
          <c:idx val="1"/>
          <c:order val="1"/>
          <c:tx>
            <c:v>Corriente (opción 2)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Hoja1!$S$9:$S$49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Hoja1!$AD$9:$AD$49</c:f>
              <c:numCache>
                <c:formatCode>_-* #,##0.00000_-;\-* #,##0.00000_-;_-* "-"??_-;_-@_-</c:formatCode>
                <c:ptCount val="41"/>
                <c:pt idx="0">
                  <c:v>5.2500189692631007</c:v>
                </c:pt>
                <c:pt idx="1">
                  <c:v>5.1846497556805549</c:v>
                </c:pt>
                <c:pt idx="2">
                  <c:v>5.108251946990638</c:v>
                </c:pt>
                <c:pt idx="3">
                  <c:v>5.0180486341666644</c:v>
                </c:pt>
                <c:pt idx="4">
                  <c:v>4.9103331725474639</c:v>
                </c:pt>
                <c:pt idx="5">
                  <c:v>4.7800854609353047</c:v>
                </c:pt>
                <c:pt idx="6">
                  <c:v>4.6204072816905351</c:v>
                </c:pt>
                <c:pt idx="7">
                  <c:v>4.4216913868318191</c:v>
                </c:pt>
                <c:pt idx="8">
                  <c:v>4.1704168249103528</c:v>
                </c:pt>
                <c:pt idx="9">
                  <c:v>3.8474827366839892</c:v>
                </c:pt>
                <c:pt idx="10">
                  <c:v>3.4261838937081794</c:v>
                </c:pt>
                <c:pt idx="11">
                  <c:v>2.8706643237686618</c:v>
                </c:pt>
                <c:pt idx="12">
                  <c:v>2.137847134854578</c:v>
                </c:pt>
                <c:pt idx="13">
                  <c:v>1.1915140957137171</c:v>
                </c:pt>
                <c:pt idx="14">
                  <c:v>0.19684085943349247</c:v>
                </c:pt>
                <c:pt idx="15">
                  <c:v>1.3414718667683991</c:v>
                </c:pt>
                <c:pt idx="16">
                  <c:v>2.6431730306483985</c:v>
                </c:pt>
                <c:pt idx="17">
                  <c:v>3.7598479122804336</c:v>
                </c:pt>
                <c:pt idx="18">
                  <c:v>4.6035191685548318</c:v>
                </c:pt>
                <c:pt idx="19">
                  <c:v>5.1892292986944275</c:v>
                </c:pt>
                <c:pt idx="20">
                  <c:v>5.5778747288383714</c:v>
                </c:pt>
                <c:pt idx="21">
                  <c:v>5.8310801844903954</c:v>
                </c:pt>
                <c:pt idx="22">
                  <c:v>5.9953922704204006</c:v>
                </c:pt>
                <c:pt idx="23">
                  <c:v>6.1021623028626655</c:v>
                </c:pt>
                <c:pt idx="24">
                  <c:v>6.1715930397165604</c:v>
                </c:pt>
                <c:pt idx="25">
                  <c:v>6.2165545547880434</c:v>
                </c:pt>
                <c:pt idx="26">
                  <c:v>6.2452804340729706</c:v>
                </c:pt>
                <c:pt idx="27">
                  <c:v>6.2630990205125912</c:v>
                </c:pt>
                <c:pt idx="28">
                  <c:v>6.273508718959909</c:v>
                </c:pt>
                <c:pt idx="29">
                  <c:v>6.2788415106768545</c:v>
                </c:pt>
                <c:pt idx="30">
                  <c:v>6.2806748218905293</c:v>
                </c:pt>
                <c:pt idx="31">
                  <c:v>6.280090257539249</c:v>
                </c:pt>
                <c:pt idx="32">
                  <c:v>6.2778385291928744</c:v>
                </c:pt>
                <c:pt idx="33">
                  <c:v>6.2744462337812434</c:v>
                </c:pt>
                <c:pt idx="34">
                  <c:v>6.2702860670102698</c:v>
                </c:pt>
                <c:pt idx="35">
                  <c:v>6.2656236914508252</c:v>
                </c:pt>
                <c:pt idx="36">
                  <c:v>6.2606494701767517</c:v>
                </c:pt>
                <c:pt idx="37">
                  <c:v>6.255500241737999</c:v>
                </c:pt>
                <c:pt idx="38">
                  <c:v>6.2502744480951797</c:v>
                </c:pt>
                <c:pt idx="39">
                  <c:v>6.2450427655913661</c:v>
                </c:pt>
                <c:pt idx="40">
                  <c:v>6.2398556546992694</c:v>
                </c:pt>
              </c:numCache>
            </c:numRef>
          </c:yVal>
        </c:ser>
        <c:axId val="179340032"/>
        <c:axId val="179342336"/>
      </c:scatterChart>
      <c:valAx>
        <c:axId val="179340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wmec</a:t>
                </a:r>
              </a:p>
            </c:rich>
          </c:tx>
          <c:layout>
            <c:manualLayout>
              <c:xMode val="edge"/>
              <c:yMode val="edge"/>
              <c:x val="0.47613762486126526"/>
              <c:y val="0.91132332878581168"/>
            </c:manualLayout>
          </c:layout>
          <c:spPr>
            <a:noFill/>
            <a:ln w="25400">
              <a:noFill/>
            </a:ln>
          </c:spPr>
        </c:title>
        <c:numFmt formatCode="_-* #,##0.00_-;\-* #,##0.00_-;_-* &quot;-&quot;??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342336"/>
        <c:crosses val="autoZero"/>
        <c:crossBetween val="midCat"/>
      </c:valAx>
      <c:valAx>
        <c:axId val="179342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Corriente estator [o/1]</a:t>
                </a:r>
              </a:p>
            </c:rich>
          </c:tx>
          <c:layout>
            <c:manualLayout>
              <c:xMode val="edge"/>
              <c:yMode val="edge"/>
              <c:x val="6.6592674805771362E-3"/>
              <c:y val="0.27830832196452931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34003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085460599334073"/>
          <c:y val="0.95361527967257842"/>
          <c:w val="0.47391786903440619"/>
          <c:h val="4.0927694406548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POTENCIA ACTIVA Y POTENCIA REACTIVA</a:t>
            </a:r>
          </a:p>
        </c:rich>
      </c:tx>
      <c:layout>
        <c:manualLayout>
          <c:xMode val="edge"/>
          <c:yMode val="edge"/>
          <c:x val="0.34850166481687017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3285238623751388E-2"/>
          <c:y val="0.11908646003262642"/>
          <c:w val="0.91342952275249722"/>
          <c:h val="0.74551386623164762"/>
        </c:manualLayout>
      </c:layout>
      <c:scatterChart>
        <c:scatterStyle val="lineMarker"/>
        <c:ser>
          <c:idx val="1"/>
          <c:order val="0"/>
          <c:tx>
            <c:v>P (Caso 1)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Hoja1!$B$9:$B$49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Hoja1!$N$9:$N$49</c:f>
              <c:numCache>
                <c:formatCode>_-* #,##0.00000_-;\-* #,##0.00000_-;_-* "-"??_-;_-@_-</c:formatCode>
                <c:ptCount val="41"/>
                <c:pt idx="0">
                  <c:v>2.3669415364766988</c:v>
                </c:pt>
                <c:pt idx="1">
                  <c:v>2.4183064219562711</c:v>
                </c:pt>
                <c:pt idx="2">
                  <c:v>2.4733603715575021</c:v>
                </c:pt>
                <c:pt idx="3">
                  <c:v>2.5323007639226458</c:v>
                </c:pt>
                <c:pt idx="4">
                  <c:v>2.5952430979327543</c:v>
                </c:pt>
                <c:pt idx="5">
                  <c:v>2.6621480240529847</c:v>
                </c:pt>
                <c:pt idx="6">
                  <c:v>2.7326993174911669</c:v>
                </c:pt>
                <c:pt idx="7">
                  <c:v>2.8060996359333954</c:v>
                </c:pt>
                <c:pt idx="8">
                  <c:v>2.8807276157071282</c:v>
                </c:pt>
                <c:pt idx="9">
                  <c:v>2.9535602773742839</c:v>
                </c:pt>
                <c:pt idx="10">
                  <c:v>3.0191994001351801</c:v>
                </c:pt>
                <c:pt idx="11">
                  <c:v>3.0682406848899233</c:v>
                </c:pt>
                <c:pt idx="12">
                  <c:v>3.0846013509244536</c:v>
                </c:pt>
                <c:pt idx="13">
                  <c:v>3.04138000151565</c:v>
                </c:pt>
                <c:pt idx="14">
                  <c:v>2.8952872360515398</c:v>
                </c:pt>
                <c:pt idx="15">
                  <c:v>2.5819249307223489</c:v>
                </c:pt>
                <c:pt idx="16">
                  <c:v>2.0207092982117851</c:v>
                </c:pt>
                <c:pt idx="17">
                  <c:v>1.1490898280896156</c:v>
                </c:pt>
                <c:pt idx="18">
                  <c:v>1.1624617840715861E-3</c:v>
                </c:pt>
                <c:pt idx="19">
                  <c:v>-1.2218936511166767</c:v>
                </c:pt>
                <c:pt idx="20">
                  <c:v>-2.2232808131023822</c:v>
                </c:pt>
                <c:pt idx="21">
                  <c:v>-2.8140965220096867</c:v>
                </c:pt>
                <c:pt idx="22">
                  <c:v>-3.0083749566457425</c:v>
                </c:pt>
                <c:pt idx="23">
                  <c:v>-2.9334133653327155</c:v>
                </c:pt>
                <c:pt idx="24">
                  <c:v>-2.7174936116597412</c:v>
                </c:pt>
                <c:pt idx="25">
                  <c:v>-2.4468181163619906</c:v>
                </c:pt>
                <c:pt idx="26">
                  <c:v>-2.1685258472538984</c:v>
                </c:pt>
                <c:pt idx="27">
                  <c:v>-1.9048033493159027</c:v>
                </c:pt>
                <c:pt idx="28">
                  <c:v>-1.6642771786911865</c:v>
                </c:pt>
                <c:pt idx="29">
                  <c:v>-1.4488829642094079</c:v>
                </c:pt>
                <c:pt idx="30">
                  <c:v>-1.2575364549457335</c:v>
                </c:pt>
                <c:pt idx="31">
                  <c:v>-1.0879718821997872</c:v>
                </c:pt>
                <c:pt idx="32">
                  <c:v>-0.93761742099442391</c:v>
                </c:pt>
                <c:pt idx="33">
                  <c:v>-0.80398643565051908</c:v>
                </c:pt>
                <c:pt idx="34">
                  <c:v>-0.68483236335411701</c:v>
                </c:pt>
                <c:pt idx="35">
                  <c:v>-0.57819191284253879</c:v>
                </c:pt>
                <c:pt idx="36">
                  <c:v>-0.48237822357642457</c:v>
                </c:pt>
                <c:pt idx="37">
                  <c:v>-0.39595395899686425</c:v>
                </c:pt>
                <c:pt idx="38">
                  <c:v>-0.31769853536446863</c:v>
                </c:pt>
                <c:pt idx="39">
                  <c:v>-0.24657589255693682</c:v>
                </c:pt>
                <c:pt idx="40">
                  <c:v>-0.1817054070133996</c:v>
                </c:pt>
              </c:numCache>
            </c:numRef>
          </c:yVal>
        </c:ser>
        <c:ser>
          <c:idx val="0"/>
          <c:order val="1"/>
          <c:tx>
            <c:v>Q (Caso 1)</c:v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Hoja1!$B$9:$B$49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Hoja1!$P$9:$P$49</c:f>
              <c:numCache>
                <c:formatCode>_-* #,##0.00000_-;\-* #,##0.00000_-;_-* "-"??_-;_-@_-</c:formatCode>
                <c:ptCount val="41"/>
                <c:pt idx="0">
                  <c:v>5.2098718601163236</c:v>
                </c:pt>
                <c:pt idx="1">
                  <c:v>5.1473129591709395</c:v>
                </c:pt>
                <c:pt idx="2">
                  <c:v>5.0762937368820618</c:v>
                </c:pt>
                <c:pt idx="3">
                  <c:v>4.9951559022532432</c:v>
                </c:pt>
                <c:pt idx="4">
                  <c:v>4.9018215713930777</c:v>
                </c:pt>
                <c:pt idx="5">
                  <c:v>4.7936672232445368</c:v>
                </c:pt>
                <c:pt idx="6">
                  <c:v>4.6673571460400103</c:v>
                </c:pt>
                <c:pt idx="7">
                  <c:v>4.5186258540473201</c:v>
                </c:pt>
                <c:pt idx="8">
                  <c:v>4.3420014607035986</c:v>
                </c:pt>
                <c:pt idx="9">
                  <c:v>4.1304746794917211</c:v>
                </c:pt>
                <c:pt idx="10">
                  <c:v>3.8751575430998719</c:v>
                </c:pt>
                <c:pt idx="11">
                  <c:v>3.5650813783893827</c:v>
                </c:pt>
                <c:pt idx="12">
                  <c:v>3.1875433015913419</c:v>
                </c:pt>
                <c:pt idx="13">
                  <c:v>2.730001847163777</c:v>
                </c:pt>
                <c:pt idx="14">
                  <c:v>2.1857083871403504</c:v>
                </c:pt>
                <c:pt idx="15">
                  <c:v>1.5670104408824415</c:v>
                </c:pt>
                <c:pt idx="16">
                  <c:v>0.93037024695702875</c:v>
                </c:pt>
                <c:pt idx="17">
                  <c:v>0.40669023952885242</c:v>
                </c:pt>
                <c:pt idx="18">
                  <c:v>0.19684352876899169</c:v>
                </c:pt>
                <c:pt idx="19">
                  <c:v>0.46882982801667367</c:v>
                </c:pt>
                <c:pt idx="20">
                  <c:v>1.1999656054995116</c:v>
                </c:pt>
                <c:pt idx="21">
                  <c:v>2.1673495961313929</c:v>
                </c:pt>
                <c:pt idx="22">
                  <c:v>3.1227012304814763</c:v>
                </c:pt>
                <c:pt idx="23">
                  <c:v>3.9271287281443219</c:v>
                </c:pt>
                <c:pt idx="24">
                  <c:v>4.5492234660760476</c:v>
                </c:pt>
                <c:pt idx="25">
                  <c:v>5.010957059840619</c:v>
                </c:pt>
                <c:pt idx="26">
                  <c:v>5.3481966229040792</c:v>
                </c:pt>
                <c:pt idx="27">
                  <c:v>5.5938446391586654</c:v>
                </c:pt>
                <c:pt idx="28">
                  <c:v>5.7734902684833411</c:v>
                </c:pt>
                <c:pt idx="29">
                  <c:v>5.9057750480806801</c:v>
                </c:pt>
                <c:pt idx="30">
                  <c:v>6.0039366700310834</c:v>
                </c:pt>
                <c:pt idx="31">
                  <c:v>6.077311976527251</c:v>
                </c:pt>
                <c:pt idx="32">
                  <c:v>6.1325038698691836</c:v>
                </c:pt>
                <c:pt idx="33">
                  <c:v>6.1742165556444339</c:v>
                </c:pt>
                <c:pt idx="34">
                  <c:v>6.2058342165110263</c:v>
                </c:pt>
                <c:pt idx="35">
                  <c:v>6.2298175032689311</c:v>
                </c:pt>
                <c:pt idx="36">
                  <c:v>6.2479750895996604</c:v>
                </c:pt>
                <c:pt idx="37">
                  <c:v>6.2616506297125589</c:v>
                </c:pt>
                <c:pt idx="38">
                  <c:v>6.2718525298065506</c:v>
                </c:pt>
                <c:pt idx="39">
                  <c:v>6.2793449011567795</c:v>
                </c:pt>
                <c:pt idx="40">
                  <c:v>6.284711968808276</c:v>
                </c:pt>
              </c:numCache>
            </c:numRef>
          </c:yVal>
        </c:ser>
        <c:ser>
          <c:idx val="2"/>
          <c:order val="2"/>
          <c:tx>
            <c:v>P (Caso 2)</c:v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Hoja1!$S$9:$S$49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Hoja1!$AE$9:$AE$49</c:f>
              <c:numCache>
                <c:formatCode>_-* #,##0.00000_-;\-* #,##0.00000_-;_-* "-"??_-;_-@_-</c:formatCode>
                <c:ptCount val="41"/>
                <c:pt idx="0">
                  <c:v>1.7259006373693635</c:v>
                </c:pt>
                <c:pt idx="1">
                  <c:v>1.7506145564717341</c:v>
                </c:pt>
                <c:pt idx="2">
                  <c:v>1.7757596122267985</c:v>
                </c:pt>
                <c:pt idx="3">
                  <c:v>1.8006731626850148</c:v>
                </c:pt>
                <c:pt idx="4">
                  <c:v>1.8242377410297961</c:v>
                </c:pt>
                <c:pt idx="5">
                  <c:v>1.8445982548044237</c:v>
                </c:pt>
                <c:pt idx="6">
                  <c:v>1.8586957274038249</c:v>
                </c:pt>
                <c:pt idx="7">
                  <c:v>1.8614970153643322</c:v>
                </c:pt>
                <c:pt idx="8">
                  <c:v>1.844734196249352</c:v>
                </c:pt>
                <c:pt idx="9">
                  <c:v>1.7949105423383853</c:v>
                </c:pt>
                <c:pt idx="10">
                  <c:v>1.6904235844615454</c:v>
                </c:pt>
                <c:pt idx="11">
                  <c:v>1.4983997522594492</c:v>
                </c:pt>
                <c:pt idx="12">
                  <c:v>1.1745498171954312</c:v>
                </c:pt>
                <c:pt idx="13">
                  <c:v>0.67581883372803919</c:v>
                </c:pt>
                <c:pt idx="14">
                  <c:v>1.1623897182762993E-3</c:v>
                </c:pt>
                <c:pt idx="15">
                  <c:v>-0.74866070507842741</c:v>
                </c:pt>
                <c:pt idx="16">
                  <c:v>-1.3762517212482586</c:v>
                </c:pt>
                <c:pt idx="17">
                  <c:v>-1.7222286704009029</c:v>
                </c:pt>
                <c:pt idx="18">
                  <c:v>-1.7802429589075475</c:v>
                </c:pt>
                <c:pt idx="19">
                  <c:v>-1.6494040683081468</c:v>
                </c:pt>
                <c:pt idx="20">
                  <c:v>-1.4332269822708026</c:v>
                </c:pt>
                <c:pt idx="21">
                  <c:v>-1.1972144733041221</c:v>
                </c:pt>
                <c:pt idx="22">
                  <c:v>-0.97287417597216164</c:v>
                </c:pt>
                <c:pt idx="23">
                  <c:v>-0.77187923622336108</c:v>
                </c:pt>
                <c:pt idx="24">
                  <c:v>-0.59642159474177747</c:v>
                </c:pt>
                <c:pt idx="25">
                  <c:v>-0.44479998830969014</c:v>
                </c:pt>
                <c:pt idx="26">
                  <c:v>-0.31404823040790836</c:v>
                </c:pt>
                <c:pt idx="27">
                  <c:v>-0.20105859651480062</c:v>
                </c:pt>
                <c:pt idx="28">
                  <c:v>-0.1030071801368051</c:v>
                </c:pt>
                <c:pt idx="29">
                  <c:v>-1.7474728474392583E-2</c:v>
                </c:pt>
                <c:pt idx="30">
                  <c:v>5.755627315818905E-2</c:v>
                </c:pt>
                <c:pt idx="31">
                  <c:v>0.12374840032469095</c:v>
                </c:pt>
                <c:pt idx="32">
                  <c:v>0.18246618187737018</c:v>
                </c:pt>
                <c:pt idx="33">
                  <c:v>0.23482983936695492</c:v>
                </c:pt>
                <c:pt idx="34">
                  <c:v>0.28176154664655129</c:v>
                </c:pt>
                <c:pt idx="35">
                  <c:v>0.32402358283101773</c:v>
                </c:pt>
                <c:pt idx="36">
                  <c:v>0.36224914404393138</c:v>
                </c:pt>
                <c:pt idx="37">
                  <c:v>0.39696697940429804</c:v>
                </c:pt>
                <c:pt idx="38">
                  <c:v>0.42862101392401664</c:v>
                </c:pt>
                <c:pt idx="39">
                  <c:v>0.45758597517734478</c:v>
                </c:pt>
                <c:pt idx="40">
                  <c:v>0.48417986226275472</c:v>
                </c:pt>
              </c:numCache>
            </c:numRef>
          </c:yVal>
        </c:ser>
        <c:ser>
          <c:idx val="3"/>
          <c:order val="3"/>
          <c:tx>
            <c:v>Q (Caso 2)</c:v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Hoja1!$S$9:$S$49</c:f>
              <c:numCache>
                <c:formatCode>_-* #,##0.00_-;\-* #,##0.00_-;_-* "-"??_-;_-@_-</c:formatCode>
                <c:ptCount val="41"/>
                <c:pt idx="0">
                  <c:v>-0.8</c:v>
                </c:pt>
                <c:pt idx="1">
                  <c:v>-0.70000000000000007</c:v>
                </c:pt>
                <c:pt idx="2">
                  <c:v>-0.60000000000000009</c:v>
                </c:pt>
                <c:pt idx="3">
                  <c:v>-0.50000000000000011</c:v>
                </c:pt>
                <c:pt idx="4">
                  <c:v>-0.40000000000000013</c:v>
                </c:pt>
                <c:pt idx="5">
                  <c:v>-0.30000000000000016</c:v>
                </c:pt>
                <c:pt idx="6">
                  <c:v>-0.20000000000000015</c:v>
                </c:pt>
                <c:pt idx="7">
                  <c:v>-0.10000000000000014</c:v>
                </c:pt>
                <c:pt idx="8">
                  <c:v>-1.3877787807814457E-16</c:v>
                </c:pt>
                <c:pt idx="9">
                  <c:v>9.9999999999999867E-2</c:v>
                </c:pt>
                <c:pt idx="10">
                  <c:v>0.19999999999999987</c:v>
                </c:pt>
                <c:pt idx="11">
                  <c:v>0.29999999999999988</c:v>
                </c:pt>
                <c:pt idx="12">
                  <c:v>0.39999999999999991</c:v>
                </c:pt>
                <c:pt idx="13">
                  <c:v>0.49999999999999989</c:v>
                </c:pt>
                <c:pt idx="14">
                  <c:v>0.59999999999999987</c:v>
                </c:pt>
                <c:pt idx="15">
                  <c:v>0.69999999999999984</c:v>
                </c:pt>
                <c:pt idx="16">
                  <c:v>0.79999999999999982</c:v>
                </c:pt>
                <c:pt idx="17">
                  <c:v>0.8999999999999998</c:v>
                </c:pt>
                <c:pt idx="18">
                  <c:v>0.99999999999999978</c:v>
                </c:pt>
                <c:pt idx="19">
                  <c:v>1.0999999999999999</c:v>
                </c:pt>
                <c:pt idx="20">
                  <c:v>1.2</c:v>
                </c:pt>
                <c:pt idx="21">
                  <c:v>1.3</c:v>
                </c:pt>
                <c:pt idx="22">
                  <c:v>1.4000000000000001</c:v>
                </c:pt>
                <c:pt idx="23">
                  <c:v>1.5000000000000002</c:v>
                </c:pt>
                <c:pt idx="24">
                  <c:v>1.6000000000000003</c:v>
                </c:pt>
                <c:pt idx="25">
                  <c:v>1.7000000000000004</c:v>
                </c:pt>
                <c:pt idx="26">
                  <c:v>1.8000000000000005</c:v>
                </c:pt>
                <c:pt idx="27">
                  <c:v>1.9000000000000006</c:v>
                </c:pt>
                <c:pt idx="28">
                  <c:v>2.0000000000000004</c:v>
                </c:pt>
                <c:pt idx="29">
                  <c:v>2.1000000000000005</c:v>
                </c:pt>
                <c:pt idx="30">
                  <c:v>2.2000000000000006</c:v>
                </c:pt>
                <c:pt idx="31">
                  <c:v>2.3000000000000007</c:v>
                </c:pt>
                <c:pt idx="32">
                  <c:v>2.4000000000000008</c:v>
                </c:pt>
                <c:pt idx="33">
                  <c:v>2.5000000000000009</c:v>
                </c:pt>
                <c:pt idx="34">
                  <c:v>2.600000000000001</c:v>
                </c:pt>
                <c:pt idx="35">
                  <c:v>2.7000000000000011</c:v>
                </c:pt>
                <c:pt idx="36">
                  <c:v>2.8000000000000012</c:v>
                </c:pt>
                <c:pt idx="37">
                  <c:v>2.9000000000000012</c:v>
                </c:pt>
                <c:pt idx="38">
                  <c:v>3.0000000000000013</c:v>
                </c:pt>
                <c:pt idx="39">
                  <c:v>3.1000000000000014</c:v>
                </c:pt>
                <c:pt idx="40">
                  <c:v>3.2000000000000015</c:v>
                </c:pt>
              </c:numCache>
            </c:numRef>
          </c:xVal>
          <c:yVal>
            <c:numRef>
              <c:f>Hoja1!$AG$9:$AG$49</c:f>
              <c:numCache>
                <c:formatCode>_-* #,##0.00000_-;\-* #,##0.00000_-;_-* "-"??_-;_-@_-</c:formatCode>
                <c:ptCount val="41"/>
                <c:pt idx="0">
                  <c:v>2.6351164478770421</c:v>
                </c:pt>
                <c:pt idx="1">
                  <c:v>2.5714513774787888</c:v>
                </c:pt>
                <c:pt idx="2">
                  <c:v>2.498119985709315</c:v>
                </c:pt>
                <c:pt idx="3">
                  <c:v>2.4130206205783313</c:v>
                </c:pt>
                <c:pt idx="4">
                  <c:v>2.3134931458194896</c:v>
                </c:pt>
                <c:pt idx="5">
                  <c:v>2.1961728992401097</c:v>
                </c:pt>
                <c:pt idx="6">
                  <c:v>2.0568395743135572</c:v>
                </c:pt>
                <c:pt idx="7">
                  <c:v>1.8903218141701366</c:v>
                </c:pt>
                <c:pt idx="8">
                  <c:v>1.6906245245016931</c:v>
                </c:pt>
                <c:pt idx="9">
                  <c:v>1.4516957574753022</c:v>
                </c:pt>
                <c:pt idx="10">
                  <c:v>1.1697919009627791</c:v>
                </c:pt>
                <c:pt idx="11">
                  <c:v>0.8493851305160498</c:v>
                </c:pt>
                <c:pt idx="12">
                  <c:v>0.51553201728730225</c:v>
                </c:pt>
                <c:pt idx="13">
                  <c:v>0.2331587581046109</c:v>
                </c:pt>
                <c:pt idx="14">
                  <c:v>0.11809879537678858</c:v>
                </c:pt>
                <c:pt idx="15">
                  <c:v>0.29554015908276388</c:v>
                </c:pt>
                <c:pt idx="16">
                  <c:v>0.78804956756674949</c:v>
                </c:pt>
                <c:pt idx="17">
                  <c:v>1.45706989650524</c:v>
                </c:pt>
                <c:pt idx="18">
                  <c:v>2.111870013033641</c:v>
                </c:pt>
                <c:pt idx="19">
                  <c:v>2.6407541492238349</c:v>
                </c:pt>
                <c:pt idx="20">
                  <c:v>3.0243061276781913</c:v>
                </c:pt>
                <c:pt idx="21">
                  <c:v>3.2874330574744062</c:v>
                </c:pt>
                <c:pt idx="22">
                  <c:v>3.4631803431476973</c:v>
                </c:pt>
                <c:pt idx="23">
                  <c:v>3.5790083769194148</c:v>
                </c:pt>
                <c:pt idx="24">
                  <c:v>3.6546084762340652</c:v>
                </c:pt>
                <c:pt idx="25">
                  <c:v>3.7033162384754279</c:v>
                </c:pt>
                <c:pt idx="26">
                  <c:v>3.733984959939586</c:v>
                </c:pt>
                <c:pt idx="27">
                  <c:v>3.7524768891274989</c:v>
                </c:pt>
                <c:pt idx="28">
                  <c:v>3.7626955382693379</c:v>
                </c:pt>
                <c:pt idx="29">
                  <c:v>3.7672643777277295</c:v>
                </c:pt>
                <c:pt idx="30">
                  <c:v>3.7679653281338621</c:v>
                </c:pt>
                <c:pt idx="31">
                  <c:v>3.7660215672297217</c:v>
                </c:pt>
                <c:pt idx="32">
                  <c:v>3.7622810192719225</c:v>
                </c:pt>
                <c:pt idx="33">
                  <c:v>3.7573365754431833</c:v>
                </c:pt>
                <c:pt idx="34">
                  <c:v>3.7516057736925021</c:v>
                </c:pt>
                <c:pt idx="35">
                  <c:v>3.7453842533447164</c:v>
                </c:pt>
                <c:pt idx="36">
                  <c:v>3.7388820523616775</c:v>
                </c:pt>
                <c:pt idx="37">
                  <c:v>3.7322485442479518</c:v>
                </c:pt>
                <c:pt idx="38">
                  <c:v>3.7255897613622007</c:v>
                </c:pt>
                <c:pt idx="39">
                  <c:v>3.7189805548274291</c:v>
                </c:pt>
                <c:pt idx="40">
                  <c:v>3.7124732125515609</c:v>
                </c:pt>
              </c:numCache>
            </c:numRef>
          </c:yVal>
        </c:ser>
        <c:axId val="179426048"/>
        <c:axId val="179428352"/>
      </c:scatterChart>
      <c:valAx>
        <c:axId val="179426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wmec</a:t>
                </a:r>
              </a:p>
            </c:rich>
          </c:tx>
          <c:layout>
            <c:manualLayout>
              <c:xMode val="edge"/>
              <c:yMode val="edge"/>
              <c:x val="0.46725860155382909"/>
              <c:y val="0.88907014681892338"/>
            </c:manualLayout>
          </c:layout>
          <c:spPr>
            <a:noFill/>
            <a:ln w="25400">
              <a:noFill/>
            </a:ln>
          </c:spPr>
        </c:title>
        <c:numFmt formatCode="_-* #,##0.00_-;\-* #,##0.00_-;_-* &quot;-&quot;??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428352"/>
        <c:crosses val="autoZero"/>
        <c:crossBetween val="midCat"/>
      </c:valAx>
      <c:valAx>
        <c:axId val="179428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794260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410654827968925"/>
          <c:y val="0.95921696574225124"/>
          <c:w val="0.39178690344062156"/>
          <c:h val="3.58890701468189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" footer="0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53" workbookViewId="0"/>
  </sheetViews>
  <pageMargins left="0.75" right="0.75" top="0.48" bottom="0.27" header="0" footer="0"/>
  <pageSetup orientation="landscape" horizontalDpi="4294967294" verticalDpi="36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" footer="0"/>
  <pageSetup orientation="landscape" horizontalDpi="360" verticalDpi="36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" footer="0"/>
  <pageSetup orientation="landscape" horizontalDpi="360" verticalDpi="36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53" workbookViewId="0"/>
  </sheetViews>
  <pageMargins left="0.75" right="0.75" top="0.48" bottom="0.27" header="0" footer="0"/>
  <pageSetup orientation="landscape" horizontalDpi="4294967294" verticalDpi="36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" footer="0"/>
  <pageSetup orientation="landscape" horizontalDpi="360" verticalDpi="36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698182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698182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I65"/>
  <sheetViews>
    <sheetView tabSelected="1" zoomScale="75" workbookViewId="0">
      <selection activeCell="Q3" sqref="Q3"/>
    </sheetView>
  </sheetViews>
  <sheetFormatPr baseColWidth="10" defaultRowHeight="12.75"/>
  <cols>
    <col min="6" max="6" width="11.85546875" customWidth="1"/>
    <col min="7" max="10" width="11.5703125" bestFit="1" customWidth="1"/>
    <col min="11" max="11" width="13.5703125" customWidth="1"/>
    <col min="12" max="12" width="12.28515625" customWidth="1"/>
    <col min="13" max="17" width="11.5703125" bestFit="1" customWidth="1"/>
  </cols>
  <sheetData>
    <row r="2" spans="2:35" ht="13.5" thickBot="1">
      <c r="K2" s="18"/>
    </row>
    <row r="3" spans="2:35" ht="13.5" thickBot="1">
      <c r="B3" s="24" t="s">
        <v>20</v>
      </c>
      <c r="C3" s="25"/>
      <c r="D3" s="25"/>
      <c r="E3" s="25"/>
      <c r="F3" s="25"/>
      <c r="G3" s="25"/>
      <c r="H3" s="25"/>
      <c r="I3" s="26"/>
      <c r="J3" s="16"/>
      <c r="S3" s="24" t="s">
        <v>20</v>
      </c>
      <c r="T3" s="25"/>
      <c r="U3" s="25"/>
      <c r="V3" s="25"/>
      <c r="W3" s="25"/>
      <c r="X3" s="25"/>
      <c r="Y3" s="25"/>
      <c r="Z3" s="26"/>
      <c r="AA3" s="16"/>
    </row>
    <row r="4" spans="2:35">
      <c r="B4" s="12" t="s">
        <v>9</v>
      </c>
      <c r="C4" s="9">
        <f>0.08*1</f>
        <v>0.08</v>
      </c>
      <c r="D4" s="12" t="s">
        <v>11</v>
      </c>
      <c r="E4" s="9">
        <f>5</f>
        <v>5</v>
      </c>
      <c r="F4" s="12"/>
      <c r="G4" s="9"/>
      <c r="H4" s="12" t="s">
        <v>29</v>
      </c>
      <c r="I4" s="9">
        <f>(C4+E4)*1</f>
        <v>5.08</v>
      </c>
      <c r="J4" s="15"/>
      <c r="K4" t="s">
        <v>22</v>
      </c>
      <c r="L4">
        <f>-E5*I5/E4</f>
        <v>-3.048E-2</v>
      </c>
      <c r="S4" s="12" t="s">
        <v>9</v>
      </c>
      <c r="T4" s="9">
        <v>0.08</v>
      </c>
      <c r="U4" s="12" t="s">
        <v>11</v>
      </c>
      <c r="V4" s="9">
        <f>5</f>
        <v>5</v>
      </c>
      <c r="W4" s="12"/>
      <c r="X4" s="9"/>
      <c r="Y4" s="12" t="s">
        <v>17</v>
      </c>
      <c r="Z4" s="9">
        <f>(T4+V4)*1</f>
        <v>5.08</v>
      </c>
      <c r="AA4" s="15"/>
      <c r="AB4" t="s">
        <v>22</v>
      </c>
      <c r="AC4">
        <f>-V5*Z5/V4</f>
        <v>-3.048E-2</v>
      </c>
    </row>
    <row r="5" spans="2:35">
      <c r="B5" s="13" t="s">
        <v>10</v>
      </c>
      <c r="C5" s="10">
        <f>0.08*1</f>
        <v>0.08</v>
      </c>
      <c r="D5" s="13" t="s">
        <v>12</v>
      </c>
      <c r="E5" s="10">
        <v>0.03</v>
      </c>
      <c r="F5" s="13"/>
      <c r="G5" s="10"/>
      <c r="H5" s="13" t="s">
        <v>30</v>
      </c>
      <c r="I5" s="10">
        <f>(C5+E4)*1</f>
        <v>5.08</v>
      </c>
      <c r="J5" s="15"/>
      <c r="K5" t="s">
        <v>23</v>
      </c>
      <c r="L5">
        <f>-G6*I4*I5/E4+G6*E4</f>
        <v>-0.16127999999999965</v>
      </c>
      <c r="S5" s="13" t="s">
        <v>10</v>
      </c>
      <c r="T5" s="10">
        <f>0.08*1</f>
        <v>0.08</v>
      </c>
      <c r="U5" s="13" t="s">
        <v>12</v>
      </c>
      <c r="V5" s="10">
        <v>0.03</v>
      </c>
      <c r="W5" s="13"/>
      <c r="X5" s="10"/>
      <c r="Y5" s="13" t="s">
        <v>18</v>
      </c>
      <c r="Z5" s="10">
        <f>(T5+V4)*1</f>
        <v>5.08</v>
      </c>
      <c r="AA5" s="15"/>
      <c r="AB5" t="s">
        <v>23</v>
      </c>
      <c r="AC5">
        <f>-X6*Z4*Z5/V4+X6*V4</f>
        <v>-9.6767999999999965E-2</v>
      </c>
    </row>
    <row r="6" spans="2:35" ht="13.5" thickBot="1">
      <c r="B6" s="14" t="s">
        <v>6</v>
      </c>
      <c r="C6" s="11">
        <v>1</v>
      </c>
      <c r="D6" s="14" t="s">
        <v>13</v>
      </c>
      <c r="E6" s="11">
        <f>0.11*1/1.4</f>
        <v>7.8571428571428584E-2</v>
      </c>
      <c r="F6" s="14" t="s">
        <v>14</v>
      </c>
      <c r="G6" s="11">
        <v>1</v>
      </c>
      <c r="H6" s="14" t="s">
        <v>4</v>
      </c>
      <c r="I6" s="11">
        <v>0</v>
      </c>
      <c r="J6" s="15"/>
      <c r="S6" s="14" t="s">
        <v>6</v>
      </c>
      <c r="T6" s="11">
        <v>0.6</v>
      </c>
      <c r="U6" s="14" t="s">
        <v>13</v>
      </c>
      <c r="V6" s="11">
        <f>0.11*1/1.4</f>
        <v>7.8571428571428584E-2</v>
      </c>
      <c r="W6" s="14" t="s">
        <v>14</v>
      </c>
      <c r="X6" s="11">
        <v>0.6</v>
      </c>
      <c r="Y6" s="14" t="s">
        <v>4</v>
      </c>
      <c r="Z6" s="11">
        <v>0</v>
      </c>
      <c r="AA6" s="15"/>
    </row>
    <row r="7" spans="2:35" ht="13.5" thickBot="1">
      <c r="B7">
        <v>1</v>
      </c>
      <c r="C7">
        <v>2</v>
      </c>
      <c r="D7">
        <v>3</v>
      </c>
      <c r="E7">
        <v>4</v>
      </c>
      <c r="F7">
        <v>5</v>
      </c>
      <c r="G7">
        <v>6</v>
      </c>
      <c r="H7">
        <v>7</v>
      </c>
      <c r="I7">
        <v>8</v>
      </c>
      <c r="J7">
        <v>9</v>
      </c>
      <c r="K7">
        <v>10</v>
      </c>
      <c r="L7">
        <v>11</v>
      </c>
      <c r="M7">
        <v>12</v>
      </c>
      <c r="N7">
        <v>13</v>
      </c>
      <c r="O7">
        <v>14</v>
      </c>
      <c r="P7">
        <v>15</v>
      </c>
      <c r="Q7">
        <v>16</v>
      </c>
    </row>
    <row r="8" spans="2:35" ht="13.5" thickBot="1">
      <c r="B8" s="5" t="s">
        <v>0</v>
      </c>
      <c r="C8" s="6" t="s">
        <v>1</v>
      </c>
      <c r="D8" s="6" t="s">
        <v>2</v>
      </c>
      <c r="E8" s="6" t="s">
        <v>3</v>
      </c>
      <c r="F8" s="6" t="s">
        <v>21</v>
      </c>
      <c r="G8" s="6" t="s">
        <v>19</v>
      </c>
      <c r="H8" s="6" t="s">
        <v>5</v>
      </c>
      <c r="I8" s="6" t="s">
        <v>7</v>
      </c>
      <c r="J8" s="7" t="s">
        <v>8</v>
      </c>
      <c r="K8" s="7" t="s">
        <v>15</v>
      </c>
      <c r="L8" s="7" t="s">
        <v>16</v>
      </c>
      <c r="M8" s="20" t="s">
        <v>24</v>
      </c>
      <c r="N8" s="7" t="s">
        <v>25</v>
      </c>
      <c r="O8" s="7" t="s">
        <v>26</v>
      </c>
      <c r="P8" s="7" t="s">
        <v>27</v>
      </c>
      <c r="Q8" s="7" t="s">
        <v>28</v>
      </c>
      <c r="R8" s="22" t="s">
        <v>31</v>
      </c>
      <c r="S8" s="5" t="s">
        <v>0</v>
      </c>
      <c r="T8" s="6" t="s">
        <v>1</v>
      </c>
      <c r="U8" s="6" t="s">
        <v>2</v>
      </c>
      <c r="V8" s="6" t="s">
        <v>3</v>
      </c>
      <c r="W8" s="6" t="s">
        <v>21</v>
      </c>
      <c r="X8" s="6" t="s">
        <v>19</v>
      </c>
      <c r="Y8" s="6" t="s">
        <v>5</v>
      </c>
      <c r="Z8" s="6" t="s">
        <v>7</v>
      </c>
      <c r="AA8" s="7" t="s">
        <v>8</v>
      </c>
      <c r="AB8" s="7" t="s">
        <v>15</v>
      </c>
      <c r="AC8" s="7" t="s">
        <v>16</v>
      </c>
      <c r="AD8" s="20" t="s">
        <v>24</v>
      </c>
      <c r="AE8" s="7" t="s">
        <v>25</v>
      </c>
      <c r="AF8" s="7" t="s">
        <v>26</v>
      </c>
      <c r="AG8" s="7" t="s">
        <v>27</v>
      </c>
      <c r="AH8" s="7" t="s">
        <v>28</v>
      </c>
      <c r="AI8" s="22" t="s">
        <v>31</v>
      </c>
    </row>
    <row r="9" spans="2:35">
      <c r="B9" s="3">
        <v>-0.8</v>
      </c>
      <c r="C9" s="2">
        <f>-$I$5/$E$4*E9</f>
        <v>-5.7221289311256989</v>
      </c>
      <c r="D9" s="2">
        <f>+$E$6/($G$6-B9)/$E$4*E9</f>
        <v>4.9168399451929981E-2</v>
      </c>
      <c r="E9" s="2">
        <f>SQRT($C$6*$C$6/(($L$4+K9)*($L$4+K9)+(L9+$L$5)*(L9+$L$5)))</f>
        <v>5.6320166644937979</v>
      </c>
      <c r="F9" s="2">
        <f>+ATAN2(I9,J9)</f>
        <v>-2.005828234340739</v>
      </c>
      <c r="G9" s="8">
        <f>+($G$6-B9)/$G$6</f>
        <v>1.8</v>
      </c>
      <c r="H9" s="17">
        <f>+$E$6*(E9*E9)/($G$6-B9)</f>
        <v>1.3845862253987871</v>
      </c>
      <c r="I9" s="19">
        <f>+$E$5*C9-$G$6*($I$4*D9+$E$4*$I$6)</f>
        <v>-0.42143933714957527</v>
      </c>
      <c r="J9" s="19">
        <f>+$E$5*D9+$G$6*($I$4*C9+$E$4*E9)</f>
        <v>-0.90685659566600318</v>
      </c>
      <c r="K9" s="19">
        <f>-$G$6*$I$4*$E$6/$E$4/($G$6-B9)</f>
        <v>-4.4349206349206353E-2</v>
      </c>
      <c r="L9" s="19">
        <f>+$E$5*$E$6/$E$4/($G$6-B9)</f>
        <v>2.6190476190476197E-4</v>
      </c>
      <c r="M9" s="19">
        <f>+SQRT(C9*C9+D9*D9)</f>
        <v>5.7223401712874775</v>
      </c>
      <c r="N9" s="19">
        <f>+I9*C9+J9*D9</f>
        <v>2.3669415364766988</v>
      </c>
      <c r="O9" s="19">
        <f>+$C$6*M9</f>
        <v>5.7223401712874775</v>
      </c>
      <c r="P9" s="19">
        <f>+J9*C9-I9*D9</f>
        <v>5.2098718601163236</v>
      </c>
      <c r="Q9" s="19">
        <f>+COS(ATAN(P9/N9))</f>
        <v>0.41363174254356683</v>
      </c>
      <c r="R9" s="23">
        <f>+(H9*B9)/N9*100</f>
        <v>-46.797479500395511</v>
      </c>
      <c r="S9" s="3">
        <f>+B9</f>
        <v>-0.8</v>
      </c>
      <c r="T9" s="2">
        <f>-$Z$5/$V$4*V9</f>
        <v>-5.249698610264665</v>
      </c>
      <c r="U9" s="2">
        <f>+$V$6/($X$6-S9)/$V$4*V9</f>
        <v>5.7997232758427733E-2</v>
      </c>
      <c r="V9" s="2">
        <f>SQRT($T$6*$T$6/(($AC$4+AB9)*($AC$4+AB9)+(AC9+$AC$5)*(AC9+$AC$5)))</f>
        <v>5.1670261912053785</v>
      </c>
      <c r="W9" s="2">
        <f>+ATAN2(Z9,AA9)</f>
        <v>-2.1616990107121716</v>
      </c>
      <c r="X9" s="8">
        <f>+($X$6-S9)/$X$6</f>
        <v>2.3333333333333335</v>
      </c>
      <c r="Y9" s="17">
        <f>+$V$6*(V9*V9)/($X$6-S9)</f>
        <v>1.4983661034011533</v>
      </c>
      <c r="Z9" s="19">
        <f>+$V$5*T9-$X$6*($Z$4*U9+$V$4*$Z$6)</f>
        <v>-0.33426652375562765</v>
      </c>
      <c r="AA9" s="19">
        <f>+$V$5*U9+$X$6*($Z$4*T9+$V$4*V9)</f>
        <v>-0.49826287348781034</v>
      </c>
      <c r="AB9" s="19">
        <f>-$X$6*$Z$4*$V$6/$V$4/($X$6-S9)</f>
        <v>-3.4212244897959196E-2</v>
      </c>
      <c r="AC9" s="19">
        <f>+$V$5*$V$6/$V$4/($X$6-S9)</f>
        <v>3.3673469387755111E-4</v>
      </c>
      <c r="AD9" s="19">
        <f>+SQRT(T9*T9+U9*U9)</f>
        <v>5.2500189692631007</v>
      </c>
      <c r="AE9" s="19">
        <f>+Z9*T9+AA9*U9</f>
        <v>1.7259006373693635</v>
      </c>
      <c r="AF9" s="19">
        <f>+$T$6*AD9</f>
        <v>3.1500113815578605</v>
      </c>
      <c r="AG9" s="19">
        <f>+AA9*T9-Z9*U9</f>
        <v>2.6351164478770421</v>
      </c>
      <c r="AH9" s="19">
        <f>+COS(ATAN(AG9/AE9))</f>
        <v>0.54790298456502851</v>
      </c>
      <c r="AI9" s="23">
        <f>+(Y9*S9)/AE9*100</f>
        <v>-69.453180372421869</v>
      </c>
    </row>
    <row r="10" spans="2:35">
      <c r="B10" s="3">
        <f>+B9+0.1</f>
        <v>-0.70000000000000007</v>
      </c>
      <c r="C10" s="2">
        <f t="shared" ref="C10:C49" si="0">-$I$5/$E$4*E10</f>
        <v>-5.6868585042188871</v>
      </c>
      <c r="D10" s="2">
        <f t="shared" ref="D10:D49" si="1">+$E$6/($G$6-B10)/$E$4*E10</f>
        <v>5.1739763404360282E-2</v>
      </c>
      <c r="E10" s="2">
        <f t="shared" ref="E10:E49" si="2">SQRT($C$6*$C$6/(($L$4+K10)*($L$4+K10)+(L10+$L$5)*(L10+$L$5)))</f>
        <v>5.597301677380794</v>
      </c>
      <c r="F10" s="2">
        <f t="shared" ref="F10:F49" si="3">+ATAN2(I10,J10)</f>
        <v>-2.0191069871956584</v>
      </c>
      <c r="G10" s="8">
        <f t="shared" ref="G10:G49" si="4">+($G$6-B10)/$G$6</f>
        <v>1.7000000000000002</v>
      </c>
      <c r="H10" s="17">
        <f t="shared" ref="H10:H49" si="5">+$E$6*(E10*E10)/($G$6-B10)</f>
        <v>1.448015322452556</v>
      </c>
      <c r="I10" s="19">
        <f t="shared" ref="I10:I49" si="6">+$E$5*C10-$G$6*($I$4*D10+$E$4*$I$6)</f>
        <v>-0.43344375322071688</v>
      </c>
      <c r="J10" s="19">
        <f t="shared" ref="J10:J49" si="7">+$E$5*D10+$G$6*($I$4*C10+$E$4*E10)</f>
        <v>-0.90118062162584522</v>
      </c>
      <c r="K10" s="19">
        <f t="shared" ref="K10:K49" si="8">-$G$6*$I$4*$E$6/$E$4/($G$6-B10)</f>
        <v>-4.6957983193277313E-2</v>
      </c>
      <c r="L10" s="19">
        <f t="shared" ref="L10:L49" si="9">+$E$5*$E$6/$E$4/($G$6-B10)</f>
        <v>2.7731092436974791E-4</v>
      </c>
      <c r="M10" s="19">
        <f t="shared" ref="M10:M49" si="10">+SQRT(C10*C10+D10*D10)</f>
        <v>5.6870938668289819</v>
      </c>
      <c r="N10" s="19">
        <f t="shared" ref="N10:N49" si="11">+I10*C10+J10*D10</f>
        <v>2.4183064219562711</v>
      </c>
      <c r="O10" s="19">
        <f t="shared" ref="O10:O49" si="12">+$C$6*M10</f>
        <v>5.6870938668289819</v>
      </c>
      <c r="P10" s="19">
        <f t="shared" ref="P10:P49" si="13">+J10*C10-I10*D10</f>
        <v>5.1473129591709395</v>
      </c>
      <c r="Q10" s="19">
        <f t="shared" ref="Q10:Q49" si="14">+COS(ATAN(P10/N10))</f>
        <v>0.42522709816018323</v>
      </c>
      <c r="R10" s="23">
        <f t="shared" ref="R10:R49" si="15">+(H10*B10)/N10*100</f>
        <v>-41.914073275165698</v>
      </c>
      <c r="S10" s="3">
        <f t="shared" ref="S10:S49" si="16">+B10</f>
        <v>-0.70000000000000007</v>
      </c>
      <c r="T10" s="2">
        <f t="shared" ref="T10:T49" si="17">-$Z$5/$V$4*V10</f>
        <v>-5.1842828465713184</v>
      </c>
      <c r="U10" s="2">
        <f t="shared" ref="U10:U49" si="18">+$V$6/($X$6-S10)/$V$4*V10</f>
        <v>6.1680270952977102E-2</v>
      </c>
      <c r="V10" s="2">
        <f t="shared" ref="V10:V49" si="19">SQRT($T$6*$T$6/(($AC$4+AB10)*($AC$4+AB10)+(AC10+$AC$5)*(AC10+$AC$5)))</f>
        <v>5.1026405970190138</v>
      </c>
      <c r="W10" s="2">
        <f t="shared" ref="W10:W49" si="20">+ATAN2(Z10,AA10)</f>
        <v>-2.1804089674001164</v>
      </c>
      <c r="X10" s="8">
        <f t="shared" ref="X10:X49" si="21">+($X$6-S10)/$X$6</f>
        <v>2.166666666666667</v>
      </c>
      <c r="Y10" s="17">
        <f t="shared" ref="Y10:Y49" si="22">+$V$6*(V10*V10)/($X$6-S10)</f>
        <v>1.5736612729989679</v>
      </c>
      <c r="Z10" s="19">
        <f t="shared" ref="Z10:Z49" si="23">+$V$5*T10-$X$6*($Z$4*U10+$V$4*$Z$6)</f>
        <v>-0.34352995126181374</v>
      </c>
      <c r="AA10" s="19">
        <f t="shared" ref="AA10:AA49" si="24">+$V$5*U10+$X$6*($Z$4*T10+$V$4*V10)</f>
        <v>-0.49192191716374828</v>
      </c>
      <c r="AB10" s="19">
        <f t="shared" ref="AB10:AB49" si="25">-$X$6*$Z$4*$V$6/$V$4/($X$6-S10)</f>
        <v>-3.6843956043956051E-2</v>
      </c>
      <c r="AC10" s="19">
        <f t="shared" ref="AC10:AC49" si="26">+$V$5*$V$6/$V$4/($X$6-S10)</f>
        <v>3.626373626373627E-4</v>
      </c>
      <c r="AD10" s="19">
        <f t="shared" ref="AD10:AD49" si="27">+SQRT(T10*T10+U10*U10)</f>
        <v>5.1846497556805549</v>
      </c>
      <c r="AE10" s="19">
        <f t="shared" ref="AE10:AE49" si="28">+Z10*T10+AA10*U10</f>
        <v>1.7506145564717341</v>
      </c>
      <c r="AF10" s="19">
        <f t="shared" ref="AF10:AF49" si="29">+$T$6*AD10</f>
        <v>3.1107898534083329</v>
      </c>
      <c r="AG10" s="19">
        <f t="shared" ref="AG10:AG49" si="30">+AA10*T10-Z10*U10</f>
        <v>2.5714513774787888</v>
      </c>
      <c r="AH10" s="19">
        <f t="shared" ref="AH10:AH49" si="31">+COS(ATAN(AG10/AE10))</f>
        <v>0.56275564694724434</v>
      </c>
      <c r="AI10" s="23">
        <f t="shared" ref="AI10:AI49" si="32">+(Y10*S10)/AE10*100</f>
        <v>-62.924353452162322</v>
      </c>
    </row>
    <row r="11" spans="2:35">
      <c r="B11" s="3">
        <f t="shared" ref="B11:B49" si="33">+B10+0.1</f>
        <v>-0.60000000000000009</v>
      </c>
      <c r="C11" s="2">
        <f t="shared" si="0"/>
        <v>-5.6465290450481564</v>
      </c>
      <c r="D11" s="2">
        <f t="shared" si="1"/>
        <v>5.458364339806817E-2</v>
      </c>
      <c r="E11" s="2">
        <f t="shared" si="2"/>
        <v>5.5576073278033036</v>
      </c>
      <c r="F11" s="2">
        <f t="shared" si="3"/>
        <v>-2.0338483184034493</v>
      </c>
      <c r="G11" s="8">
        <f t="shared" si="4"/>
        <v>1.6</v>
      </c>
      <c r="H11" s="17">
        <f t="shared" si="5"/>
        <v>1.5167722826365304</v>
      </c>
      <c r="I11" s="19">
        <f t="shared" si="6"/>
        <v>-0.44668077981363097</v>
      </c>
      <c r="J11" s="19">
        <f t="shared" si="7"/>
        <v>-0.89469340052617374</v>
      </c>
      <c r="K11" s="19">
        <f t="shared" si="8"/>
        <v>-4.9892857142857149E-2</v>
      </c>
      <c r="L11" s="19">
        <f t="shared" si="9"/>
        <v>2.946428571428572E-4</v>
      </c>
      <c r="M11" s="19">
        <f t="shared" si="10"/>
        <v>5.6467928623864934</v>
      </c>
      <c r="N11" s="19">
        <f t="shared" si="11"/>
        <v>2.4733603715575021</v>
      </c>
      <c r="O11" s="19">
        <f t="shared" si="12"/>
        <v>5.6467928623864934</v>
      </c>
      <c r="P11" s="19">
        <f t="shared" si="13"/>
        <v>5.0762937368820618</v>
      </c>
      <c r="Q11" s="19">
        <f t="shared" si="14"/>
        <v>0.4380115282840723</v>
      </c>
      <c r="R11" s="23">
        <f t="shared" si="15"/>
        <v>-36.794612707764927</v>
      </c>
      <c r="S11" s="3">
        <f t="shared" si="16"/>
        <v>-0.60000000000000009</v>
      </c>
      <c r="T11" s="2">
        <f t="shared" si="17"/>
        <v>-5.1078276913852703</v>
      </c>
      <c r="U11" s="2">
        <f t="shared" si="18"/>
        <v>6.5834861976516182E-2</v>
      </c>
      <c r="V11" s="2">
        <f t="shared" si="19"/>
        <v>5.0273894600248719</v>
      </c>
      <c r="W11" s="2">
        <f t="shared" si="20"/>
        <v>-2.2016477075514476</v>
      </c>
      <c r="X11" s="8">
        <f t="shared" si="21"/>
        <v>2.0000000000000004</v>
      </c>
      <c r="Y11" s="17">
        <f t="shared" si="22"/>
        <v>1.6548874560146483</v>
      </c>
      <c r="Z11" s="19">
        <f t="shared" si="23"/>
        <v>-0.35389949004597943</v>
      </c>
      <c r="AA11" s="19">
        <f t="shared" si="24"/>
        <v>-0.48451537740839373</v>
      </c>
      <c r="AB11" s="19">
        <f t="shared" si="25"/>
        <v>-3.9914285714285715E-2</v>
      </c>
      <c r="AC11" s="19">
        <f t="shared" si="26"/>
        <v>3.9285714285714287E-4</v>
      </c>
      <c r="AD11" s="19">
        <f t="shared" si="27"/>
        <v>5.108251946990638</v>
      </c>
      <c r="AE11" s="19">
        <f t="shared" si="28"/>
        <v>1.7757596122267985</v>
      </c>
      <c r="AF11" s="19">
        <f t="shared" si="29"/>
        <v>3.0649511681943826</v>
      </c>
      <c r="AG11" s="19">
        <f t="shared" si="30"/>
        <v>2.498119985709315</v>
      </c>
      <c r="AH11" s="19">
        <f t="shared" si="31"/>
        <v>0.579376151455269</v>
      </c>
      <c r="AI11" s="23">
        <f t="shared" si="32"/>
        <v>-55.915928415764228</v>
      </c>
    </row>
    <row r="12" spans="2:35">
      <c r="B12" s="3">
        <f t="shared" si="33"/>
        <v>-0.50000000000000011</v>
      </c>
      <c r="C12" s="2">
        <f t="shared" si="0"/>
        <v>-5.6000710114539549</v>
      </c>
      <c r="D12" s="2">
        <f t="shared" si="1"/>
        <v>5.7743514366323127E-2</v>
      </c>
      <c r="E12" s="2">
        <f t="shared" si="2"/>
        <v>5.5118809167853886</v>
      </c>
      <c r="F12" s="2">
        <f t="shared" si="3"/>
        <v>-2.05030034262996</v>
      </c>
      <c r="G12" s="8">
        <f t="shared" si="4"/>
        <v>1.5</v>
      </c>
      <c r="H12" s="17">
        <f t="shared" si="5"/>
        <v>1.5913768745192967</v>
      </c>
      <c r="I12" s="19">
        <f t="shared" si="6"/>
        <v>-0.46133918332454016</v>
      </c>
      <c r="J12" s="19">
        <f t="shared" si="7"/>
        <v>-0.88722384882816185</v>
      </c>
      <c r="K12" s="19">
        <f t="shared" si="8"/>
        <v>-5.3219047619047631E-2</v>
      </c>
      <c r="L12" s="19">
        <f t="shared" si="9"/>
        <v>3.1428571428571437E-4</v>
      </c>
      <c r="M12" s="19">
        <f t="shared" si="10"/>
        <v>5.6003687063244589</v>
      </c>
      <c r="N12" s="19">
        <f t="shared" si="11"/>
        <v>2.5323007639226458</v>
      </c>
      <c r="O12" s="19">
        <f t="shared" si="12"/>
        <v>5.6003687063244589</v>
      </c>
      <c r="P12" s="19">
        <f t="shared" si="13"/>
        <v>4.9951559022532432</v>
      </c>
      <c r="Q12" s="19">
        <f t="shared" si="14"/>
        <v>0.45216679413677202</v>
      </c>
      <c r="R12" s="23">
        <f t="shared" si="15"/>
        <v>-31.421561316717057</v>
      </c>
      <c r="S12" s="3">
        <f t="shared" si="16"/>
        <v>-0.50000000000000011</v>
      </c>
      <c r="T12" s="2">
        <f t="shared" si="17"/>
        <v>-5.0175526623668434</v>
      </c>
      <c r="U12" s="2">
        <f t="shared" si="18"/>
        <v>7.0550515500096236E-2</v>
      </c>
      <c r="V12" s="2">
        <f t="shared" si="19"/>
        <v>4.9385360850067359</v>
      </c>
      <c r="W12" s="2">
        <f t="shared" si="20"/>
        <v>-2.2259413557800194</v>
      </c>
      <c r="X12" s="8">
        <f t="shared" si="21"/>
        <v>1.8333333333333335</v>
      </c>
      <c r="Y12" s="17">
        <f t="shared" si="22"/>
        <v>1.7420813330652614</v>
      </c>
      <c r="Z12" s="19">
        <f t="shared" si="23"/>
        <v>-0.36556455111529862</v>
      </c>
      <c r="AA12" s="19">
        <f t="shared" si="24"/>
        <v>-0.47577574440892845</v>
      </c>
      <c r="AB12" s="19">
        <f t="shared" si="25"/>
        <v>-4.3542857142857147E-2</v>
      </c>
      <c r="AC12" s="19">
        <f t="shared" si="26"/>
        <v>4.2857142857142866E-4</v>
      </c>
      <c r="AD12" s="19">
        <f t="shared" si="27"/>
        <v>5.0180486341666644</v>
      </c>
      <c r="AE12" s="19">
        <f t="shared" si="28"/>
        <v>1.8006731626850148</v>
      </c>
      <c r="AF12" s="19">
        <f t="shared" si="29"/>
        <v>3.0108291804999987</v>
      </c>
      <c r="AG12" s="19">
        <f t="shared" si="30"/>
        <v>2.4130206205783313</v>
      </c>
      <c r="AH12" s="19">
        <f t="shared" si="31"/>
        <v>0.59806553435422172</v>
      </c>
      <c r="AI12" s="23">
        <f t="shared" si="32"/>
        <v>-48.373057619951815</v>
      </c>
    </row>
    <row r="13" spans="2:35">
      <c r="B13" s="3">
        <f t="shared" si="33"/>
        <v>-0.40000000000000013</v>
      </c>
      <c r="C13" s="2">
        <f t="shared" si="0"/>
        <v>-5.5461146041721845</v>
      </c>
      <c r="D13" s="2">
        <f t="shared" si="1"/>
        <v>6.1271955493626497E-2</v>
      </c>
      <c r="E13" s="2">
        <f t="shared" si="2"/>
        <v>5.4587742167049056</v>
      </c>
      <c r="F13" s="2">
        <f t="shared" si="3"/>
        <v>-2.0687685038253756</v>
      </c>
      <c r="G13" s="8">
        <f t="shared" si="4"/>
        <v>1.4000000000000001</v>
      </c>
      <c r="H13" s="17">
        <f t="shared" si="5"/>
        <v>1.6723488542784941</v>
      </c>
      <c r="I13" s="19">
        <f t="shared" si="6"/>
        <v>-0.47764497203278816</v>
      </c>
      <c r="J13" s="19">
        <f t="shared" si="7"/>
        <v>-0.87855294700535846</v>
      </c>
      <c r="K13" s="19">
        <f t="shared" si="8"/>
        <v>-5.7020408163265313E-2</v>
      </c>
      <c r="L13" s="19">
        <f t="shared" si="9"/>
        <v>3.3673469387755106E-4</v>
      </c>
      <c r="M13" s="19">
        <f t="shared" si="10"/>
        <v>5.5464530517387418</v>
      </c>
      <c r="N13" s="19">
        <f t="shared" si="11"/>
        <v>2.5952430979327543</v>
      </c>
      <c r="O13" s="19">
        <f t="shared" si="12"/>
        <v>5.5464530517387418</v>
      </c>
      <c r="P13" s="19">
        <f t="shared" si="13"/>
        <v>4.9018215713930777</v>
      </c>
      <c r="Q13" s="19">
        <f t="shared" si="14"/>
        <v>0.46791040575366893</v>
      </c>
      <c r="R13" s="23">
        <f t="shared" si="15"/>
        <v>-25.775602379763303</v>
      </c>
      <c r="S13" s="3">
        <f t="shared" si="16"/>
        <v>-0.40000000000000013</v>
      </c>
      <c r="T13" s="2">
        <f t="shared" si="17"/>
        <v>-4.9097459470180498</v>
      </c>
      <c r="U13" s="2">
        <f t="shared" si="18"/>
        <v>7.5938140350391661E-2</v>
      </c>
      <c r="V13" s="2">
        <f t="shared" si="19"/>
        <v>4.8324271132067418</v>
      </c>
      <c r="W13" s="2">
        <f t="shared" si="20"/>
        <v>-2.2539641145800244</v>
      </c>
      <c r="X13" s="8">
        <f t="shared" si="21"/>
        <v>1.6666666666666667</v>
      </c>
      <c r="Y13" s="17">
        <f t="shared" si="22"/>
        <v>1.834827641778658</v>
      </c>
      <c r="Z13" s="19">
        <f t="shared" si="23"/>
        <v>-0.37875183019853531</v>
      </c>
      <c r="AA13" s="19">
        <f t="shared" si="24"/>
        <v>-0.46534616268027973</v>
      </c>
      <c r="AB13" s="19">
        <f t="shared" si="25"/>
        <v>-4.7897142857142867E-2</v>
      </c>
      <c r="AC13" s="19">
        <f t="shared" si="26"/>
        <v>4.7142857142857153E-4</v>
      </c>
      <c r="AD13" s="19">
        <f t="shared" si="27"/>
        <v>4.9103331725474639</v>
      </c>
      <c r="AE13" s="19">
        <f t="shared" si="28"/>
        <v>1.8242377410297961</v>
      </c>
      <c r="AF13" s="19">
        <f t="shared" si="29"/>
        <v>2.9461999035284783</v>
      </c>
      <c r="AG13" s="19">
        <f t="shared" si="30"/>
        <v>2.3134931458194896</v>
      </c>
      <c r="AH13" s="19">
        <f t="shared" si="31"/>
        <v>0.61918328720499161</v>
      </c>
      <c r="AI13" s="23">
        <f t="shared" si="32"/>
        <v>-40.232204399913016</v>
      </c>
    </row>
    <row r="14" spans="2:35">
      <c r="B14" s="3">
        <f t="shared" si="33"/>
        <v>-0.30000000000000016</v>
      </c>
      <c r="C14" s="2">
        <f t="shared" si="0"/>
        <v>-5.482884479727903</v>
      </c>
      <c r="D14" s="2">
        <f t="shared" si="1"/>
        <v>6.5232899192055618E-2</v>
      </c>
      <c r="E14" s="2">
        <f t="shared" si="2"/>
        <v>5.3965398422518733</v>
      </c>
      <c r="F14" s="2">
        <f t="shared" si="3"/>
        <v>-2.0896323295024124</v>
      </c>
      <c r="G14" s="8">
        <f t="shared" si="4"/>
        <v>1.3000000000000003</v>
      </c>
      <c r="H14" s="17">
        <f t="shared" si="5"/>
        <v>1.7601596975776408</v>
      </c>
      <c r="I14" s="19">
        <f t="shared" si="6"/>
        <v>-0.49586966228747964</v>
      </c>
      <c r="J14" s="19">
        <f t="shared" si="7"/>
        <v>-0.86839695878261991</v>
      </c>
      <c r="K14" s="19">
        <f t="shared" si="8"/>
        <v>-6.1406593406593407E-2</v>
      </c>
      <c r="L14" s="19">
        <f t="shared" si="9"/>
        <v>3.6263736263736265E-4</v>
      </c>
      <c r="M14" s="19">
        <f t="shared" si="10"/>
        <v>5.483272521877617</v>
      </c>
      <c r="N14" s="19">
        <f t="shared" si="11"/>
        <v>2.6621480240529847</v>
      </c>
      <c r="O14" s="19">
        <f t="shared" si="12"/>
        <v>5.483272521877617</v>
      </c>
      <c r="P14" s="19">
        <f t="shared" si="13"/>
        <v>4.7936672232445368</v>
      </c>
      <c r="Q14" s="19">
        <f t="shared" si="14"/>
        <v>0.48550350423607835</v>
      </c>
      <c r="R14" s="23">
        <f t="shared" si="15"/>
        <v>-19.835407516873026</v>
      </c>
      <c r="S14" s="3">
        <f t="shared" si="16"/>
        <v>-0.30000000000000016</v>
      </c>
      <c r="T14" s="2">
        <f t="shared" si="17"/>
        <v>-4.7793797508290083</v>
      </c>
      <c r="U14" s="2">
        <f t="shared" si="18"/>
        <v>8.2135322552054579E-2</v>
      </c>
      <c r="V14" s="2">
        <f t="shared" si="19"/>
        <v>4.7041139279813073</v>
      </c>
      <c r="W14" s="2">
        <f t="shared" si="20"/>
        <v>-2.2865898922450794</v>
      </c>
      <c r="X14" s="8">
        <f t="shared" si="21"/>
        <v>1.5000000000000002</v>
      </c>
      <c r="Y14" s="17">
        <f t="shared" si="22"/>
        <v>1.9318695739817855</v>
      </c>
      <c r="Z14" s="19">
        <f t="shared" si="23"/>
        <v>-0.39372985566353258</v>
      </c>
      <c r="AA14" s="19">
        <f t="shared" si="24"/>
        <v>-0.45274363690633357</v>
      </c>
      <c r="AB14" s="19">
        <f t="shared" si="25"/>
        <v>-5.3219047619047624E-2</v>
      </c>
      <c r="AC14" s="19">
        <f t="shared" si="26"/>
        <v>5.2380952380952383E-4</v>
      </c>
      <c r="AD14" s="19">
        <f t="shared" si="27"/>
        <v>4.7800854609353047</v>
      </c>
      <c r="AE14" s="19">
        <f t="shared" si="28"/>
        <v>1.8445982548044237</v>
      </c>
      <c r="AF14" s="19">
        <f t="shared" si="29"/>
        <v>2.8680512765611827</v>
      </c>
      <c r="AG14" s="19">
        <f t="shared" si="30"/>
        <v>2.1961728992401097</v>
      </c>
      <c r="AH14" s="19">
        <f t="shared" si="31"/>
        <v>0.64315386195469693</v>
      </c>
      <c r="AI14" s="23">
        <f t="shared" si="32"/>
        <v>-31.419354902077838</v>
      </c>
    </row>
    <row r="15" spans="2:35">
      <c r="B15" s="3">
        <f t="shared" si="33"/>
        <v>-0.20000000000000015</v>
      </c>
      <c r="C15" s="2">
        <f t="shared" si="0"/>
        <v>-5.4080504416976467</v>
      </c>
      <c r="D15" s="2">
        <f t="shared" si="1"/>
        <v>6.970443717036244E-2</v>
      </c>
      <c r="E15" s="2">
        <f t="shared" si="2"/>
        <v>5.3228842930094951</v>
      </c>
      <c r="F15" s="2">
        <f t="shared" si="3"/>
        <v>-2.1133680216491015</v>
      </c>
      <c r="G15" s="8">
        <f t="shared" si="4"/>
        <v>1.2000000000000002</v>
      </c>
      <c r="H15" s="17">
        <f t="shared" si="5"/>
        <v>1.855143268835947</v>
      </c>
      <c r="I15" s="19">
        <f t="shared" si="6"/>
        <v>-0.51634005407637051</v>
      </c>
      <c r="J15" s="19">
        <f t="shared" si="7"/>
        <v>-0.85638364566146052</v>
      </c>
      <c r="K15" s="19">
        <f t="shared" si="8"/>
        <v>-6.6523809523809527E-2</v>
      </c>
      <c r="L15" s="19">
        <f t="shared" si="9"/>
        <v>3.9285714285714287E-4</v>
      </c>
      <c r="M15" s="19">
        <f t="shared" si="10"/>
        <v>5.4084996337715836</v>
      </c>
      <c r="N15" s="19">
        <f t="shared" si="11"/>
        <v>2.7326993174911669</v>
      </c>
      <c r="O15" s="19">
        <f t="shared" si="12"/>
        <v>5.4084996337715836</v>
      </c>
      <c r="P15" s="19">
        <f t="shared" si="13"/>
        <v>4.6673571460400103</v>
      </c>
      <c r="Q15" s="19">
        <f t="shared" si="14"/>
        <v>0.50526014653448958</v>
      </c>
      <c r="R15" s="23">
        <f t="shared" si="15"/>
        <v>-13.57736840611587</v>
      </c>
      <c r="S15" s="3">
        <f t="shared" si="16"/>
        <v>-0.20000000000000015</v>
      </c>
      <c r="T15" s="2">
        <f t="shared" si="17"/>
        <v>-4.6195440041631048</v>
      </c>
      <c r="U15" s="2">
        <f t="shared" si="18"/>
        <v>8.9312050136730436E-2</v>
      </c>
      <c r="V15" s="2">
        <f t="shared" si="19"/>
        <v>4.5467952796880953</v>
      </c>
      <c r="W15" s="2">
        <f t="shared" si="20"/>
        <v>-2.3249641968433652</v>
      </c>
      <c r="X15" s="8">
        <f t="shared" si="21"/>
        <v>1.3333333333333337</v>
      </c>
      <c r="Y15" s="17">
        <f t="shared" si="22"/>
        <v>2.0304180399047622</v>
      </c>
      <c r="Z15" s="19">
        <f t="shared" si="23"/>
        <v>-0.4108094489416475</v>
      </c>
      <c r="AA15" s="19">
        <f t="shared" si="24"/>
        <v>-0.43730492412075561</v>
      </c>
      <c r="AB15" s="19">
        <f t="shared" si="25"/>
        <v>-5.9871428571428575E-2</v>
      </c>
      <c r="AC15" s="19">
        <f t="shared" si="26"/>
        <v>5.8928571428571428E-4</v>
      </c>
      <c r="AD15" s="19">
        <f t="shared" si="27"/>
        <v>4.6204072816905351</v>
      </c>
      <c r="AE15" s="19">
        <f t="shared" si="28"/>
        <v>1.8586957274038249</v>
      </c>
      <c r="AF15" s="19">
        <f t="shared" si="29"/>
        <v>2.772244369014321</v>
      </c>
      <c r="AG15" s="19">
        <f t="shared" si="30"/>
        <v>2.0568395743135572</v>
      </c>
      <c r="AH15" s="19">
        <f t="shared" si="31"/>
        <v>0.67046604844027136</v>
      </c>
      <c r="AI15" s="23">
        <f t="shared" si="32"/>
        <v>-21.847772176684298</v>
      </c>
    </row>
    <row r="16" spans="2:35">
      <c r="B16" s="3">
        <f t="shared" si="33"/>
        <v>-0.10000000000000014</v>
      </c>
      <c r="C16" s="2">
        <f t="shared" si="0"/>
        <v>-5.3185131749081132</v>
      </c>
      <c r="D16" s="2">
        <f t="shared" si="1"/>
        <v>7.4782243741677634E-2</v>
      </c>
      <c r="E16" s="2">
        <f t="shared" si="2"/>
        <v>5.234757061917434</v>
      </c>
      <c r="F16" s="2">
        <f t="shared" si="3"/>
        <v>-2.140579148576089</v>
      </c>
      <c r="G16" s="8">
        <f t="shared" si="4"/>
        <v>1.1000000000000001</v>
      </c>
      <c r="H16" s="17">
        <f t="shared" si="5"/>
        <v>1.9573343926638891</v>
      </c>
      <c r="I16" s="19">
        <f t="shared" si="6"/>
        <v>-0.53944919345496578</v>
      </c>
      <c r="J16" s="19">
        <f t="shared" si="7"/>
        <v>-0.84201815163379556</v>
      </c>
      <c r="K16" s="19">
        <f t="shared" si="8"/>
        <v>-7.2571428571428578E-2</v>
      </c>
      <c r="L16" s="19">
        <f t="shared" si="9"/>
        <v>4.2857142857142866E-4</v>
      </c>
      <c r="M16" s="19">
        <f t="shared" si="10"/>
        <v>5.3190388958579931</v>
      </c>
      <c r="N16" s="19">
        <f t="shared" si="11"/>
        <v>2.8060996359333954</v>
      </c>
      <c r="O16" s="19">
        <f t="shared" si="12"/>
        <v>5.3190388958579931</v>
      </c>
      <c r="P16" s="19">
        <f t="shared" si="13"/>
        <v>4.5186258540473201</v>
      </c>
      <c r="Q16" s="19">
        <f t="shared" si="14"/>
        <v>0.5275576454457841</v>
      </c>
      <c r="R16" s="23">
        <f t="shared" si="15"/>
        <v>-6.9752847247450722</v>
      </c>
      <c r="S16" s="3">
        <f t="shared" si="16"/>
        <v>-0.10000000000000014</v>
      </c>
      <c r="T16" s="2">
        <f t="shared" si="17"/>
        <v>-4.4206124270864411</v>
      </c>
      <c r="U16" s="2">
        <f t="shared" si="18"/>
        <v>9.7675431258940321E-2</v>
      </c>
      <c r="V16" s="2">
        <f t="shared" si="19"/>
        <v>4.3509964833527963</v>
      </c>
      <c r="W16" s="2">
        <f t="shared" si="20"/>
        <v>-2.3706036123744303</v>
      </c>
      <c r="X16" s="8">
        <f t="shared" si="21"/>
        <v>1.166666666666667</v>
      </c>
      <c r="Y16" s="17">
        <f t="shared" si="22"/>
        <v>2.1249272895880855</v>
      </c>
      <c r="Z16" s="19">
        <f t="shared" si="23"/>
        <v>-0.43033308728984332</v>
      </c>
      <c r="AA16" s="19">
        <f t="shared" si="24"/>
        <v>-0.41810696476331655</v>
      </c>
      <c r="AB16" s="19">
        <f t="shared" si="25"/>
        <v>-6.8424489795918364E-2</v>
      </c>
      <c r="AC16" s="19">
        <f t="shared" si="26"/>
        <v>6.7346938775510201E-4</v>
      </c>
      <c r="AD16" s="19">
        <f t="shared" si="27"/>
        <v>4.4216913868318191</v>
      </c>
      <c r="AE16" s="19">
        <f t="shared" si="28"/>
        <v>1.8614970153643322</v>
      </c>
      <c r="AF16" s="19">
        <f t="shared" si="29"/>
        <v>2.6530148320990912</v>
      </c>
      <c r="AG16" s="19">
        <f t="shared" si="30"/>
        <v>1.8903218141701366</v>
      </c>
      <c r="AH16" s="19">
        <f t="shared" si="31"/>
        <v>0.70165345208096497</v>
      </c>
      <c r="AI16" s="23">
        <f t="shared" si="32"/>
        <v>-11.415152815446216</v>
      </c>
    </row>
    <row r="17" spans="2:35">
      <c r="B17" s="3">
        <f t="shared" si="33"/>
        <v>-1.3877787807814457E-16</v>
      </c>
      <c r="C17" s="2">
        <f t="shared" si="0"/>
        <v>-5.2100935279796454</v>
      </c>
      <c r="D17" s="2">
        <f t="shared" si="1"/>
        <v>8.0583561315770671E-2</v>
      </c>
      <c r="E17" s="2">
        <f t="shared" si="2"/>
        <v>5.1280448110035879</v>
      </c>
      <c r="F17" s="2">
        <f t="shared" si="3"/>
        <v>-2.1720385606645838</v>
      </c>
      <c r="G17" s="8">
        <f t="shared" si="4"/>
        <v>1.0000000000000002</v>
      </c>
      <c r="H17" s="17">
        <f t="shared" si="5"/>
        <v>2.0661805672876361</v>
      </c>
      <c r="I17" s="19">
        <f t="shared" si="6"/>
        <v>-0.5656672973235044</v>
      </c>
      <c r="J17" s="19">
        <f t="shared" si="7"/>
        <v>-0.82463356027918677</v>
      </c>
      <c r="K17" s="19">
        <f t="shared" si="8"/>
        <v>-7.9828571428571429E-2</v>
      </c>
      <c r="L17" s="19">
        <f t="shared" si="9"/>
        <v>4.7142857142857143E-4</v>
      </c>
      <c r="M17" s="19">
        <f t="shared" si="10"/>
        <v>5.2107166762979658</v>
      </c>
      <c r="N17" s="19">
        <f t="shared" si="11"/>
        <v>2.8807276157071282</v>
      </c>
      <c r="O17" s="19">
        <f t="shared" si="12"/>
        <v>5.2107166762979658</v>
      </c>
      <c r="P17" s="19">
        <f t="shared" si="13"/>
        <v>4.3420014607035986</v>
      </c>
      <c r="Q17" s="19">
        <f t="shared" si="14"/>
        <v>0.55284671853503609</v>
      </c>
      <c r="R17" s="23">
        <f t="shared" si="15"/>
        <v>-9.9537406206344664E-15</v>
      </c>
      <c r="S17" s="3">
        <f t="shared" si="16"/>
        <v>-1.3877787807814457E-16</v>
      </c>
      <c r="T17" s="2">
        <f t="shared" si="17"/>
        <v>-4.169031880109773</v>
      </c>
      <c r="U17" s="2">
        <f t="shared" si="18"/>
        <v>0.10746941948164487</v>
      </c>
      <c r="V17" s="2">
        <f t="shared" si="19"/>
        <v>4.1033778347537133</v>
      </c>
      <c r="W17" s="2">
        <f t="shared" si="20"/>
        <v>-2.4255301891609089</v>
      </c>
      <c r="X17" s="8">
        <f t="shared" si="21"/>
        <v>1.0000000000000002</v>
      </c>
      <c r="Y17" s="17">
        <f t="shared" si="22"/>
        <v>2.2049381690741523</v>
      </c>
      <c r="Z17" s="19">
        <f t="shared" si="23"/>
        <v>-0.45263774698334674</v>
      </c>
      <c r="AA17" s="19">
        <f t="shared" si="24"/>
        <v>-0.39385158372899726</v>
      </c>
      <c r="AB17" s="19">
        <f t="shared" si="25"/>
        <v>-7.9828571428571429E-2</v>
      </c>
      <c r="AC17" s="19">
        <f t="shared" si="26"/>
        <v>7.8571428571428575E-4</v>
      </c>
      <c r="AD17" s="19">
        <f t="shared" si="27"/>
        <v>4.1704168249103528</v>
      </c>
      <c r="AE17" s="19">
        <f t="shared" si="28"/>
        <v>1.844734196249352</v>
      </c>
      <c r="AF17" s="19">
        <f t="shared" si="29"/>
        <v>2.5022500949462114</v>
      </c>
      <c r="AG17" s="19">
        <f t="shared" si="30"/>
        <v>1.6906245245016931</v>
      </c>
      <c r="AH17" s="19">
        <f t="shared" si="31"/>
        <v>0.73723014337182291</v>
      </c>
      <c r="AI17" s="23">
        <f t="shared" si="32"/>
        <v>-1.6587573484557369E-14</v>
      </c>
    </row>
    <row r="18" spans="2:35">
      <c r="B18" s="3">
        <f t="shared" si="33"/>
        <v>9.9999999999999867E-2</v>
      </c>
      <c r="C18" s="2">
        <f t="shared" si="0"/>
        <v>-5.077078548387516</v>
      </c>
      <c r="D18" s="2">
        <f t="shared" si="1"/>
        <v>8.7251381127769451E-2</v>
      </c>
      <c r="E18" s="2">
        <f t="shared" si="2"/>
        <v>4.9971245554995232</v>
      </c>
      <c r="F18" s="2">
        <f t="shared" si="3"/>
        <v>-2.2087456810071582</v>
      </c>
      <c r="G18" s="8">
        <f t="shared" si="4"/>
        <v>0.90000000000000013</v>
      </c>
      <c r="H18" s="17">
        <f t="shared" si="5"/>
        <v>2.1800300956741219</v>
      </c>
      <c r="I18" s="19">
        <f t="shared" si="6"/>
        <v>-0.59554937258069429</v>
      </c>
      <c r="J18" s="19">
        <f t="shared" si="7"/>
        <v>-0.80331870687713069</v>
      </c>
      <c r="K18" s="19">
        <f t="shared" si="8"/>
        <v>-8.8698412698412707E-2</v>
      </c>
      <c r="L18" s="19">
        <f t="shared" si="9"/>
        <v>5.2380952380952383E-4</v>
      </c>
      <c r="M18" s="19">
        <f t="shared" si="10"/>
        <v>5.0778282158818042</v>
      </c>
      <c r="N18" s="19">
        <f t="shared" si="11"/>
        <v>2.9535602773742839</v>
      </c>
      <c r="O18" s="19">
        <f t="shared" si="12"/>
        <v>5.0778282158818042</v>
      </c>
      <c r="P18" s="19">
        <f t="shared" si="13"/>
        <v>4.1304746794917211</v>
      </c>
      <c r="Q18" s="19">
        <f t="shared" si="14"/>
        <v>0.58165817192013247</v>
      </c>
      <c r="R18" s="23">
        <f t="shared" si="15"/>
        <v>7.3810245633861458</v>
      </c>
      <c r="S18" s="3">
        <f t="shared" si="16"/>
        <v>9.9999999999999867E-2</v>
      </c>
      <c r="T18" s="2">
        <f t="shared" si="17"/>
        <v>-3.8456432484782495</v>
      </c>
      <c r="U18" s="2">
        <f t="shared" si="18"/>
        <v>0.11895971803504148</v>
      </c>
      <c r="V18" s="2">
        <f t="shared" si="19"/>
        <v>3.785081937478592</v>
      </c>
      <c r="W18" s="2">
        <f t="shared" si="20"/>
        <v>-2.4924420095889395</v>
      </c>
      <c r="X18" s="8">
        <f t="shared" si="21"/>
        <v>0.83333333333333359</v>
      </c>
      <c r="Y18" s="17">
        <f t="shared" si="22"/>
        <v>2.2513614001099085</v>
      </c>
      <c r="Z18" s="19">
        <f t="shared" si="23"/>
        <v>-0.47795851802515393</v>
      </c>
      <c r="AA18" s="19">
        <f t="shared" si="24"/>
        <v>-0.36270601738487618</v>
      </c>
      <c r="AB18" s="19">
        <f t="shared" si="25"/>
        <v>-9.5794285714285707E-2</v>
      </c>
      <c r="AC18" s="19">
        <f t="shared" si="26"/>
        <v>9.4285714285714285E-4</v>
      </c>
      <c r="AD18" s="19">
        <f t="shared" si="27"/>
        <v>3.8474827366839892</v>
      </c>
      <c r="AE18" s="19">
        <f t="shared" si="28"/>
        <v>1.7949105423383853</v>
      </c>
      <c r="AF18" s="19">
        <f t="shared" si="29"/>
        <v>2.3084896420103935</v>
      </c>
      <c r="AG18" s="19">
        <f t="shared" si="30"/>
        <v>1.4516957574753022</v>
      </c>
      <c r="AH18" s="19">
        <f t="shared" si="31"/>
        <v>0.77752592416886623</v>
      </c>
      <c r="AI18" s="23">
        <f t="shared" si="32"/>
        <v>12.543028451862911</v>
      </c>
    </row>
    <row r="19" spans="2:35">
      <c r="B19" s="3">
        <f t="shared" si="33"/>
        <v>0.19999999999999987</v>
      </c>
      <c r="C19" s="2">
        <f t="shared" si="0"/>
        <v>-4.9115571907625011</v>
      </c>
      <c r="D19" s="2">
        <f t="shared" si="1"/>
        <v>9.4957693156614731E-2</v>
      </c>
      <c r="E19" s="2">
        <f t="shared" si="2"/>
        <v>4.8342098334276589</v>
      </c>
      <c r="F19" s="2">
        <f t="shared" si="3"/>
        <v>-2.2520042291029485</v>
      </c>
      <c r="G19" s="8">
        <f t="shared" si="4"/>
        <v>0.80000000000000016</v>
      </c>
      <c r="H19" s="17">
        <f t="shared" si="5"/>
        <v>2.295227070086566</v>
      </c>
      <c r="I19" s="19">
        <f t="shared" si="6"/>
        <v>-0.62973179695847792</v>
      </c>
      <c r="J19" s="19">
        <f t="shared" si="7"/>
        <v>-0.77681263114051302</v>
      </c>
      <c r="K19" s="19">
        <f t="shared" si="8"/>
        <v>-9.9785714285714283E-2</v>
      </c>
      <c r="L19" s="19">
        <f t="shared" si="9"/>
        <v>5.8928571428571428E-4</v>
      </c>
      <c r="M19" s="19">
        <f t="shared" si="10"/>
        <v>4.9124750382694522</v>
      </c>
      <c r="N19" s="19">
        <f t="shared" si="11"/>
        <v>3.0191994001351801</v>
      </c>
      <c r="O19" s="19">
        <f t="shared" si="12"/>
        <v>4.9124750382694522</v>
      </c>
      <c r="P19" s="19">
        <f t="shared" si="13"/>
        <v>3.8751575430998719</v>
      </c>
      <c r="Q19" s="19">
        <f t="shared" si="14"/>
        <v>0.61459842067691628</v>
      </c>
      <c r="R19" s="23">
        <f t="shared" si="15"/>
        <v>15.204209897390674</v>
      </c>
      <c r="S19" s="3">
        <f t="shared" si="16"/>
        <v>0.19999999999999987</v>
      </c>
      <c r="T19" s="2">
        <f t="shared" si="17"/>
        <v>-3.4236254497972762</v>
      </c>
      <c r="U19" s="2">
        <f t="shared" si="18"/>
        <v>0.13238146775790927</v>
      </c>
      <c r="V19" s="2">
        <f t="shared" si="19"/>
        <v>3.3697100883831457</v>
      </c>
      <c r="W19" s="2">
        <f t="shared" si="20"/>
        <v>-2.5748962954976871</v>
      </c>
      <c r="X19" s="8">
        <f t="shared" si="21"/>
        <v>0.66666666666666696</v>
      </c>
      <c r="Y19" s="17">
        <f t="shared" si="22"/>
        <v>2.230435837093975</v>
      </c>
      <c r="Z19" s="19">
        <f t="shared" si="23"/>
        <v>-0.50620747722002579</v>
      </c>
      <c r="AA19" s="19">
        <f t="shared" si="24"/>
        <v>-0.32210866179992403</v>
      </c>
      <c r="AB19" s="19">
        <f t="shared" si="25"/>
        <v>-0.11974285714285712</v>
      </c>
      <c r="AC19" s="19">
        <f t="shared" si="26"/>
        <v>1.1785714285714283E-3</v>
      </c>
      <c r="AD19" s="19">
        <f t="shared" si="27"/>
        <v>3.4261838937081794</v>
      </c>
      <c r="AE19" s="19">
        <f t="shared" si="28"/>
        <v>1.6904235844615454</v>
      </c>
      <c r="AF19" s="19">
        <f t="shared" si="29"/>
        <v>2.0557103362249074</v>
      </c>
      <c r="AG19" s="19">
        <f t="shared" si="30"/>
        <v>1.1697919009627791</v>
      </c>
      <c r="AH19" s="19">
        <f t="shared" si="31"/>
        <v>0.8223063116790208</v>
      </c>
      <c r="AI19" s="23">
        <f t="shared" si="32"/>
        <v>26.389076177074749</v>
      </c>
    </row>
    <row r="20" spans="2:35">
      <c r="B20" s="3">
        <f t="shared" si="33"/>
        <v>0.29999999999999988</v>
      </c>
      <c r="C20" s="2">
        <f t="shared" si="0"/>
        <v>-4.7024579014758574</v>
      </c>
      <c r="D20" s="2">
        <f t="shared" si="1"/>
        <v>0.1039029345095501</v>
      </c>
      <c r="E20" s="2">
        <f t="shared" si="2"/>
        <v>4.628403446334505</v>
      </c>
      <c r="F20" s="2">
        <f t="shared" si="3"/>
        <v>-2.3035252113231111</v>
      </c>
      <c r="G20" s="8">
        <f t="shared" si="4"/>
        <v>0.70000000000000018</v>
      </c>
      <c r="H20" s="17">
        <f t="shared" si="5"/>
        <v>2.4045235008413504</v>
      </c>
      <c r="I20" s="19">
        <f t="shared" si="6"/>
        <v>-0.66890064435279029</v>
      </c>
      <c r="J20" s="19">
        <f t="shared" si="7"/>
        <v>-0.74335181978954401</v>
      </c>
      <c r="K20" s="19">
        <f t="shared" si="8"/>
        <v>-0.1140408163265306</v>
      </c>
      <c r="L20" s="19">
        <f t="shared" si="9"/>
        <v>6.7346938775510201E-4</v>
      </c>
      <c r="M20" s="19">
        <f t="shared" si="10"/>
        <v>4.7036056525767993</v>
      </c>
      <c r="N20" s="19">
        <f t="shared" si="11"/>
        <v>3.0682406848899233</v>
      </c>
      <c r="O20" s="19">
        <f t="shared" si="12"/>
        <v>4.7036056525767993</v>
      </c>
      <c r="P20" s="19">
        <f t="shared" si="13"/>
        <v>3.5650813783893827</v>
      </c>
      <c r="Q20" s="19">
        <f t="shared" si="14"/>
        <v>0.65231673561090875</v>
      </c>
      <c r="R20" s="23">
        <f t="shared" si="15"/>
        <v>23.51044537688491</v>
      </c>
      <c r="S20" s="3">
        <f t="shared" si="16"/>
        <v>0.29999999999999988</v>
      </c>
      <c r="T20" s="2">
        <f t="shared" si="17"/>
        <v>-2.8668567611060105</v>
      </c>
      <c r="U20" s="2">
        <f t="shared" si="18"/>
        <v>0.14780382626624536</v>
      </c>
      <c r="V20" s="2">
        <f t="shared" si="19"/>
        <v>2.8217094105374119</v>
      </c>
      <c r="W20" s="2">
        <f t="shared" si="20"/>
        <v>-2.6774066309903053</v>
      </c>
      <c r="X20" s="8">
        <f t="shared" si="21"/>
        <v>0.50000000000000022</v>
      </c>
      <c r="Y20" s="17">
        <f t="shared" si="22"/>
        <v>2.085297237444506</v>
      </c>
      <c r="Z20" s="19">
        <f t="shared" si="23"/>
        <v>-0.53651176529269617</v>
      </c>
      <c r="AA20" s="19">
        <f t="shared" si="24"/>
        <v>-0.26861706145089659</v>
      </c>
      <c r="AB20" s="19">
        <f t="shared" si="25"/>
        <v>-0.15965714285714283</v>
      </c>
      <c r="AC20" s="19">
        <f t="shared" si="26"/>
        <v>1.5714285714285713E-3</v>
      </c>
      <c r="AD20" s="19">
        <f t="shared" si="27"/>
        <v>2.8706643237686618</v>
      </c>
      <c r="AE20" s="19">
        <f t="shared" si="28"/>
        <v>1.4983997522594492</v>
      </c>
      <c r="AF20" s="19">
        <f t="shared" si="29"/>
        <v>1.722398594261197</v>
      </c>
      <c r="AG20" s="19">
        <f t="shared" si="30"/>
        <v>0.8493851305160498</v>
      </c>
      <c r="AH20" s="19">
        <f t="shared" si="31"/>
        <v>0.86994947467555905</v>
      </c>
      <c r="AI20" s="23">
        <f t="shared" si="32"/>
        <v>41.750485495610938</v>
      </c>
    </row>
    <row r="21" spans="2:35">
      <c r="B21" s="3">
        <f t="shared" si="33"/>
        <v>0.39999999999999991</v>
      </c>
      <c r="C21" s="2">
        <f t="shared" si="0"/>
        <v>-4.4342002858230414</v>
      </c>
      <c r="D21" s="2">
        <f t="shared" si="1"/>
        <v>0.11430493800162508</v>
      </c>
      <c r="E21" s="2">
        <f t="shared" si="2"/>
        <v>4.3643703600620487</v>
      </c>
      <c r="F21" s="2">
        <f t="shared" si="3"/>
        <v>-2.3655557237442979</v>
      </c>
      <c r="G21" s="8">
        <f t="shared" si="4"/>
        <v>0.60000000000000009</v>
      </c>
      <c r="H21" s="17">
        <f t="shared" si="5"/>
        <v>2.4943454171151132</v>
      </c>
      <c r="I21" s="19">
        <f t="shared" si="6"/>
        <v>-0.7136950936229467</v>
      </c>
      <c r="J21" s="19">
        <f t="shared" si="7"/>
        <v>-0.70045650353076061</v>
      </c>
      <c r="K21" s="19">
        <f t="shared" si="8"/>
        <v>-0.13304761904761905</v>
      </c>
      <c r="L21" s="19">
        <f t="shared" si="9"/>
        <v>7.8571428571428575E-4</v>
      </c>
      <c r="M21" s="19">
        <f t="shared" si="10"/>
        <v>4.4356733190852431</v>
      </c>
      <c r="N21" s="19">
        <f t="shared" si="11"/>
        <v>3.0846013509244536</v>
      </c>
      <c r="O21" s="19">
        <f t="shared" si="12"/>
        <v>4.4356733190852431</v>
      </c>
      <c r="P21" s="19">
        <f t="shared" si="13"/>
        <v>3.1875433015913419</v>
      </c>
      <c r="Q21" s="19">
        <f t="shared" si="14"/>
        <v>0.69540769327002083</v>
      </c>
      <c r="R21" s="23">
        <f t="shared" si="15"/>
        <v>32.345773516147339</v>
      </c>
      <c r="S21" s="3">
        <f t="shared" si="16"/>
        <v>0.39999999999999991</v>
      </c>
      <c r="T21" s="2">
        <f t="shared" si="17"/>
        <v>-2.1314829049257513</v>
      </c>
      <c r="U21" s="2">
        <f t="shared" si="18"/>
        <v>0.16483627639330189</v>
      </c>
      <c r="V21" s="2">
        <f t="shared" si="19"/>
        <v>2.0979162450056608</v>
      </c>
      <c r="W21" s="2">
        <f t="shared" si="20"/>
        <v>-2.8051724230916606</v>
      </c>
      <c r="X21" s="8">
        <f t="shared" si="21"/>
        <v>0.33333333333333348</v>
      </c>
      <c r="Y21" s="17">
        <f t="shared" si="22"/>
        <v>1.7290635100587557</v>
      </c>
      <c r="Z21" s="19">
        <f t="shared" si="23"/>
        <v>-0.5663654575945567</v>
      </c>
      <c r="AA21" s="19">
        <f t="shared" si="24"/>
        <v>-0.1980660709049098</v>
      </c>
      <c r="AB21" s="19">
        <f t="shared" si="25"/>
        <v>-0.23948571428571425</v>
      </c>
      <c r="AC21" s="19">
        <f t="shared" si="26"/>
        <v>2.3571428571428567E-3</v>
      </c>
      <c r="AD21" s="19">
        <f t="shared" si="27"/>
        <v>2.137847134854578</v>
      </c>
      <c r="AE21" s="19">
        <f t="shared" si="28"/>
        <v>1.1745498171954312</v>
      </c>
      <c r="AF21" s="19">
        <f t="shared" si="29"/>
        <v>1.2827082809127468</v>
      </c>
      <c r="AG21" s="19">
        <f t="shared" si="30"/>
        <v>0.51553201728730225</v>
      </c>
      <c r="AH21" s="19">
        <f t="shared" si="31"/>
        <v>0.91567960905315648</v>
      </c>
      <c r="AI21" s="23">
        <f t="shared" si="32"/>
        <v>58.884297106695129</v>
      </c>
    </row>
    <row r="22" spans="2:35">
      <c r="B22" s="3">
        <f t="shared" si="33"/>
        <v>0.49999999999999989</v>
      </c>
      <c r="C22" s="2">
        <f t="shared" si="0"/>
        <v>-4.0849644849839084</v>
      </c>
      <c r="D22" s="2">
        <f t="shared" si="1"/>
        <v>0.12636279340501405</v>
      </c>
      <c r="E22" s="2">
        <f t="shared" si="2"/>
        <v>4.0206343356140835</v>
      </c>
      <c r="F22" s="2">
        <f t="shared" si="3"/>
        <v>-2.4410181024333384</v>
      </c>
      <c r="G22" s="8">
        <f t="shared" si="4"/>
        <v>0.50000000000000011</v>
      </c>
      <c r="H22" s="17">
        <f t="shared" si="5"/>
        <v>2.540292929541542</v>
      </c>
      <c r="I22" s="19">
        <f t="shared" si="6"/>
        <v>-0.76447192504698858</v>
      </c>
      <c r="J22" s="19">
        <f t="shared" si="7"/>
        <v>-0.64465702184568807</v>
      </c>
      <c r="K22" s="19">
        <f t="shared" si="8"/>
        <v>-0.15965714285714286</v>
      </c>
      <c r="L22" s="19">
        <f t="shared" si="9"/>
        <v>9.4285714285714285E-4</v>
      </c>
      <c r="M22" s="19">
        <f t="shared" si="10"/>
        <v>4.0869184478206764</v>
      </c>
      <c r="N22" s="19">
        <f t="shared" si="11"/>
        <v>3.04138000151565</v>
      </c>
      <c r="O22" s="19">
        <f t="shared" si="12"/>
        <v>4.0869184478206764</v>
      </c>
      <c r="P22" s="19">
        <f t="shared" si="13"/>
        <v>2.730001847163777</v>
      </c>
      <c r="Q22" s="19">
        <f t="shared" si="14"/>
        <v>0.74417437987720225</v>
      </c>
      <c r="R22" s="23">
        <f t="shared" si="15"/>
        <v>41.762175858912812</v>
      </c>
      <c r="S22" s="3">
        <f t="shared" si="16"/>
        <v>0.49999999999999989</v>
      </c>
      <c r="T22" s="2">
        <f t="shared" si="17"/>
        <v>-1.1775129606323935</v>
      </c>
      <c r="U22" s="2">
        <f t="shared" si="18"/>
        <v>0.18212377062649493</v>
      </c>
      <c r="V22" s="2">
        <f t="shared" si="19"/>
        <v>1.1589694494413323</v>
      </c>
      <c r="W22" s="2">
        <f t="shared" si="20"/>
        <v>-2.9628296717196134</v>
      </c>
      <c r="X22" s="8">
        <f t="shared" si="21"/>
        <v>0.16666666666666682</v>
      </c>
      <c r="Y22" s="17">
        <f t="shared" si="22"/>
        <v>1.0553794308658415</v>
      </c>
      <c r="Z22" s="19">
        <f t="shared" si="23"/>
        <v>-0.59043864168852833</v>
      </c>
      <c r="AA22" s="19">
        <f t="shared" si="24"/>
        <v>-0.106687442564744</v>
      </c>
      <c r="AB22" s="19">
        <f t="shared" si="25"/>
        <v>-0.47897142857142827</v>
      </c>
      <c r="AC22" s="19">
        <f t="shared" si="26"/>
        <v>4.7142857142857108E-3</v>
      </c>
      <c r="AD22" s="19">
        <f t="shared" si="27"/>
        <v>1.1915140957137171</v>
      </c>
      <c r="AE22" s="19">
        <f t="shared" si="28"/>
        <v>0.67581883372803919</v>
      </c>
      <c r="AF22" s="19">
        <f t="shared" si="29"/>
        <v>0.71490845742823028</v>
      </c>
      <c r="AG22" s="19">
        <f t="shared" si="30"/>
        <v>0.2331587581046109</v>
      </c>
      <c r="AH22" s="19">
        <f t="shared" si="31"/>
        <v>0.94532219713722554</v>
      </c>
      <c r="AI22" s="23">
        <f t="shared" si="32"/>
        <v>78.081534443485452</v>
      </c>
    </row>
    <row r="23" spans="2:35">
      <c r="B23" s="3">
        <f t="shared" si="33"/>
        <v>0.59999999999999987</v>
      </c>
      <c r="C23" s="2">
        <f t="shared" si="0"/>
        <v>-3.6249638135617785</v>
      </c>
      <c r="D23" s="2">
        <f t="shared" si="1"/>
        <v>0.14016662664925322</v>
      </c>
      <c r="E23" s="2">
        <f t="shared" si="2"/>
        <v>3.5678777692537191</v>
      </c>
      <c r="F23" s="2">
        <f t="shared" si="3"/>
        <v>-2.5335983695170645</v>
      </c>
      <c r="G23" s="8">
        <f t="shared" si="4"/>
        <v>0.40000000000000013</v>
      </c>
      <c r="H23" s="17">
        <f t="shared" si="5"/>
        <v>2.5004869560657825</v>
      </c>
      <c r="I23" s="19">
        <f t="shared" si="6"/>
        <v>-0.82079537778505984</v>
      </c>
      <c r="J23" s="19">
        <f t="shared" si="7"/>
        <v>-0.57122232782576432</v>
      </c>
      <c r="K23" s="19">
        <f t="shared" si="8"/>
        <v>-0.19957142857142854</v>
      </c>
      <c r="L23" s="19">
        <f t="shared" si="9"/>
        <v>1.1785714285714283E-3</v>
      </c>
      <c r="M23" s="19">
        <f t="shared" si="10"/>
        <v>3.6276727157860567</v>
      </c>
      <c r="N23" s="19">
        <f t="shared" si="11"/>
        <v>2.8952872360515398</v>
      </c>
      <c r="O23" s="19">
        <f t="shared" si="12"/>
        <v>3.6276727157860567</v>
      </c>
      <c r="P23" s="19">
        <f t="shared" si="13"/>
        <v>2.1857083871403504</v>
      </c>
      <c r="Q23" s="19">
        <f t="shared" si="14"/>
        <v>0.79811147886977263</v>
      </c>
      <c r="R23" s="23">
        <f t="shared" si="15"/>
        <v>51.81842253708475</v>
      </c>
      <c r="S23" s="3">
        <f t="shared" si="16"/>
        <v>0.59999999999999987</v>
      </c>
      <c r="T23" s="2">
        <f t="shared" si="17"/>
        <v>-1.4129426843594895E-15</v>
      </c>
      <c r="U23" s="2">
        <f t="shared" si="18"/>
        <v>0.19684085943349247</v>
      </c>
      <c r="V23" s="2">
        <f t="shared" si="19"/>
        <v>1.3906916184640644E-15</v>
      </c>
      <c r="W23" s="2">
        <f t="shared" si="20"/>
        <v>3.1317504517182817</v>
      </c>
      <c r="X23" s="8">
        <f t="shared" si="21"/>
        <v>1.8503717077085943E-16</v>
      </c>
      <c r="Y23" s="17">
        <f t="shared" si="22"/>
        <v>1.3687246669271052E-15</v>
      </c>
      <c r="Z23" s="19">
        <f t="shared" si="23"/>
        <v>-0.59997093955328507</v>
      </c>
      <c r="AA23" s="19">
        <f t="shared" si="24"/>
        <v>5.9052257830046395E-3</v>
      </c>
      <c r="AB23" s="21">
        <f t="shared" si="25"/>
        <v>-431419109447080.06</v>
      </c>
      <c r="AC23" s="21">
        <f t="shared" si="26"/>
        <v>4246251077235.04</v>
      </c>
      <c r="AD23" s="19">
        <f t="shared" si="27"/>
        <v>0.19684085943349247</v>
      </c>
      <c r="AE23" s="19">
        <f t="shared" si="28"/>
        <v>1.1623897182762993E-3</v>
      </c>
      <c r="AF23" s="19">
        <f t="shared" si="29"/>
        <v>0.11810451566009547</v>
      </c>
      <c r="AG23" s="19">
        <f t="shared" si="30"/>
        <v>0.11809879537678858</v>
      </c>
      <c r="AH23" s="19">
        <f t="shared" si="31"/>
        <v>9.8420429716815847E-3</v>
      </c>
      <c r="AI23" s="23">
        <f t="shared" si="32"/>
        <v>7.0650556112460032E-11</v>
      </c>
    </row>
    <row r="24" spans="2:35">
      <c r="B24" s="3">
        <f t="shared" si="33"/>
        <v>0.69999999999999984</v>
      </c>
      <c r="C24" s="2">
        <f t="shared" si="0"/>
        <v>-3.0162354354442797</v>
      </c>
      <c r="D24" s="2">
        <f t="shared" si="1"/>
        <v>0.15550520148990937</v>
      </c>
      <c r="E24" s="2">
        <f t="shared" si="2"/>
        <v>2.9687356648073617</v>
      </c>
      <c r="F24" s="2">
        <f t="shared" si="3"/>
        <v>-2.6476141349357327</v>
      </c>
      <c r="G24" s="8">
        <f t="shared" si="4"/>
        <v>0.30000000000000016</v>
      </c>
      <c r="H24" s="17">
        <f t="shared" si="5"/>
        <v>2.308269188630744</v>
      </c>
      <c r="I24" s="19">
        <f t="shared" si="6"/>
        <v>-0.88045348663206802</v>
      </c>
      <c r="J24" s="19">
        <f t="shared" si="7"/>
        <v>-0.47413253197543614</v>
      </c>
      <c r="K24" s="19">
        <f t="shared" si="8"/>
        <v>-0.266095238095238</v>
      </c>
      <c r="L24" s="19">
        <f t="shared" si="9"/>
        <v>1.5714285714285711E-3</v>
      </c>
      <c r="M24" s="19">
        <f t="shared" si="10"/>
        <v>3.0202413926241327</v>
      </c>
      <c r="N24" s="19">
        <f t="shared" si="11"/>
        <v>2.5819249307223489</v>
      </c>
      <c r="O24" s="19">
        <f t="shared" si="12"/>
        <v>3.0202413926241327</v>
      </c>
      <c r="P24" s="19">
        <f t="shared" si="13"/>
        <v>1.5670104408824415</v>
      </c>
      <c r="Q24" s="19">
        <f t="shared" si="14"/>
        <v>0.85487369884664843</v>
      </c>
      <c r="R24" s="23">
        <f t="shared" si="15"/>
        <v>62.580767272326121</v>
      </c>
      <c r="S24" s="3">
        <f t="shared" si="16"/>
        <v>0.69999999999999984</v>
      </c>
      <c r="T24" s="2">
        <f t="shared" si="17"/>
        <v>-1.3257086215982534</v>
      </c>
      <c r="U24" s="2">
        <f t="shared" si="18"/>
        <v>-0.20504492178825662</v>
      </c>
      <c r="V24" s="2">
        <f t="shared" si="19"/>
        <v>1.3048313204707218</v>
      </c>
      <c r="W24" s="2">
        <f t="shared" si="20"/>
        <v>-0.22252743566372032</v>
      </c>
      <c r="X24" s="8">
        <f t="shared" si="21"/>
        <v>-0.16666666666666646</v>
      </c>
      <c r="Y24" s="17">
        <f t="shared" si="22"/>
        <v>-1.3377451802639337</v>
      </c>
      <c r="Z24" s="19">
        <f t="shared" si="23"/>
        <v>0.58520566296265852</v>
      </c>
      <c r="AA24" s="19">
        <f t="shared" si="24"/>
        <v>-0.13241726487295857</v>
      </c>
      <c r="AB24" s="19">
        <f t="shared" si="25"/>
        <v>0.47897142857142933</v>
      </c>
      <c r="AC24" s="19">
        <f t="shared" si="26"/>
        <v>-4.7142857142857212E-3</v>
      </c>
      <c r="AD24" s="19">
        <f t="shared" si="27"/>
        <v>1.3414718667683991</v>
      </c>
      <c r="AE24" s="19">
        <f t="shared" si="28"/>
        <v>-0.74866070507842741</v>
      </c>
      <c r="AF24" s="19">
        <f t="shared" si="29"/>
        <v>0.80488312006103946</v>
      </c>
      <c r="AG24" s="19">
        <f t="shared" si="30"/>
        <v>0.29554015908276388</v>
      </c>
      <c r="AH24" s="19">
        <f t="shared" si="31"/>
        <v>0.93014834877100139</v>
      </c>
      <c r="AI24" s="23">
        <f t="shared" si="32"/>
        <v>125.07957474362925</v>
      </c>
    </row>
    <row r="25" spans="2:35">
      <c r="B25" s="3">
        <f t="shared" si="33"/>
        <v>0.79999999999999982</v>
      </c>
      <c r="C25" s="2">
        <f t="shared" si="0"/>
        <v>-2.2179796871530888</v>
      </c>
      <c r="D25" s="2">
        <f t="shared" si="1"/>
        <v>0.17152542575002783</v>
      </c>
      <c r="E25" s="2">
        <f t="shared" si="2"/>
        <v>2.1830508731821738</v>
      </c>
      <c r="F25" s="2">
        <f t="shared" si="3"/>
        <v>-2.7872897167107391</v>
      </c>
      <c r="G25" s="8">
        <f t="shared" si="4"/>
        <v>0.20000000000000018</v>
      </c>
      <c r="H25" s="17">
        <f t="shared" si="5"/>
        <v>1.8722436522827119</v>
      </c>
      <c r="I25" s="19">
        <f t="shared" si="6"/>
        <v>-0.93788855342473409</v>
      </c>
      <c r="J25" s="19">
        <f t="shared" si="7"/>
        <v>-0.34693668205432099</v>
      </c>
      <c r="K25" s="19">
        <f t="shared" si="8"/>
        <v>-0.39914285714285686</v>
      </c>
      <c r="L25" s="19">
        <f t="shared" si="9"/>
        <v>2.3571428571428554E-3</v>
      </c>
      <c r="M25" s="19">
        <f t="shared" si="10"/>
        <v>2.2246021811331667</v>
      </c>
      <c r="N25" s="19">
        <f t="shared" si="11"/>
        <v>2.0207092982117851</v>
      </c>
      <c r="O25" s="19">
        <f t="shared" si="12"/>
        <v>2.2246021811331667</v>
      </c>
      <c r="P25" s="19">
        <f t="shared" si="13"/>
        <v>0.93037024695702875</v>
      </c>
      <c r="Q25" s="19">
        <f t="shared" si="14"/>
        <v>0.90834636203695363</v>
      </c>
      <c r="R25" s="23">
        <f t="shared" si="15"/>
        <v>74.122236343032327</v>
      </c>
      <c r="S25" s="3">
        <f t="shared" si="16"/>
        <v>0.79999999999999982</v>
      </c>
      <c r="T25" s="2">
        <f t="shared" si="17"/>
        <v>-2.6353044788541822</v>
      </c>
      <c r="U25" s="2">
        <f t="shared" si="18"/>
        <v>-0.20379885592938721</v>
      </c>
      <c r="V25" s="2">
        <f t="shared" si="19"/>
        <v>2.5938036209194708</v>
      </c>
      <c r="W25" s="2">
        <f t="shared" si="20"/>
        <v>-0.4428525641642867</v>
      </c>
      <c r="X25" s="8">
        <f t="shared" si="21"/>
        <v>-0.33333333333333309</v>
      </c>
      <c r="Y25" s="17">
        <f t="shared" si="22"/>
        <v>-2.64307105224445</v>
      </c>
      <c r="Z25" s="19">
        <f t="shared" si="23"/>
        <v>0.54211977850714665</v>
      </c>
      <c r="AA25" s="19">
        <f t="shared" si="24"/>
        <v>-0.25711115446701732</v>
      </c>
      <c r="AB25" s="19">
        <f t="shared" si="25"/>
        <v>0.23948571428571452</v>
      </c>
      <c r="AC25" s="19">
        <f t="shared" si="26"/>
        <v>-2.3571428571428593E-3</v>
      </c>
      <c r="AD25" s="19">
        <f t="shared" si="27"/>
        <v>2.6431730306483985</v>
      </c>
      <c r="AE25" s="19">
        <f t="shared" si="28"/>
        <v>-1.3762517212482586</v>
      </c>
      <c r="AF25" s="19">
        <f t="shared" si="29"/>
        <v>1.585903818389039</v>
      </c>
      <c r="AG25" s="19">
        <f t="shared" si="30"/>
        <v>0.78804956756674949</v>
      </c>
      <c r="AH25" s="19">
        <f t="shared" si="31"/>
        <v>0.86780276665595946</v>
      </c>
      <c r="AI25" s="23">
        <f t="shared" si="32"/>
        <v>153.63881542525883</v>
      </c>
    </row>
    <row r="26" spans="2:35">
      <c r="B26" s="3">
        <f t="shared" si="33"/>
        <v>0.8999999999999998</v>
      </c>
      <c r="C26" s="2">
        <f t="shared" si="0"/>
        <v>-1.2046123996885432</v>
      </c>
      <c r="D26" s="2">
        <f t="shared" si="1"/>
        <v>0.18631519117792394</v>
      </c>
      <c r="E26" s="2">
        <f t="shared" si="2"/>
        <v>1.1856421256776999</v>
      </c>
      <c r="F26" s="2">
        <f t="shared" si="3"/>
        <v>-2.9548787644609047</v>
      </c>
      <c r="G26" s="8">
        <f t="shared" si="4"/>
        <v>0.1000000000000002</v>
      </c>
      <c r="H26" s="17">
        <f t="shared" si="5"/>
        <v>1.1045156965712037</v>
      </c>
      <c r="I26" s="19">
        <f t="shared" si="6"/>
        <v>-0.98261954317450995</v>
      </c>
      <c r="J26" s="19">
        <f t="shared" si="7"/>
        <v>-0.18563090629396253</v>
      </c>
      <c r="K26" s="19">
        <f t="shared" si="8"/>
        <v>-0.79828571428571282</v>
      </c>
      <c r="L26" s="19">
        <f t="shared" si="9"/>
        <v>4.7142857142857056E-3</v>
      </c>
      <c r="M26" s="19">
        <f t="shared" si="10"/>
        <v>1.2189357587449212</v>
      </c>
      <c r="N26" s="19">
        <f t="shared" si="11"/>
        <v>1.1490898280896156</v>
      </c>
      <c r="O26" s="19">
        <f t="shared" si="12"/>
        <v>1.2189357587449212</v>
      </c>
      <c r="P26" s="19">
        <f t="shared" si="13"/>
        <v>0.40669023952885242</v>
      </c>
      <c r="Q26" s="19">
        <f t="shared" si="14"/>
        <v>0.94269925206950778</v>
      </c>
      <c r="R26" s="23">
        <f t="shared" si="15"/>
        <v>86.508826604681929</v>
      </c>
      <c r="S26" s="3">
        <f t="shared" si="16"/>
        <v>0.8999999999999998</v>
      </c>
      <c r="T26" s="2">
        <f t="shared" si="17"/>
        <v>-3.7548609632980976</v>
      </c>
      <c r="U26" s="2">
        <f t="shared" si="18"/>
        <v>-0.1935858201925342</v>
      </c>
      <c r="V26" s="2">
        <f t="shared" si="19"/>
        <v>3.6957292945847415</v>
      </c>
      <c r="W26" s="2">
        <f t="shared" si="20"/>
        <v>-0.65067862868456305</v>
      </c>
      <c r="X26" s="8">
        <f t="shared" si="21"/>
        <v>-0.49999999999999972</v>
      </c>
      <c r="Y26" s="17">
        <f t="shared" si="22"/>
        <v>-3.5772039335088159</v>
      </c>
      <c r="Z26" s="19">
        <f t="shared" si="23"/>
        <v>0.47740375104790134</v>
      </c>
      <c r="AA26" s="19">
        <f t="shared" si="24"/>
        <v>-0.3634359069841544</v>
      </c>
      <c r="AB26" s="19">
        <f t="shared" si="25"/>
        <v>0.159657142857143</v>
      </c>
      <c r="AC26" s="19">
        <f t="shared" si="26"/>
        <v>-1.5714285714285728E-3</v>
      </c>
      <c r="AD26" s="19">
        <f t="shared" si="27"/>
        <v>3.7598479122804336</v>
      </c>
      <c r="AE26" s="19">
        <f t="shared" si="28"/>
        <v>-1.7222286704009029</v>
      </c>
      <c r="AF26" s="19">
        <f t="shared" si="29"/>
        <v>2.25590874736826</v>
      </c>
      <c r="AG26" s="19">
        <f t="shared" si="30"/>
        <v>1.45706989650524</v>
      </c>
      <c r="AH26" s="19">
        <f t="shared" si="31"/>
        <v>0.76343011321271259</v>
      </c>
      <c r="AI26" s="23">
        <f t="shared" si="32"/>
        <v>186.93705403292918</v>
      </c>
    </row>
    <row r="27" spans="2:35">
      <c r="B27" s="3">
        <f t="shared" si="33"/>
        <v>0.99999999999999978</v>
      </c>
      <c r="C27" s="2">
        <f t="shared" si="0"/>
        <v>-2.8259729669278671E-15</v>
      </c>
      <c r="D27" s="2">
        <f t="shared" si="1"/>
        <v>0.1968469612049632</v>
      </c>
      <c r="E27" s="2">
        <f t="shared" si="2"/>
        <v>2.7814694556376646E-15</v>
      </c>
      <c r="F27" s="2">
        <f t="shared" si="3"/>
        <v>3.1356872104290456</v>
      </c>
      <c r="G27" s="8">
        <f t="shared" si="4"/>
        <v>2.2204460492503131E-16</v>
      </c>
      <c r="H27" s="17">
        <f t="shared" si="5"/>
        <v>2.7376190501334874E-15</v>
      </c>
      <c r="I27" s="19">
        <f t="shared" si="6"/>
        <v>-0.99998256292121324</v>
      </c>
      <c r="J27" s="19">
        <f t="shared" si="7"/>
        <v>5.9054088361484474E-3</v>
      </c>
      <c r="K27" s="21">
        <f t="shared" si="8"/>
        <v>-359515924539233.37</v>
      </c>
      <c r="L27" s="21">
        <f t="shared" si="9"/>
        <v>2123125538617.52</v>
      </c>
      <c r="M27" s="19">
        <f t="shared" si="10"/>
        <v>0.1968469612049632</v>
      </c>
      <c r="N27" s="19">
        <f t="shared" si="11"/>
        <v>1.1624617840715861E-3</v>
      </c>
      <c r="O27" s="19">
        <f t="shared" si="12"/>
        <v>0.1968469612049632</v>
      </c>
      <c r="P27" s="19">
        <f t="shared" si="13"/>
        <v>0.19684352876899169</v>
      </c>
      <c r="Q27" s="19">
        <f t="shared" si="14"/>
        <v>5.9054088361628516E-3</v>
      </c>
      <c r="R27" s="23">
        <f t="shared" si="15"/>
        <v>2.3550185370781185E-10</v>
      </c>
      <c r="S27" s="3">
        <f t="shared" si="16"/>
        <v>0.99999999999999978</v>
      </c>
      <c r="T27" s="2">
        <f t="shared" si="17"/>
        <v>-4.6000815697711985</v>
      </c>
      <c r="U27" s="2">
        <f t="shared" si="18"/>
        <v>-0.17787154551280659</v>
      </c>
      <c r="V27" s="2">
        <f t="shared" si="19"/>
        <v>4.5276393403259831</v>
      </c>
      <c r="W27" s="2">
        <f t="shared" si="20"/>
        <v>-0.83174996578488569</v>
      </c>
      <c r="X27" s="8">
        <f t="shared" si="21"/>
        <v>-0.66666666666666641</v>
      </c>
      <c r="Y27" s="17">
        <f t="shared" si="22"/>
        <v>-4.0266910349418339</v>
      </c>
      <c r="Z27" s="19">
        <f t="shared" si="23"/>
        <v>0.4041500236298986</v>
      </c>
      <c r="AA27" s="19">
        <f t="shared" si="24"/>
        <v>-0.44346675005004732</v>
      </c>
      <c r="AB27" s="21">
        <f t="shared" si="25"/>
        <v>0.11974285714285723</v>
      </c>
      <c r="AC27" s="21">
        <f t="shared" si="26"/>
        <v>-1.1785714285714294E-3</v>
      </c>
      <c r="AD27" s="19">
        <f t="shared" si="27"/>
        <v>4.6035191685548318</v>
      </c>
      <c r="AE27" s="19">
        <f t="shared" si="28"/>
        <v>-1.7802429589075475</v>
      </c>
      <c r="AF27" s="19">
        <f t="shared" si="29"/>
        <v>2.7621115011328992</v>
      </c>
      <c r="AG27" s="19">
        <f t="shared" si="30"/>
        <v>2.111870013033641</v>
      </c>
      <c r="AH27" s="19">
        <f t="shared" si="31"/>
        <v>0.64452248150640246</v>
      </c>
      <c r="AI27" s="23">
        <f t="shared" si="32"/>
        <v>226.18772425381906</v>
      </c>
    </row>
    <row r="28" spans="2:35">
      <c r="B28" s="3">
        <f t="shared" si="33"/>
        <v>1.0999999999999999</v>
      </c>
      <c r="C28" s="2">
        <f t="shared" si="0"/>
        <v>-1.2933708596631741</v>
      </c>
      <c r="D28" s="2">
        <f t="shared" si="1"/>
        <v>-0.20004329944171734</v>
      </c>
      <c r="E28" s="2">
        <f t="shared" si="2"/>
        <v>1.2730028146291084</v>
      </c>
      <c r="F28" s="2">
        <f t="shared" si="3"/>
        <v>-0.21291625091327637</v>
      </c>
      <c r="G28" s="8">
        <f t="shared" si="4"/>
        <v>-9.9999999999999867E-2</v>
      </c>
      <c r="H28" s="17">
        <f t="shared" si="5"/>
        <v>-1.2732784161849984</v>
      </c>
      <c r="I28" s="19">
        <f t="shared" si="6"/>
        <v>0.97741883537402874</v>
      </c>
      <c r="J28" s="19">
        <f t="shared" si="7"/>
        <v>-0.21131119292663458</v>
      </c>
      <c r="K28" s="19">
        <f t="shared" si="8"/>
        <v>0.79828571428571549</v>
      </c>
      <c r="L28" s="19">
        <f t="shared" si="9"/>
        <v>-4.7142857142857212E-3</v>
      </c>
      <c r="M28" s="19">
        <f t="shared" si="10"/>
        <v>1.3087495949483181</v>
      </c>
      <c r="N28" s="19">
        <f t="shared" si="11"/>
        <v>-1.2218936511166767</v>
      </c>
      <c r="O28" s="19">
        <f t="shared" si="12"/>
        <v>1.3087495949483181</v>
      </c>
      <c r="P28" s="19">
        <f t="shared" si="13"/>
        <v>0.46882982801667367</v>
      </c>
      <c r="Q28" s="19">
        <f t="shared" si="14"/>
        <v>0.93363440633189176</v>
      </c>
      <c r="R28" s="23">
        <f t="shared" si="15"/>
        <v>114.62587243361955</v>
      </c>
      <c r="S28" s="3">
        <f t="shared" si="16"/>
        <v>1.0999999999999999</v>
      </c>
      <c r="T28" s="2">
        <f t="shared" si="17"/>
        <v>-5.1867483191176209</v>
      </c>
      <c r="U28" s="2">
        <f t="shared" si="18"/>
        <v>-0.16044497050138876</v>
      </c>
      <c r="V28" s="2">
        <f t="shared" si="19"/>
        <v>5.1050672432260047</v>
      </c>
      <c r="W28" s="2">
        <f t="shared" si="20"/>
        <v>-0.98156392055494346</v>
      </c>
      <c r="X28" s="8">
        <f t="shared" si="21"/>
        <v>-0.83333333333333315</v>
      </c>
      <c r="Y28" s="17">
        <f t="shared" si="22"/>
        <v>-4.0954118162350124</v>
      </c>
      <c r="Z28" s="19">
        <f t="shared" si="23"/>
        <v>0.33343382051470427</v>
      </c>
      <c r="AA28" s="19">
        <f t="shared" si="24"/>
        <v>-0.49882049610753754</v>
      </c>
      <c r="AB28" s="19">
        <f t="shared" si="25"/>
        <v>9.5794285714285762E-2</v>
      </c>
      <c r="AC28" s="19">
        <f t="shared" si="26"/>
        <v>-9.4285714285714329E-4</v>
      </c>
      <c r="AD28" s="19">
        <f t="shared" si="27"/>
        <v>5.1892292986944275</v>
      </c>
      <c r="AE28" s="19">
        <f t="shared" si="28"/>
        <v>-1.6494040683081468</v>
      </c>
      <c r="AF28" s="19">
        <f t="shared" si="29"/>
        <v>3.1135375792166564</v>
      </c>
      <c r="AG28" s="19">
        <f t="shared" si="30"/>
        <v>2.6407541492238349</v>
      </c>
      <c r="AH28" s="19">
        <f t="shared" si="31"/>
        <v>0.52975242030742431</v>
      </c>
      <c r="AI28" s="23">
        <f t="shared" si="32"/>
        <v>273.12609956633651</v>
      </c>
    </row>
    <row r="29" spans="2:35">
      <c r="B29" s="3">
        <f t="shared" si="33"/>
        <v>1.2</v>
      </c>
      <c r="C29" s="2">
        <f t="shared" si="0"/>
        <v>-2.5189181565279264</v>
      </c>
      <c r="D29" s="2">
        <f t="shared" si="1"/>
        <v>-0.19479822639065805</v>
      </c>
      <c r="E29" s="2">
        <f t="shared" si="2"/>
        <v>2.4792501540629197</v>
      </c>
      <c r="F29" s="2">
        <f t="shared" si="3"/>
        <v>-0.41774172773807328</v>
      </c>
      <c r="G29" s="8">
        <f t="shared" si="4"/>
        <v>-0.19999999999999996</v>
      </c>
      <c r="H29" s="17">
        <f t="shared" si="5"/>
        <v>-2.4147676639511126</v>
      </c>
      <c r="I29" s="19">
        <f t="shared" si="6"/>
        <v>0.91400744536870515</v>
      </c>
      <c r="J29" s="19">
        <f t="shared" si="7"/>
        <v>-0.4056974116389882</v>
      </c>
      <c r="K29" s="19">
        <f t="shared" si="8"/>
        <v>0.3991428571428573</v>
      </c>
      <c r="L29" s="19">
        <f t="shared" si="9"/>
        <v>-2.357142857142858E-3</v>
      </c>
      <c r="M29" s="19">
        <f t="shared" si="10"/>
        <v>2.5264391994051616</v>
      </c>
      <c r="N29" s="19">
        <f t="shared" si="11"/>
        <v>-2.2232808131023822</v>
      </c>
      <c r="O29" s="19">
        <f t="shared" si="12"/>
        <v>2.5264391994051616</v>
      </c>
      <c r="P29" s="19">
        <f t="shared" si="13"/>
        <v>1.1999656054995116</v>
      </c>
      <c r="Q29" s="19">
        <f t="shared" si="14"/>
        <v>0.88000566711672401</v>
      </c>
      <c r="R29" s="23">
        <f t="shared" si="15"/>
        <v>130.33536652969329</v>
      </c>
      <c r="S29" s="3">
        <f t="shared" si="16"/>
        <v>1.2</v>
      </c>
      <c r="T29" s="2">
        <f t="shared" si="17"/>
        <v>-5.5760223843537986</v>
      </c>
      <c r="U29" s="2">
        <f t="shared" si="18"/>
        <v>-0.14373885973915404</v>
      </c>
      <c r="V29" s="2">
        <f t="shared" si="19"/>
        <v>5.4882110082222431</v>
      </c>
      <c r="W29" s="2">
        <f t="shared" si="20"/>
        <v>-1.1024713106831141</v>
      </c>
      <c r="X29" s="8">
        <f t="shared" si="21"/>
        <v>-1</v>
      </c>
      <c r="Y29" s="17">
        <f t="shared" si="22"/>
        <v>-3.9443459616486898</v>
      </c>
      <c r="Z29" s="19">
        <f t="shared" si="23"/>
        <v>0.27083537295432758</v>
      </c>
      <c r="AA29" s="19">
        <f t="shared" si="24"/>
        <v>-0.53539536863582393</v>
      </c>
      <c r="AB29" s="19">
        <f t="shared" si="25"/>
        <v>7.9828571428571443E-2</v>
      </c>
      <c r="AC29" s="19">
        <f t="shared" si="26"/>
        <v>-7.8571428571428596E-4</v>
      </c>
      <c r="AD29" s="19">
        <f t="shared" si="27"/>
        <v>5.5778747288383714</v>
      </c>
      <c r="AE29" s="19">
        <f t="shared" si="28"/>
        <v>-1.4332269822708026</v>
      </c>
      <c r="AF29" s="19">
        <f t="shared" si="29"/>
        <v>3.3467248373030229</v>
      </c>
      <c r="AG29" s="19">
        <f t="shared" si="30"/>
        <v>3.0243061276781913</v>
      </c>
      <c r="AH29" s="19">
        <f t="shared" si="31"/>
        <v>0.42824763072717309</v>
      </c>
      <c r="AI29" s="23">
        <f t="shared" si="32"/>
        <v>330.24881700727747</v>
      </c>
    </row>
    <row r="30" spans="2:35">
      <c r="B30" s="3">
        <f t="shared" si="33"/>
        <v>1.3</v>
      </c>
      <c r="C30" s="2">
        <f t="shared" si="0"/>
        <v>-3.5472661722045986</v>
      </c>
      <c r="D30" s="2">
        <f t="shared" si="1"/>
        <v>-0.18288305162284677</v>
      </c>
      <c r="E30" s="2">
        <f t="shared" si="2"/>
        <v>3.4914037127998019</v>
      </c>
      <c r="F30" s="2">
        <f t="shared" si="3"/>
        <v>-0.60477874829649325</v>
      </c>
      <c r="G30" s="8">
        <f t="shared" si="4"/>
        <v>-0.30000000000000004</v>
      </c>
      <c r="H30" s="17">
        <f t="shared" si="5"/>
        <v>-3.192592827220825</v>
      </c>
      <c r="I30" s="19">
        <f t="shared" si="6"/>
        <v>0.8226279170779236</v>
      </c>
      <c r="J30" s="19">
        <f t="shared" si="7"/>
        <v>-0.56858008234903479</v>
      </c>
      <c r="K30" s="19">
        <f t="shared" si="8"/>
        <v>0.26609523809523811</v>
      </c>
      <c r="L30" s="19">
        <f t="shared" si="9"/>
        <v>-1.5714285714285715E-3</v>
      </c>
      <c r="M30" s="19">
        <f t="shared" si="10"/>
        <v>3.5519774080134505</v>
      </c>
      <c r="N30" s="19">
        <f t="shared" si="11"/>
        <v>-2.8140965220096867</v>
      </c>
      <c r="O30" s="19">
        <f t="shared" si="12"/>
        <v>3.5519774080134505</v>
      </c>
      <c r="P30" s="19">
        <f t="shared" si="13"/>
        <v>2.1673495961313929</v>
      </c>
      <c r="Q30" s="19">
        <f t="shared" si="14"/>
        <v>0.79226194278739992</v>
      </c>
      <c r="R30" s="23">
        <f t="shared" si="15"/>
        <v>147.48501492134628</v>
      </c>
      <c r="S30" s="3">
        <f t="shared" si="16"/>
        <v>1.3</v>
      </c>
      <c r="T30" s="2">
        <f t="shared" si="17"/>
        <v>-5.8296573125075444</v>
      </c>
      <c r="U30" s="2">
        <f t="shared" si="18"/>
        <v>-0.12880891538964928</v>
      </c>
      <c r="V30" s="2">
        <f t="shared" si="19"/>
        <v>5.7378516855389217</v>
      </c>
      <c r="W30" s="2">
        <f t="shared" si="20"/>
        <v>-1.1994541816038802</v>
      </c>
      <c r="X30" s="8">
        <f t="shared" si="21"/>
        <v>-1.1666666666666667</v>
      </c>
      <c r="Y30" s="17">
        <f t="shared" si="22"/>
        <v>-3.6954322614046973</v>
      </c>
      <c r="Z30" s="19">
        <f t="shared" si="23"/>
        <v>0.21771985473242469</v>
      </c>
      <c r="AA30" s="19">
        <f t="shared" si="24"/>
        <v>-0.55910469936792062</v>
      </c>
      <c r="AB30" s="19">
        <f t="shared" si="25"/>
        <v>6.8424489795918378E-2</v>
      </c>
      <c r="AC30" s="19">
        <f t="shared" si="26"/>
        <v>-6.7346938775510211E-4</v>
      </c>
      <c r="AD30" s="19">
        <f t="shared" si="27"/>
        <v>5.8310801844903954</v>
      </c>
      <c r="AE30" s="19">
        <f t="shared" si="28"/>
        <v>-1.1972144733041221</v>
      </c>
      <c r="AF30" s="19">
        <f t="shared" si="29"/>
        <v>3.4986481106942371</v>
      </c>
      <c r="AG30" s="19">
        <f t="shared" si="30"/>
        <v>3.2874330574744062</v>
      </c>
      <c r="AH30" s="19">
        <f t="shared" si="31"/>
        <v>0.34219345170628129</v>
      </c>
      <c r="AI30" s="23">
        <f t="shared" si="32"/>
        <v>401.26995178797478</v>
      </c>
    </row>
    <row r="31" spans="2:35">
      <c r="B31" s="3">
        <f>+B30+0.1</f>
        <v>1.4000000000000001</v>
      </c>
      <c r="C31" s="2">
        <f t="shared" si="0"/>
        <v>-4.332841310404608</v>
      </c>
      <c r="D31" s="2">
        <f t="shared" si="1"/>
        <v>-0.16753815528139301</v>
      </c>
      <c r="E31" s="2">
        <f t="shared" si="2"/>
        <v>4.2646075889809136</v>
      </c>
      <c r="F31" s="2">
        <f t="shared" si="3"/>
        <v>-0.76539523026854572</v>
      </c>
      <c r="G31" s="8">
        <f t="shared" si="4"/>
        <v>-0.40000000000000013</v>
      </c>
      <c r="H31" s="17">
        <f t="shared" si="5"/>
        <v>-3.5724224422844562</v>
      </c>
      <c r="I31" s="19">
        <f t="shared" si="6"/>
        <v>0.72110858951733825</v>
      </c>
      <c r="J31" s="19">
        <f t="shared" si="7"/>
        <v>-0.69282205660928142</v>
      </c>
      <c r="K31" s="19">
        <f t="shared" si="8"/>
        <v>0.19957142857142854</v>
      </c>
      <c r="L31" s="19">
        <f t="shared" si="9"/>
        <v>-1.1785714285714283E-3</v>
      </c>
      <c r="M31" s="19">
        <f t="shared" si="10"/>
        <v>4.3360792029924697</v>
      </c>
      <c r="N31" s="19">
        <f t="shared" si="11"/>
        <v>-3.0083749566457425</v>
      </c>
      <c r="O31" s="19">
        <f t="shared" si="12"/>
        <v>4.3360792029924697</v>
      </c>
      <c r="P31" s="19">
        <f t="shared" si="13"/>
        <v>3.1227012304814763</v>
      </c>
      <c r="Q31" s="19">
        <f t="shared" si="14"/>
        <v>0.69380073928759556</v>
      </c>
      <c r="R31" s="23">
        <f t="shared" si="15"/>
        <v>166.24893809030561</v>
      </c>
      <c r="S31" s="3">
        <f t="shared" si="16"/>
        <v>1.4000000000000001</v>
      </c>
      <c r="T31" s="2">
        <f t="shared" si="17"/>
        <v>-5.9942720905099218</v>
      </c>
      <c r="U31" s="2">
        <f t="shared" si="18"/>
        <v>-0.11589038420206893</v>
      </c>
      <c r="V31" s="2">
        <f t="shared" si="19"/>
        <v>5.8998741048326</v>
      </c>
      <c r="W31" s="2">
        <f t="shared" si="20"/>
        <v>-1.2776042540687944</v>
      </c>
      <c r="X31" s="8">
        <f t="shared" si="21"/>
        <v>-1.3333333333333337</v>
      </c>
      <c r="Y31" s="17">
        <f t="shared" si="22"/>
        <v>-3.4186933837644373</v>
      </c>
      <c r="Z31" s="19">
        <f t="shared" si="23"/>
        <v>0.17340572833260845</v>
      </c>
      <c r="AA31" s="19">
        <f t="shared" si="24"/>
        <v>-0.57439572890250545</v>
      </c>
      <c r="AB31" s="19">
        <f t="shared" si="25"/>
        <v>5.9871428571428575E-2</v>
      </c>
      <c r="AC31" s="19">
        <f t="shared" si="26"/>
        <v>-5.8928571428571428E-4</v>
      </c>
      <c r="AD31" s="19">
        <f t="shared" si="27"/>
        <v>5.9953922704204006</v>
      </c>
      <c r="AE31" s="19">
        <f t="shared" si="28"/>
        <v>-0.97287417597216164</v>
      </c>
      <c r="AF31" s="19">
        <f t="shared" si="29"/>
        <v>3.5972353622522402</v>
      </c>
      <c r="AG31" s="19">
        <f t="shared" si="30"/>
        <v>3.4631803431476973</v>
      </c>
      <c r="AH31" s="19">
        <f t="shared" si="31"/>
        <v>0.27045052046943008</v>
      </c>
      <c r="AI31" s="23">
        <f t="shared" si="32"/>
        <v>491.96194692777692</v>
      </c>
    </row>
    <row r="32" spans="2:35">
      <c r="B32" s="3">
        <f t="shared" si="33"/>
        <v>1.5000000000000002</v>
      </c>
      <c r="C32" s="2">
        <f t="shared" si="0"/>
        <v>-4.8994167578822614</v>
      </c>
      <c r="D32" s="2">
        <f t="shared" si="1"/>
        <v>-0.15155676135181342</v>
      </c>
      <c r="E32" s="2">
        <f t="shared" si="2"/>
        <v>4.8222605884667926</v>
      </c>
      <c r="F32" s="2">
        <f t="shared" si="3"/>
        <v>-0.89831902172424494</v>
      </c>
      <c r="G32" s="8">
        <f t="shared" si="4"/>
        <v>-0.50000000000000022</v>
      </c>
      <c r="H32" s="17">
        <f t="shared" si="5"/>
        <v>-3.6542309859125854</v>
      </c>
      <c r="I32" s="19">
        <f t="shared" si="6"/>
        <v>0.62292584493074432</v>
      </c>
      <c r="J32" s="19">
        <f t="shared" si="7"/>
        <v>-0.78228089054847882</v>
      </c>
      <c r="K32" s="19">
        <f t="shared" si="8"/>
        <v>0.1596571428571428</v>
      </c>
      <c r="L32" s="19">
        <f t="shared" si="9"/>
        <v>-9.4285714285714264E-4</v>
      </c>
      <c r="M32" s="19">
        <f t="shared" si="10"/>
        <v>4.9017602980285542</v>
      </c>
      <c r="N32" s="19">
        <f t="shared" si="11"/>
        <v>-2.9334133653327155</v>
      </c>
      <c r="O32" s="19">
        <f t="shared" si="12"/>
        <v>4.9017602980285542</v>
      </c>
      <c r="P32" s="19">
        <f t="shared" si="13"/>
        <v>3.9271287281443219</v>
      </c>
      <c r="Q32" s="19">
        <f t="shared" si="14"/>
        <v>0.59844080227923535</v>
      </c>
      <c r="R32" s="23">
        <f t="shared" si="15"/>
        <v>186.8589863142991</v>
      </c>
      <c r="S32" s="3">
        <f t="shared" si="16"/>
        <v>1.5000000000000002</v>
      </c>
      <c r="T32" s="2">
        <f t="shared" si="17"/>
        <v>-6.1012614073363025</v>
      </c>
      <c r="U32" s="2">
        <f t="shared" si="18"/>
        <v>-0.10485232389810545</v>
      </c>
      <c r="V32" s="2">
        <f t="shared" si="19"/>
        <v>6.005178550527857</v>
      </c>
      <c r="W32" s="2">
        <f t="shared" si="20"/>
        <v>-1.3411976656432183</v>
      </c>
      <c r="X32" s="8">
        <f t="shared" si="21"/>
        <v>-1.5000000000000004</v>
      </c>
      <c r="Y32" s="17">
        <f t="shared" si="22"/>
        <v>-3.1482846322295104</v>
      </c>
      <c r="Z32" s="19">
        <f t="shared" si="23"/>
        <v>0.13655204102133633</v>
      </c>
      <c r="AA32" s="19">
        <f t="shared" si="24"/>
        <v>-0.58425468769442157</v>
      </c>
      <c r="AB32" s="19">
        <f t="shared" si="25"/>
        <v>5.3219047619047617E-2</v>
      </c>
      <c r="AC32" s="19">
        <f t="shared" si="26"/>
        <v>-5.2380952380952383E-4</v>
      </c>
      <c r="AD32" s="19">
        <f t="shared" si="27"/>
        <v>6.1021623028626655</v>
      </c>
      <c r="AE32" s="19">
        <f t="shared" si="28"/>
        <v>-0.77187923622336108</v>
      </c>
      <c r="AF32" s="19">
        <f t="shared" si="29"/>
        <v>3.6612973817175991</v>
      </c>
      <c r="AG32" s="19">
        <f t="shared" si="30"/>
        <v>3.5790083769194148</v>
      </c>
      <c r="AH32" s="19">
        <f t="shared" si="31"/>
        <v>0.2108212351385825</v>
      </c>
      <c r="AI32" s="23">
        <f t="shared" si="32"/>
        <v>611.80904042063435</v>
      </c>
    </row>
    <row r="33" spans="2:35">
      <c r="B33" s="3">
        <f t="shared" si="33"/>
        <v>1.6000000000000003</v>
      </c>
      <c r="C33" s="2">
        <f t="shared" si="0"/>
        <v>-5.2973161676091154</v>
      </c>
      <c r="D33" s="2">
        <f t="shared" si="1"/>
        <v>-0.13655436315077862</v>
      </c>
      <c r="E33" s="2">
        <f t="shared" si="2"/>
        <v>5.2138938657570035</v>
      </c>
      <c r="F33" s="2">
        <f t="shared" si="3"/>
        <v>-1.0065528881102503</v>
      </c>
      <c r="G33" s="8">
        <f t="shared" si="4"/>
        <v>-0.60000000000000031</v>
      </c>
      <c r="H33" s="17">
        <f t="shared" si="5"/>
        <v>-3.5598997818709939</v>
      </c>
      <c r="I33" s="19">
        <f t="shared" si="6"/>
        <v>0.53477667977768195</v>
      </c>
      <c r="J33" s="19">
        <f t="shared" si="7"/>
        <v>-0.84499343356381162</v>
      </c>
      <c r="K33" s="19">
        <f t="shared" si="8"/>
        <v>0.133047619047619</v>
      </c>
      <c r="L33" s="19">
        <f t="shared" si="9"/>
        <v>-7.8571428571428553E-4</v>
      </c>
      <c r="M33" s="19">
        <f t="shared" si="10"/>
        <v>5.2990759263958882</v>
      </c>
      <c r="N33" s="19">
        <f t="shared" si="11"/>
        <v>-2.7174936116597412</v>
      </c>
      <c r="O33" s="19">
        <f t="shared" si="12"/>
        <v>5.2990759263958882</v>
      </c>
      <c r="P33" s="19">
        <f t="shared" si="13"/>
        <v>4.5492234660760476</v>
      </c>
      <c r="Q33" s="19">
        <f t="shared" si="14"/>
        <v>0.5128240563837354</v>
      </c>
      <c r="R33" s="23">
        <f t="shared" si="15"/>
        <v>209.59900794448566</v>
      </c>
      <c r="S33" s="3">
        <f t="shared" si="16"/>
        <v>1.6000000000000003</v>
      </c>
      <c r="T33" s="2">
        <f t="shared" si="17"/>
        <v>-6.1708549804316348</v>
      </c>
      <c r="U33" s="2">
        <f t="shared" si="18"/>
        <v>-9.5443482543233912E-2</v>
      </c>
      <c r="V33" s="2">
        <f t="shared" si="19"/>
        <v>6.07367616184216</v>
      </c>
      <c r="W33" s="2">
        <f t="shared" si="20"/>
        <v>-1.3935597241117779</v>
      </c>
      <c r="X33" s="8">
        <f t="shared" si="21"/>
        <v>-1.6666666666666674</v>
      </c>
      <c r="Y33" s="17">
        <f t="shared" si="22"/>
        <v>-2.8984640236301908</v>
      </c>
      <c r="Z33" s="19">
        <f t="shared" si="23"/>
        <v>0.10578608537882792</v>
      </c>
      <c r="AA33" s="19">
        <f t="shared" si="24"/>
        <v>-0.5906007993054424</v>
      </c>
      <c r="AB33" s="19">
        <f t="shared" si="25"/>
        <v>4.7897142857142846E-2</v>
      </c>
      <c r="AC33" s="19">
        <f t="shared" si="26"/>
        <v>-4.7142857142857132E-4</v>
      </c>
      <c r="AD33" s="19">
        <f t="shared" si="27"/>
        <v>6.1715930397165604</v>
      </c>
      <c r="AE33" s="19">
        <f t="shared" si="28"/>
        <v>-0.59642159474177747</v>
      </c>
      <c r="AF33" s="19">
        <f t="shared" si="29"/>
        <v>3.702955823829936</v>
      </c>
      <c r="AG33" s="19">
        <f t="shared" si="30"/>
        <v>3.6546084762340652</v>
      </c>
      <c r="AH33" s="19">
        <f t="shared" si="31"/>
        <v>0.16106635431715746</v>
      </c>
      <c r="AI33" s="23">
        <f t="shared" si="32"/>
        <v>777.56112097452535</v>
      </c>
    </row>
    <row r="34" spans="2:35">
      <c r="B34" s="3">
        <f t="shared" si="33"/>
        <v>1.7000000000000004</v>
      </c>
      <c r="C34" s="2">
        <f t="shared" si="0"/>
        <v>-5.5750726733570728</v>
      </c>
      <c r="D34" s="2">
        <f t="shared" si="1"/>
        <v>-0.1231837526251964</v>
      </c>
      <c r="E34" s="2">
        <f t="shared" si="2"/>
        <v>5.4872762533042057</v>
      </c>
      <c r="F34" s="2">
        <f t="shared" si="3"/>
        <v>-1.0944657850067692</v>
      </c>
      <c r="G34" s="8">
        <f t="shared" si="4"/>
        <v>-0.7000000000000004</v>
      </c>
      <c r="H34" s="17">
        <f t="shared" si="5"/>
        <v>-3.3797164028656987</v>
      </c>
      <c r="I34" s="19">
        <f t="shared" si="6"/>
        <v>0.45852128313528551</v>
      </c>
      <c r="J34" s="19">
        <f t="shared" si="7"/>
        <v>-0.88868342671165923</v>
      </c>
      <c r="K34" s="19">
        <f t="shared" si="8"/>
        <v>0.11404081632653057</v>
      </c>
      <c r="L34" s="19">
        <f t="shared" si="9"/>
        <v>-6.7346938775510179E-4</v>
      </c>
      <c r="M34" s="19">
        <f t="shared" si="10"/>
        <v>5.5764334076651183</v>
      </c>
      <c r="N34" s="19">
        <f t="shared" si="11"/>
        <v>-2.4468181163619906</v>
      </c>
      <c r="O34" s="19">
        <f t="shared" si="12"/>
        <v>5.5764334076651183</v>
      </c>
      <c r="P34" s="19">
        <f t="shared" si="13"/>
        <v>5.010957059840619</v>
      </c>
      <c r="Q34" s="19">
        <f t="shared" si="14"/>
        <v>0.43877832612484818</v>
      </c>
      <c r="R34" s="23">
        <f t="shared" si="15"/>
        <v>234.81589605909545</v>
      </c>
      <c r="S34" s="3">
        <f t="shared" si="16"/>
        <v>1.7000000000000004</v>
      </c>
      <c r="T34" s="2">
        <f t="shared" si="17"/>
        <v>-6.215940125559472</v>
      </c>
      <c r="U34" s="2">
        <f t="shared" si="18"/>
        <v>-8.7400732924064542E-2</v>
      </c>
      <c r="V34" s="2">
        <f t="shared" si="19"/>
        <v>6.1180513046845197</v>
      </c>
      <c r="W34" s="2">
        <f t="shared" si="20"/>
        <v>-1.4372005652858746</v>
      </c>
      <c r="X34" s="8">
        <f t="shared" si="21"/>
        <v>-1.8333333333333344</v>
      </c>
      <c r="Y34" s="17">
        <f t="shared" si="22"/>
        <v>-2.6736108404822816</v>
      </c>
      <c r="Z34" s="19">
        <f t="shared" si="23"/>
        <v>7.9919230185764578E-2</v>
      </c>
      <c r="AA34" s="19">
        <f t="shared" si="24"/>
        <v>-0.59465361063943212</v>
      </c>
      <c r="AB34" s="19">
        <f t="shared" si="25"/>
        <v>4.3542857142857133E-2</v>
      </c>
      <c r="AC34" s="19">
        <f t="shared" si="26"/>
        <v>-4.2857142857142844E-4</v>
      </c>
      <c r="AD34" s="19">
        <f t="shared" si="27"/>
        <v>6.2165545547880434</v>
      </c>
      <c r="AE34" s="19">
        <f t="shared" si="28"/>
        <v>-0.44479998830969014</v>
      </c>
      <c r="AF34" s="19">
        <f t="shared" si="29"/>
        <v>3.7299327328728258</v>
      </c>
      <c r="AG34" s="19">
        <f t="shared" si="30"/>
        <v>3.7033162384754279</v>
      </c>
      <c r="AH34" s="19">
        <f t="shared" si="31"/>
        <v>0.1192514772155428</v>
      </c>
      <c r="AI34" s="23">
        <f t="shared" si="32"/>
        <v>1021.8387024001777</v>
      </c>
    </row>
    <row r="35" spans="2:35">
      <c r="B35" s="3">
        <f t="shared" si="33"/>
        <v>1.8000000000000005</v>
      </c>
      <c r="C35" s="2">
        <f t="shared" si="0"/>
        <v>-5.7700317973795174</v>
      </c>
      <c r="D35" s="2">
        <f t="shared" si="1"/>
        <v>-0.11155502982841442</v>
      </c>
      <c r="E35" s="2">
        <f t="shared" si="2"/>
        <v>5.6791651549011002</v>
      </c>
      <c r="F35" s="2">
        <f t="shared" si="3"/>
        <v>-1.1662534266964359</v>
      </c>
      <c r="G35" s="8">
        <f t="shared" si="4"/>
        <v>-0.80000000000000049</v>
      </c>
      <c r="H35" s="17">
        <f t="shared" si="5"/>
        <v>-3.1676971912774197</v>
      </c>
      <c r="I35" s="19">
        <f t="shared" si="6"/>
        <v>0.39359859760695975</v>
      </c>
      <c r="J35" s="19">
        <f t="shared" si="7"/>
        <v>-0.91928240707730169</v>
      </c>
      <c r="K35" s="19">
        <f t="shared" si="8"/>
        <v>9.9785714285714242E-2</v>
      </c>
      <c r="L35" s="19">
        <f t="shared" si="9"/>
        <v>-5.8928571428571407E-4</v>
      </c>
      <c r="M35" s="19">
        <f t="shared" si="10"/>
        <v>5.7711100723734878</v>
      </c>
      <c r="N35" s="19">
        <f t="shared" si="11"/>
        <v>-2.1685258472538984</v>
      </c>
      <c r="O35" s="19">
        <f t="shared" si="12"/>
        <v>5.7711100723734878</v>
      </c>
      <c r="P35" s="19">
        <f t="shared" si="13"/>
        <v>5.3481966229040792</v>
      </c>
      <c r="Q35" s="19">
        <f t="shared" si="14"/>
        <v>0.37575541274714314</v>
      </c>
      <c r="R35" s="23">
        <f t="shared" si="15"/>
        <v>262.93691410318542</v>
      </c>
      <c r="S35" s="3">
        <f t="shared" si="16"/>
        <v>1.8000000000000005</v>
      </c>
      <c r="T35" s="2">
        <f t="shared" si="17"/>
        <v>-6.2447617448503667</v>
      </c>
      <c r="U35" s="2">
        <f t="shared" si="18"/>
        <v>-8.0488820764616151E-2</v>
      </c>
      <c r="V35" s="2">
        <f t="shared" si="19"/>
        <v>6.1464190402070535</v>
      </c>
      <c r="W35" s="2">
        <f t="shared" si="20"/>
        <v>-1.4740001199151491</v>
      </c>
      <c r="X35" s="8">
        <f t="shared" si="21"/>
        <v>-2.0000000000000009</v>
      </c>
      <c r="Y35" s="17">
        <f t="shared" si="22"/>
        <v>-2.4735901023572482</v>
      </c>
      <c r="Z35" s="19">
        <f t="shared" si="23"/>
        <v>5.7987073345039025E-2</v>
      </c>
      <c r="AA35" s="19">
        <f t="shared" si="24"/>
        <v>-0.59719134230569626</v>
      </c>
      <c r="AB35" s="19">
        <f t="shared" si="25"/>
        <v>3.9914285714285701E-2</v>
      </c>
      <c r="AC35" s="19">
        <f t="shared" si="26"/>
        <v>-3.9285714285714276E-4</v>
      </c>
      <c r="AD35" s="19">
        <f t="shared" si="27"/>
        <v>6.2452804340729706</v>
      </c>
      <c r="AE35" s="19">
        <f t="shared" si="28"/>
        <v>-0.31404823040790836</v>
      </c>
      <c r="AF35" s="19">
        <f t="shared" si="29"/>
        <v>3.7471682604437824</v>
      </c>
      <c r="AG35" s="19">
        <f t="shared" si="30"/>
        <v>3.733984959939586</v>
      </c>
      <c r="AH35" s="19">
        <f t="shared" si="31"/>
        <v>8.3809481875445374E-2</v>
      </c>
      <c r="AI35" s="23">
        <f t="shared" si="32"/>
        <v>1417.7638187802781</v>
      </c>
    </row>
    <row r="36" spans="2:35">
      <c r="B36" s="3">
        <f t="shared" si="33"/>
        <v>1.9000000000000006</v>
      </c>
      <c r="C36" s="2">
        <f t="shared" si="0"/>
        <v>-5.908389267158781</v>
      </c>
      <c r="D36" s="2">
        <f t="shared" si="1"/>
        <v>-0.10153774831075264</v>
      </c>
      <c r="E36" s="2">
        <f t="shared" si="2"/>
        <v>5.8153437668885637</v>
      </c>
      <c r="F36" s="2">
        <f t="shared" si="3"/>
        <v>-1.2254101394987269</v>
      </c>
      <c r="G36" s="8">
        <f t="shared" si="4"/>
        <v>-0.90000000000000058</v>
      </c>
      <c r="H36" s="17">
        <f t="shared" si="5"/>
        <v>-2.9523845587141762</v>
      </c>
      <c r="I36" s="19">
        <f t="shared" si="6"/>
        <v>0.33856008340385996</v>
      </c>
      <c r="J36" s="19">
        <f t="shared" si="7"/>
        <v>-0.94094477517311026</v>
      </c>
      <c r="K36" s="19">
        <f t="shared" si="8"/>
        <v>8.8698412698412651E-2</v>
      </c>
      <c r="L36" s="19">
        <f t="shared" si="9"/>
        <v>-5.2380952380952361E-4</v>
      </c>
      <c r="M36" s="19">
        <f t="shared" si="10"/>
        <v>5.909261683713888</v>
      </c>
      <c r="N36" s="19">
        <f t="shared" si="11"/>
        <v>-1.9048033493159027</v>
      </c>
      <c r="O36" s="19">
        <f t="shared" si="12"/>
        <v>5.909261683713888</v>
      </c>
      <c r="P36" s="19">
        <f t="shared" si="13"/>
        <v>5.5938446391586654</v>
      </c>
      <c r="Q36" s="19">
        <f t="shared" si="14"/>
        <v>0.32234202025027892</v>
      </c>
      <c r="R36" s="23">
        <f t="shared" si="15"/>
        <v>294.49395201722854</v>
      </c>
      <c r="S36" s="3">
        <f t="shared" si="16"/>
        <v>1.9000000000000006</v>
      </c>
      <c r="T36" s="2">
        <f t="shared" si="17"/>
        <v>-6.2626557913281768</v>
      </c>
      <c r="U36" s="2">
        <f t="shared" si="18"/>
        <v>-7.4510268348846928E-2</v>
      </c>
      <c r="V36" s="2">
        <f t="shared" si="19"/>
        <v>6.1640312906773396</v>
      </c>
      <c r="W36" s="2">
        <f t="shared" si="20"/>
        <v>-1.5053702863826115</v>
      </c>
      <c r="X36" s="8">
        <f t="shared" si="21"/>
        <v>-2.1666666666666679</v>
      </c>
      <c r="Y36" s="17">
        <f t="shared" si="22"/>
        <v>-2.2964181278952895</v>
      </c>
      <c r="Z36" s="19">
        <f t="shared" si="23"/>
        <v>3.9227624187440163E-2</v>
      </c>
      <c r="AA36" s="19">
        <f t="shared" si="24"/>
        <v>-0.59871628798673027</v>
      </c>
      <c r="AB36" s="19">
        <f t="shared" si="25"/>
        <v>3.684395604395603E-2</v>
      </c>
      <c r="AC36" s="19">
        <f t="shared" si="26"/>
        <v>-3.6263736263736254E-4</v>
      </c>
      <c r="AD36" s="19">
        <f t="shared" si="27"/>
        <v>6.2630990205125912</v>
      </c>
      <c r="AE36" s="19">
        <f t="shared" si="28"/>
        <v>-0.20105859651480062</v>
      </c>
      <c r="AF36" s="19">
        <f t="shared" si="29"/>
        <v>3.7578594123075546</v>
      </c>
      <c r="AG36" s="19">
        <f t="shared" si="30"/>
        <v>3.7524768891274989</v>
      </c>
      <c r="AH36" s="19">
        <f t="shared" si="31"/>
        <v>5.3503490805511054E-2</v>
      </c>
      <c r="AI36" s="23">
        <f t="shared" si="32"/>
        <v>2170.1108625215443</v>
      </c>
    </row>
    <row r="37" spans="2:35">
      <c r="B37" s="3">
        <f t="shared" si="33"/>
        <v>2.0000000000000004</v>
      </c>
      <c r="C37" s="2">
        <f t="shared" si="0"/>
        <v>-6.0078593379364031</v>
      </c>
      <c r="D37" s="2">
        <f t="shared" si="1"/>
        <v>-9.2922458826350404E-2</v>
      </c>
      <c r="E37" s="2">
        <f t="shared" si="2"/>
        <v>5.9132473798586647</v>
      </c>
      <c r="F37" s="2">
        <f t="shared" si="3"/>
        <v>-1.2746773464202263</v>
      </c>
      <c r="G37" s="8">
        <f t="shared" si="4"/>
        <v>-1.0000000000000004</v>
      </c>
      <c r="H37" s="17">
        <f t="shared" si="5"/>
        <v>-2.7473674309247063</v>
      </c>
      <c r="I37" s="19">
        <f t="shared" si="6"/>
        <v>0.29181031069976793</v>
      </c>
      <c r="J37" s="19">
        <f t="shared" si="7"/>
        <v>-0.95647621118839621</v>
      </c>
      <c r="K37" s="19">
        <f t="shared" si="8"/>
        <v>7.9828571428571402E-2</v>
      </c>
      <c r="L37" s="19">
        <f t="shared" si="9"/>
        <v>-4.7142857142857132E-4</v>
      </c>
      <c r="M37" s="19">
        <f t="shared" si="10"/>
        <v>6.0085779022813686</v>
      </c>
      <c r="N37" s="19">
        <f t="shared" si="11"/>
        <v>-1.6642771786911865</v>
      </c>
      <c r="O37" s="19">
        <f t="shared" si="12"/>
        <v>6.0085779022813686</v>
      </c>
      <c r="P37" s="19">
        <f t="shared" si="13"/>
        <v>5.7734902684833411</v>
      </c>
      <c r="Q37" s="19">
        <f t="shared" si="14"/>
        <v>0.27698354015835941</v>
      </c>
      <c r="R37" s="23">
        <f t="shared" si="15"/>
        <v>330.15743604503177</v>
      </c>
      <c r="S37" s="3">
        <f t="shared" si="16"/>
        <v>2.0000000000000004</v>
      </c>
      <c r="T37" s="2">
        <f t="shared" si="17"/>
        <v>-6.2731259060631084</v>
      </c>
      <c r="U37" s="2">
        <f t="shared" si="18"/>
        <v>-6.9303777284563495E-2</v>
      </c>
      <c r="V37" s="2">
        <f t="shared" si="19"/>
        <v>6.1743365217156576</v>
      </c>
      <c r="W37" s="2">
        <f t="shared" si="20"/>
        <v>-1.5323799849520694</v>
      </c>
      <c r="X37" s="8">
        <f t="shared" si="21"/>
        <v>-2.3333333333333339</v>
      </c>
      <c r="Y37" s="17">
        <f t="shared" si="22"/>
        <v>-2.1395242159046419</v>
      </c>
      <c r="Z37" s="19">
        <f t="shared" si="23"/>
        <v>2.3044135981456271E-2</v>
      </c>
      <c r="AA37" s="19">
        <f t="shared" si="24"/>
        <v>-0.59955730985191658</v>
      </c>
      <c r="AB37" s="19">
        <f t="shared" si="25"/>
        <v>3.4212244897959182E-2</v>
      </c>
      <c r="AC37" s="19">
        <f t="shared" si="26"/>
        <v>-3.36734693877551E-4</v>
      </c>
      <c r="AD37" s="19">
        <f t="shared" si="27"/>
        <v>6.273508718959909</v>
      </c>
      <c r="AE37" s="19">
        <f t="shared" si="28"/>
        <v>-0.1030071801368051</v>
      </c>
      <c r="AF37" s="19">
        <f t="shared" si="29"/>
        <v>3.7641052313759453</v>
      </c>
      <c r="AG37" s="19">
        <f t="shared" si="30"/>
        <v>3.7626955382693379</v>
      </c>
      <c r="AH37" s="19">
        <f t="shared" si="31"/>
        <v>2.7365648355997637E-2</v>
      </c>
      <c r="AI37" s="23">
        <f t="shared" si="32"/>
        <v>4154.1263687892706</v>
      </c>
    </row>
    <row r="38" spans="2:35">
      <c r="B38" s="3">
        <f t="shared" si="33"/>
        <v>2.1000000000000005</v>
      </c>
      <c r="C38" s="2">
        <f t="shared" si="0"/>
        <v>-6.0803068674182512</v>
      </c>
      <c r="D38" s="2">
        <f t="shared" si="1"/>
        <v>-8.5493628619491696E-2</v>
      </c>
      <c r="E38" s="2">
        <f t="shared" si="2"/>
        <v>5.98455400336442</v>
      </c>
      <c r="F38" s="2">
        <f t="shared" si="3"/>
        <v>-1.3161548864963106</v>
      </c>
      <c r="G38" s="8">
        <f t="shared" si="4"/>
        <v>-1.1000000000000005</v>
      </c>
      <c r="H38" s="17">
        <f t="shared" si="5"/>
        <v>-2.5582061870846502</v>
      </c>
      <c r="I38" s="19">
        <f t="shared" si="6"/>
        <v>0.25189842736447032</v>
      </c>
      <c r="J38" s="19">
        <f t="shared" si="7"/>
        <v>-0.96775367852120353</v>
      </c>
      <c r="K38" s="19">
        <f t="shared" si="8"/>
        <v>7.2571428571428551E-2</v>
      </c>
      <c r="L38" s="19">
        <f t="shared" si="9"/>
        <v>-4.2857142857142844E-4</v>
      </c>
      <c r="M38" s="19">
        <f t="shared" si="10"/>
        <v>6.0809078896582598</v>
      </c>
      <c r="N38" s="19">
        <f t="shared" si="11"/>
        <v>-1.4488829642094079</v>
      </c>
      <c r="O38" s="19">
        <f t="shared" si="12"/>
        <v>6.0809078896582598</v>
      </c>
      <c r="P38" s="19">
        <f t="shared" si="13"/>
        <v>5.9057750480806801</v>
      </c>
      <c r="Q38" s="19">
        <f t="shared" si="14"/>
        <v>0.23826754006149287</v>
      </c>
      <c r="R38" s="23">
        <f t="shared" si="15"/>
        <v>370.78446814433767</v>
      </c>
      <c r="S38" s="3">
        <f t="shared" si="16"/>
        <v>2.1000000000000005</v>
      </c>
      <c r="T38" s="2">
        <f t="shared" si="17"/>
        <v>-6.278507750703457</v>
      </c>
      <c r="U38" s="2">
        <f t="shared" si="18"/>
        <v>-6.473901880177918E-2</v>
      </c>
      <c r="V38" s="2">
        <f t="shared" si="19"/>
        <v>6.1796336128971037</v>
      </c>
      <c r="W38" s="2">
        <f t="shared" si="20"/>
        <v>-1.555846941998271</v>
      </c>
      <c r="X38" s="8">
        <f t="shared" si="21"/>
        <v>-2.5000000000000009</v>
      </c>
      <c r="Y38" s="17">
        <f t="shared" si="22"/>
        <v>-2.000317083267261</v>
      </c>
      <c r="Z38" s="19">
        <f t="shared" si="23"/>
        <v>8.969296786719233E-3</v>
      </c>
      <c r="AA38" s="19">
        <f t="shared" si="24"/>
        <v>-0.59993295601687968</v>
      </c>
      <c r="AB38" s="19">
        <f t="shared" si="25"/>
        <v>3.1931428571428569E-2</v>
      </c>
      <c r="AC38" s="19">
        <f t="shared" si="26"/>
        <v>-3.1428571428571427E-4</v>
      </c>
      <c r="AD38" s="19">
        <f t="shared" si="27"/>
        <v>6.2788415106768545</v>
      </c>
      <c r="AE38" s="19">
        <f t="shared" si="28"/>
        <v>-1.7474728474392583E-2</v>
      </c>
      <c r="AF38" s="19">
        <f t="shared" si="29"/>
        <v>3.7673049064061126</v>
      </c>
      <c r="AG38" s="19">
        <f t="shared" si="30"/>
        <v>3.7672643777277295</v>
      </c>
      <c r="AH38" s="19">
        <f t="shared" si="31"/>
        <v>4.6385224738984959E-3</v>
      </c>
      <c r="AI38" s="23">
        <f t="shared" si="32"/>
        <v>24038.518715852395</v>
      </c>
    </row>
    <row r="39" spans="2:35">
      <c r="B39" s="3">
        <f t="shared" si="33"/>
        <v>2.2000000000000006</v>
      </c>
      <c r="C39" s="2">
        <f t="shared" si="0"/>
        <v>-6.1337104095599608</v>
      </c>
      <c r="D39" s="2">
        <f t="shared" si="1"/>
        <v>-7.9057478563413414E-2</v>
      </c>
      <c r="E39" s="2">
        <f t="shared" si="2"/>
        <v>6.0371165448424806</v>
      </c>
      <c r="F39" s="2">
        <f t="shared" si="3"/>
        <v>-1.3514407582307988</v>
      </c>
      <c r="G39" s="8">
        <f t="shared" si="4"/>
        <v>-1.2000000000000006</v>
      </c>
      <c r="H39" s="17">
        <f t="shared" si="5"/>
        <v>-2.3863960591435642</v>
      </c>
      <c r="I39" s="19">
        <f t="shared" si="6"/>
        <v>0.21760067881534131</v>
      </c>
      <c r="J39" s="19">
        <f t="shared" si="7"/>
        <v>-0.9760378807091008</v>
      </c>
      <c r="K39" s="19">
        <f t="shared" si="8"/>
        <v>6.6523809523809499E-2</v>
      </c>
      <c r="L39" s="19">
        <f t="shared" si="9"/>
        <v>-3.9285714285714276E-4</v>
      </c>
      <c r="M39" s="19">
        <f t="shared" si="10"/>
        <v>6.1342198748708894</v>
      </c>
      <c r="N39" s="19">
        <f t="shared" si="11"/>
        <v>-1.2575364549457335</v>
      </c>
      <c r="O39" s="19">
        <f t="shared" si="12"/>
        <v>6.1342198748708894</v>
      </c>
      <c r="P39" s="19">
        <f t="shared" si="13"/>
        <v>6.0039366700310834</v>
      </c>
      <c r="Q39" s="19">
        <f t="shared" si="14"/>
        <v>0.20500348546312827</v>
      </c>
      <c r="R39" s="23">
        <f t="shared" si="15"/>
        <v>417.4885991947167</v>
      </c>
      <c r="S39" s="3">
        <f t="shared" si="16"/>
        <v>2.2000000000000006</v>
      </c>
      <c r="T39" s="2">
        <f t="shared" si="17"/>
        <v>-6.2803813896795635</v>
      </c>
      <c r="U39" s="2">
        <f t="shared" si="18"/>
        <v>-6.0710942145735358E-2</v>
      </c>
      <c r="V39" s="2">
        <f t="shared" si="19"/>
        <v>6.1814777457476016</v>
      </c>
      <c r="W39" s="2">
        <f t="shared" si="20"/>
        <v>-1.5764038395657844</v>
      </c>
      <c r="X39" s="8">
        <f t="shared" si="21"/>
        <v>-2.6666666666666679</v>
      </c>
      <c r="Y39" s="17">
        <f t="shared" si="22"/>
        <v>-1.8764166889861662</v>
      </c>
      <c r="Z39" s="19">
        <f t="shared" si="23"/>
        <v>-3.3644900301855185E-3</v>
      </c>
      <c r="AA39" s="19">
        <f t="shared" si="24"/>
        <v>-0.59999056676487816</v>
      </c>
      <c r="AB39" s="19">
        <f t="shared" si="25"/>
        <v>2.9935714285714281E-2</v>
      </c>
      <c r="AC39" s="19">
        <f t="shared" si="26"/>
        <v>-2.9464285714285709E-4</v>
      </c>
      <c r="AD39" s="19">
        <f t="shared" si="27"/>
        <v>6.2806748218905293</v>
      </c>
      <c r="AE39" s="19">
        <f t="shared" si="28"/>
        <v>5.755627315818905E-2</v>
      </c>
      <c r="AF39" s="19">
        <f t="shared" si="29"/>
        <v>3.7684048931343175</v>
      </c>
      <c r="AG39" s="19">
        <f t="shared" si="30"/>
        <v>3.7679653281338621</v>
      </c>
      <c r="AH39" s="19">
        <f t="shared" si="31"/>
        <v>1.5273378203879039E-2</v>
      </c>
      <c r="AI39" s="23">
        <f t="shared" si="32"/>
        <v>-7172.3141358088824</v>
      </c>
    </row>
    <row r="40" spans="2:35">
      <c r="B40" s="3">
        <f>+B39+0.1</f>
        <v>2.3000000000000007</v>
      </c>
      <c r="C40" s="2">
        <f t="shared" si="0"/>
        <v>-6.1734924358791767</v>
      </c>
      <c r="D40" s="2">
        <f t="shared" si="1"/>
        <v>-7.3449442756198538E-2</v>
      </c>
      <c r="E40" s="2">
        <f t="shared" si="2"/>
        <v>6.076272082558245</v>
      </c>
      <c r="F40" s="2">
        <f t="shared" si="3"/>
        <v>-1.3817539727617869</v>
      </c>
      <c r="G40" s="8">
        <f t="shared" si="4"/>
        <v>-1.3000000000000007</v>
      </c>
      <c r="H40" s="17">
        <f t="shared" si="5"/>
        <v>-2.2314939924947459</v>
      </c>
      <c r="I40" s="19">
        <f t="shared" si="6"/>
        <v>0.1879183961251133</v>
      </c>
      <c r="J40" s="19">
        <f t="shared" si="7"/>
        <v>-0.98218464475768152</v>
      </c>
      <c r="K40" s="19">
        <f t="shared" si="8"/>
        <v>6.1406593406593386E-2</v>
      </c>
      <c r="L40" s="19">
        <f t="shared" si="9"/>
        <v>-3.6263736263736254E-4</v>
      </c>
      <c r="M40" s="19">
        <f t="shared" si="10"/>
        <v>6.1739293546734562</v>
      </c>
      <c r="N40" s="19">
        <f t="shared" si="11"/>
        <v>-1.0879718821997872</v>
      </c>
      <c r="O40" s="19">
        <f t="shared" si="12"/>
        <v>6.1739293546734562</v>
      </c>
      <c r="P40" s="19">
        <f t="shared" si="13"/>
        <v>6.077311976527251</v>
      </c>
      <c r="Q40" s="19">
        <f t="shared" si="14"/>
        <v>0.17622033225505315</v>
      </c>
      <c r="R40" s="23">
        <f t="shared" si="15"/>
        <v>471.74345832914037</v>
      </c>
      <c r="S40" s="3">
        <f t="shared" si="16"/>
        <v>2.3000000000000007</v>
      </c>
      <c r="T40" s="2">
        <f t="shared" si="17"/>
        <v>-6.2798303535409579</v>
      </c>
      <c r="U40" s="2">
        <f t="shared" si="18"/>
        <v>-5.71346968577967E-2</v>
      </c>
      <c r="V40" s="2">
        <f t="shared" si="19"/>
        <v>6.180935387343462</v>
      </c>
      <c r="W40" s="2">
        <f t="shared" si="20"/>
        <v>-1.594545816974988</v>
      </c>
      <c r="X40" s="8">
        <f t="shared" si="21"/>
        <v>-2.8333333333333344</v>
      </c>
      <c r="Y40" s="17">
        <f t="shared" si="22"/>
        <v>-1.7657293482674845</v>
      </c>
      <c r="Z40" s="19">
        <f t="shared" si="23"/>
        <v>-1.4248354583664413E-2</v>
      </c>
      <c r="AA40" s="19">
        <f t="shared" si="24"/>
        <v>-0.59983079646818904</v>
      </c>
      <c r="AB40" s="19">
        <f t="shared" si="25"/>
        <v>2.8174789915966381E-2</v>
      </c>
      <c r="AC40" s="19">
        <f t="shared" si="26"/>
        <v>-2.7731092436974786E-4</v>
      </c>
      <c r="AD40" s="19">
        <f t="shared" si="27"/>
        <v>6.280090257539249</v>
      </c>
      <c r="AE40" s="19">
        <f t="shared" si="28"/>
        <v>0.12374840032469095</v>
      </c>
      <c r="AF40" s="19">
        <f t="shared" si="29"/>
        <v>3.7680541545235493</v>
      </c>
      <c r="AG40" s="19">
        <f t="shared" si="30"/>
        <v>3.7660215672297217</v>
      </c>
      <c r="AH40" s="19">
        <f t="shared" si="31"/>
        <v>3.284146014094038E-2</v>
      </c>
      <c r="AI40" s="23">
        <f t="shared" si="32"/>
        <v>-3281.8020195489412</v>
      </c>
    </row>
    <row r="41" spans="2:35">
      <c r="B41" s="3">
        <f t="shared" si="33"/>
        <v>2.4000000000000008</v>
      </c>
      <c r="C41" s="2">
        <f t="shared" si="0"/>
        <v>-6.2033888579726382</v>
      </c>
      <c r="D41" s="2">
        <f t="shared" si="1"/>
        <v>-6.8533341472861761E-2</v>
      </c>
      <c r="E41" s="2">
        <f t="shared" si="2"/>
        <v>6.1056976948549586</v>
      </c>
      <c r="F41" s="2">
        <f t="shared" si="3"/>
        <v>-1.4080308896372349</v>
      </c>
      <c r="G41" s="8">
        <f t="shared" si="4"/>
        <v>-1.4000000000000008</v>
      </c>
      <c r="H41" s="17">
        <f t="shared" si="5"/>
        <v>-2.0922193252577985</v>
      </c>
      <c r="I41" s="19">
        <f t="shared" si="6"/>
        <v>0.16204770894295861</v>
      </c>
      <c r="J41" s="19">
        <f t="shared" si="7"/>
        <v>-0.98678292447039451</v>
      </c>
      <c r="K41" s="19">
        <f t="shared" si="8"/>
        <v>5.7020408163265285E-2</v>
      </c>
      <c r="L41" s="19">
        <f t="shared" si="9"/>
        <v>-3.3673469387755089E-4</v>
      </c>
      <c r="M41" s="19">
        <f t="shared" si="10"/>
        <v>6.2037674152173459</v>
      </c>
      <c r="N41" s="19">
        <f t="shared" si="11"/>
        <v>-0.93761742099442391</v>
      </c>
      <c r="O41" s="19">
        <f t="shared" si="12"/>
        <v>6.2037674152173459</v>
      </c>
      <c r="P41" s="19">
        <f t="shared" si="13"/>
        <v>6.1325038698691836</v>
      </c>
      <c r="Q41" s="19">
        <f t="shared" si="14"/>
        <v>0.15113677838639142</v>
      </c>
      <c r="R41" s="23">
        <f t="shared" si="15"/>
        <v>535.54107124984625</v>
      </c>
      <c r="S41" s="3">
        <f t="shared" si="16"/>
        <v>2.4000000000000008</v>
      </c>
      <c r="T41" s="2">
        <f t="shared" si="17"/>
        <v>-6.2776067828117039</v>
      </c>
      <c r="U41" s="2">
        <f t="shared" si="18"/>
        <v>-5.3941440609711858E-2</v>
      </c>
      <c r="V41" s="2">
        <f t="shared" si="19"/>
        <v>6.1787468334760867</v>
      </c>
      <c r="W41" s="2">
        <f t="shared" si="20"/>
        <v>-1.6106647085169228</v>
      </c>
      <c r="X41" s="8">
        <f t="shared" si="21"/>
        <v>-3.0000000000000013</v>
      </c>
      <c r="Y41" s="17">
        <f t="shared" si="22"/>
        <v>-1.6664525268019776</v>
      </c>
      <c r="Z41" s="19">
        <f t="shared" si="23"/>
        <v>-2.3914692505949353E-2</v>
      </c>
      <c r="AA41" s="19">
        <f t="shared" si="24"/>
        <v>-0.59952321680010512</v>
      </c>
      <c r="AB41" s="19">
        <f t="shared" si="25"/>
        <v>2.6609523809523805E-2</v>
      </c>
      <c r="AC41" s="19">
        <f t="shared" si="26"/>
        <v>-2.6190476190476186E-4</v>
      </c>
      <c r="AD41" s="19">
        <f t="shared" si="27"/>
        <v>6.2778385291928744</v>
      </c>
      <c r="AE41" s="19">
        <f t="shared" si="28"/>
        <v>0.18246618187737018</v>
      </c>
      <c r="AF41" s="19">
        <f t="shared" si="29"/>
        <v>3.7667031175157244</v>
      </c>
      <c r="AG41" s="19">
        <f t="shared" si="30"/>
        <v>3.7622810192719225</v>
      </c>
      <c r="AH41" s="19">
        <f t="shared" si="31"/>
        <v>4.8441880388415924E-2</v>
      </c>
      <c r="AI41" s="23">
        <f t="shared" si="32"/>
        <v>-2191.9053838769296</v>
      </c>
    </row>
    <row r="42" spans="2:35">
      <c r="B42" s="3">
        <f t="shared" si="33"/>
        <v>2.5000000000000009</v>
      </c>
      <c r="C42" s="2">
        <f t="shared" si="0"/>
        <v>-6.2260117986716779</v>
      </c>
      <c r="D42" s="2">
        <f t="shared" si="1"/>
        <v>-6.419772195855683E-2</v>
      </c>
      <c r="E42" s="2">
        <f t="shared" si="2"/>
        <v>6.1279643687713365</v>
      </c>
      <c r="F42" s="2">
        <f t="shared" si="3"/>
        <v>-1.4309973316645845</v>
      </c>
      <c r="G42" s="8">
        <f t="shared" si="4"/>
        <v>-1.5000000000000009</v>
      </c>
      <c r="H42" s="17">
        <f t="shared" si="5"/>
        <v>-1.9670067635916271</v>
      </c>
      <c r="I42" s="19">
        <f t="shared" si="6"/>
        <v>0.13934407358931836</v>
      </c>
      <c r="J42" s="19">
        <f t="shared" si="7"/>
        <v>-0.99024402505419873</v>
      </c>
      <c r="K42" s="19">
        <f t="shared" si="8"/>
        <v>5.3219047619047596E-2</v>
      </c>
      <c r="L42" s="19">
        <f t="shared" si="9"/>
        <v>-3.1428571428571416E-4</v>
      </c>
      <c r="M42" s="19">
        <f t="shared" si="10"/>
        <v>6.2263427680062398</v>
      </c>
      <c r="N42" s="19">
        <f t="shared" si="11"/>
        <v>-0.80398643565051908</v>
      </c>
      <c r="O42" s="19">
        <f t="shared" si="12"/>
        <v>6.2263427680062398</v>
      </c>
      <c r="P42" s="19">
        <f t="shared" si="13"/>
        <v>6.1742165556444339</v>
      </c>
      <c r="Q42" s="19">
        <f t="shared" si="14"/>
        <v>0.12912659415118644</v>
      </c>
      <c r="R42" s="23">
        <f t="shared" si="15"/>
        <v>611.6417753988876</v>
      </c>
      <c r="S42" s="3">
        <f t="shared" si="16"/>
        <v>2.5000000000000009</v>
      </c>
      <c r="T42" s="2">
        <f t="shared" si="17"/>
        <v>-6.2742383510111814</v>
      </c>
      <c r="U42" s="2">
        <f t="shared" si="18"/>
        <v>-5.1074996937069281E-2</v>
      </c>
      <c r="V42" s="2">
        <f t="shared" si="19"/>
        <v>6.1754314478456509</v>
      </c>
      <c r="W42" s="2">
        <f t="shared" si="20"/>
        <v>-1.6250739067752258</v>
      </c>
      <c r="X42" s="8">
        <f t="shared" si="21"/>
        <v>-3.1666666666666683</v>
      </c>
      <c r="Y42" s="17">
        <f t="shared" si="22"/>
        <v>-1.5770507114189898</v>
      </c>
      <c r="Z42" s="19">
        <f t="shared" si="23"/>
        <v>-3.2550559866148243E-2</v>
      </c>
      <c r="AA42" s="19">
        <f t="shared" si="24"/>
        <v>-0.59911640025324053</v>
      </c>
      <c r="AB42" s="19">
        <f t="shared" si="25"/>
        <v>2.5209022556390973E-2</v>
      </c>
      <c r="AC42" s="19">
        <f t="shared" si="26"/>
        <v>-2.4812030075187968E-4</v>
      </c>
      <c r="AD42" s="19">
        <f t="shared" si="27"/>
        <v>6.2744462337812434</v>
      </c>
      <c r="AE42" s="19">
        <f t="shared" si="28"/>
        <v>0.23482983936695492</v>
      </c>
      <c r="AF42" s="19">
        <f t="shared" si="29"/>
        <v>3.7646677402687461</v>
      </c>
      <c r="AG42" s="19">
        <f t="shared" si="30"/>
        <v>3.7573365754431833</v>
      </c>
      <c r="AH42" s="19">
        <f t="shared" si="31"/>
        <v>6.2377308056989662E-2</v>
      </c>
      <c r="AI42" s="23">
        <f t="shared" si="32"/>
        <v>-1678.9292149480896</v>
      </c>
    </row>
    <row r="43" spans="2:35">
      <c r="B43" s="3">
        <f t="shared" si="33"/>
        <v>2.600000000000001</v>
      </c>
      <c r="C43" s="2">
        <f t="shared" si="0"/>
        <v>-6.2432148261632161</v>
      </c>
      <c r="D43" s="2">
        <f t="shared" si="1"/>
        <v>-6.0351661881147489E-2</v>
      </c>
      <c r="E43" s="2">
        <f t="shared" si="2"/>
        <v>6.1448964824441106</v>
      </c>
      <c r="F43" s="2">
        <f t="shared" si="3"/>
        <v>-1.4512215838791651</v>
      </c>
      <c r="G43" s="8">
        <f t="shared" si="4"/>
        <v>-1.600000000000001</v>
      </c>
      <c r="H43" s="17">
        <f t="shared" si="5"/>
        <v>-1.8542735740155978</v>
      </c>
      <c r="I43" s="19">
        <f t="shared" si="6"/>
        <v>0.11928999757133274</v>
      </c>
      <c r="J43" s="19">
        <f t="shared" si="7"/>
        <v>-0.99285945454502089</v>
      </c>
      <c r="K43" s="19">
        <f t="shared" si="8"/>
        <v>4.9892857142857121E-2</v>
      </c>
      <c r="L43" s="19">
        <f t="shared" si="9"/>
        <v>-2.9464285714285703E-4</v>
      </c>
      <c r="M43" s="19">
        <f t="shared" si="10"/>
        <v>6.2435065218766299</v>
      </c>
      <c r="N43" s="19">
        <f t="shared" si="11"/>
        <v>-0.68483236335411701</v>
      </c>
      <c r="O43" s="19">
        <f t="shared" si="12"/>
        <v>6.2435065218766299</v>
      </c>
      <c r="P43" s="19">
        <f t="shared" si="13"/>
        <v>6.2058342165110263</v>
      </c>
      <c r="Q43" s="19">
        <f t="shared" si="14"/>
        <v>0.10968713830193508</v>
      </c>
      <c r="R43" s="23">
        <f t="shared" si="15"/>
        <v>703.9841500521535</v>
      </c>
      <c r="S43" s="3">
        <f t="shared" si="16"/>
        <v>2.600000000000001</v>
      </c>
      <c r="T43" s="2">
        <f t="shared" si="17"/>
        <v>-6.2700985762962729</v>
      </c>
      <c r="U43" s="2">
        <f t="shared" si="18"/>
        <v>-4.8489232521976219E-2</v>
      </c>
      <c r="V43" s="2">
        <f t="shared" si="19"/>
        <v>6.1713568664333396</v>
      </c>
      <c r="W43" s="2">
        <f t="shared" si="20"/>
        <v>-1.6380265887213756</v>
      </c>
      <c r="X43" s="8">
        <f t="shared" si="21"/>
        <v>-3.3333333333333348</v>
      </c>
      <c r="Y43" s="17">
        <f t="shared" si="22"/>
        <v>-1.496221790362904</v>
      </c>
      <c r="Z43" s="19">
        <f t="shared" si="23"/>
        <v>-4.0307776561904651E-2</v>
      </c>
      <c r="AA43" s="19">
        <f t="shared" si="24"/>
        <v>-0.59864453822668162</v>
      </c>
      <c r="AB43" s="19">
        <f t="shared" si="25"/>
        <v>2.3948571428571423E-2</v>
      </c>
      <c r="AC43" s="19">
        <f t="shared" si="26"/>
        <v>-2.3571428571428566E-4</v>
      </c>
      <c r="AD43" s="19">
        <f t="shared" si="27"/>
        <v>6.2702860670102698</v>
      </c>
      <c r="AE43" s="19">
        <f t="shared" si="28"/>
        <v>0.28176154664655129</v>
      </c>
      <c r="AF43" s="19">
        <f t="shared" si="29"/>
        <v>3.7621716402061618</v>
      </c>
      <c r="AG43" s="19">
        <f t="shared" si="30"/>
        <v>3.7516057736925021</v>
      </c>
      <c r="AH43" s="19">
        <f t="shared" si="31"/>
        <v>7.4893325874709663E-2</v>
      </c>
      <c r="AI43" s="23">
        <f t="shared" si="32"/>
        <v>-1380.6627274883206</v>
      </c>
    </row>
    <row r="44" spans="2:35">
      <c r="B44" s="3">
        <f t="shared" si="33"/>
        <v>2.7000000000000011</v>
      </c>
      <c r="C44" s="2">
        <f t="shared" si="0"/>
        <v>-6.2563321541003933</v>
      </c>
      <c r="D44" s="2">
        <f t="shared" si="1"/>
        <v>-5.6920907244677015E-2</v>
      </c>
      <c r="E44" s="2">
        <f t="shared" si="2"/>
        <v>6.1578072382877886</v>
      </c>
      <c r="F44" s="2">
        <f t="shared" si="3"/>
        <v>-1.4691531547342036</v>
      </c>
      <c r="G44" s="8">
        <f t="shared" si="4"/>
        <v>-1.7000000000000011</v>
      </c>
      <c r="H44" s="17">
        <f t="shared" si="5"/>
        <v>-1.7525398732058999</v>
      </c>
      <c r="I44" s="19">
        <f t="shared" si="6"/>
        <v>0.10146824417994743</v>
      </c>
      <c r="J44" s="19">
        <f t="shared" si="7"/>
        <v>-0.9948387786083982</v>
      </c>
      <c r="K44" s="19">
        <f t="shared" si="8"/>
        <v>4.6957983193277292E-2</v>
      </c>
      <c r="L44" s="19">
        <f t="shared" si="9"/>
        <v>-2.7731092436974781E-4</v>
      </c>
      <c r="M44" s="19">
        <f t="shared" si="10"/>
        <v>6.2565910855762361</v>
      </c>
      <c r="N44" s="19">
        <f t="shared" si="11"/>
        <v>-0.57819191284253879</v>
      </c>
      <c r="O44" s="19">
        <f t="shared" si="12"/>
        <v>6.2565910855762361</v>
      </c>
      <c r="P44" s="19">
        <f t="shared" si="13"/>
        <v>6.2298175032689311</v>
      </c>
      <c r="Q44" s="19">
        <f t="shared" si="14"/>
        <v>9.2413249473100839E-2</v>
      </c>
      <c r="R44" s="23">
        <f t="shared" si="15"/>
        <v>818.38876548668986</v>
      </c>
      <c r="S44" s="3">
        <f t="shared" si="16"/>
        <v>2.7000000000000011</v>
      </c>
      <c r="T44" s="2">
        <f t="shared" si="17"/>
        <v>-6.265453757588336</v>
      </c>
      <c r="U44" s="2">
        <f t="shared" si="18"/>
        <v>-4.6146011659349499E-2</v>
      </c>
      <c r="V44" s="2">
        <f t="shared" si="19"/>
        <v>6.1667851944767085</v>
      </c>
      <c r="W44" s="2">
        <f t="shared" si="20"/>
        <v>-1.6497292138337374</v>
      </c>
      <c r="X44" s="8">
        <f t="shared" si="21"/>
        <v>-3.5000000000000018</v>
      </c>
      <c r="Y44" s="17">
        <f t="shared" si="22"/>
        <v>-1.4228627074251305</v>
      </c>
      <c r="Z44" s="19">
        <f t="shared" si="23"/>
        <v>-4.73105691899528E-2</v>
      </c>
      <c r="AA44" s="19">
        <f t="shared" si="24"/>
        <v>-0.59813185004890368</v>
      </c>
      <c r="AB44" s="19">
        <f t="shared" si="25"/>
        <v>2.2808163265306117E-2</v>
      </c>
      <c r="AC44" s="19">
        <f t="shared" si="26"/>
        <v>-2.2448979591836729E-4</v>
      </c>
      <c r="AD44" s="19">
        <f t="shared" si="27"/>
        <v>6.2656236914508252</v>
      </c>
      <c r="AE44" s="19">
        <f t="shared" si="28"/>
        <v>0.32402358283101773</v>
      </c>
      <c r="AF44" s="19">
        <f t="shared" si="29"/>
        <v>3.7593742148704949</v>
      </c>
      <c r="AG44" s="19">
        <f t="shared" si="30"/>
        <v>3.7453842533447164</v>
      </c>
      <c r="AH44" s="19">
        <f t="shared" si="31"/>
        <v>8.6190829726212545E-2</v>
      </c>
      <c r="AI44" s="23">
        <f t="shared" si="32"/>
        <v>-1185.6326247868703</v>
      </c>
    </row>
    <row r="45" spans="2:35">
      <c r="B45" s="3">
        <f t="shared" si="33"/>
        <v>2.8000000000000012</v>
      </c>
      <c r="C45" s="2">
        <f t="shared" si="0"/>
        <v>-6.2663372259522543</v>
      </c>
      <c r="D45" s="2">
        <f t="shared" si="1"/>
        <v>-5.3844604959907165E-2</v>
      </c>
      <c r="E45" s="2">
        <f t="shared" si="2"/>
        <v>6.1676547499530061</v>
      </c>
      <c r="F45" s="2">
        <f t="shared" si="3"/>
        <v>-1.485151186300312</v>
      </c>
      <c r="G45" s="8">
        <f t="shared" si="4"/>
        <v>-1.8000000000000012</v>
      </c>
      <c r="H45" s="17">
        <f t="shared" si="5"/>
        <v>-1.6604746677015731</v>
      </c>
      <c r="I45" s="19">
        <f t="shared" si="6"/>
        <v>8.5540476417760775E-2</v>
      </c>
      <c r="J45" s="19">
        <f t="shared" si="7"/>
        <v>-0.99633469622122039</v>
      </c>
      <c r="K45" s="19">
        <f t="shared" si="8"/>
        <v>4.4349206349206326E-2</v>
      </c>
      <c r="L45" s="19">
        <f t="shared" si="9"/>
        <v>-2.6190476190476181E-4</v>
      </c>
      <c r="M45" s="19">
        <f t="shared" si="10"/>
        <v>6.2665685563024267</v>
      </c>
      <c r="N45" s="19">
        <f t="shared" si="11"/>
        <v>-0.48237822357642457</v>
      </c>
      <c r="O45" s="19">
        <f t="shared" si="12"/>
        <v>6.2665685563024267</v>
      </c>
      <c r="P45" s="19">
        <f t="shared" si="13"/>
        <v>6.2479750895996604</v>
      </c>
      <c r="Q45" s="19">
        <f t="shared" si="14"/>
        <v>7.6976453579412893E-2</v>
      </c>
      <c r="R45" s="23">
        <f t="shared" si="15"/>
        <v>963.834775768604</v>
      </c>
      <c r="S45" s="3">
        <f t="shared" si="16"/>
        <v>2.8000000000000012</v>
      </c>
      <c r="T45" s="2">
        <f t="shared" si="17"/>
        <v>-6.2604947561082342</v>
      </c>
      <c r="U45" s="2">
        <f t="shared" si="18"/>
        <v>-4.4013602053629301E-2</v>
      </c>
      <c r="V45" s="2">
        <f t="shared" si="19"/>
        <v>6.1619042875081043</v>
      </c>
      <c r="W45" s="2">
        <f t="shared" si="20"/>
        <v>-1.6603516260196309</v>
      </c>
      <c r="X45" s="8">
        <f t="shared" si="21"/>
        <v>-3.6666666666666687</v>
      </c>
      <c r="Y45" s="17">
        <f t="shared" si="22"/>
        <v>-1.3560380160146694</v>
      </c>
      <c r="Z45" s="19">
        <f t="shared" si="23"/>
        <v>-5.366138362378492E-2</v>
      </c>
      <c r="AA45" s="19">
        <f t="shared" si="24"/>
        <v>-0.5975955621551936</v>
      </c>
      <c r="AB45" s="19">
        <f t="shared" si="25"/>
        <v>2.1771428571428567E-2</v>
      </c>
      <c r="AC45" s="19">
        <f t="shared" si="26"/>
        <v>-2.1428571428571422E-4</v>
      </c>
      <c r="AD45" s="19">
        <f t="shared" si="27"/>
        <v>6.2606494701767517</v>
      </c>
      <c r="AE45" s="19">
        <f t="shared" si="28"/>
        <v>0.36224914404393138</v>
      </c>
      <c r="AF45" s="19">
        <f t="shared" si="29"/>
        <v>3.7563896821060507</v>
      </c>
      <c r="AG45" s="19">
        <f t="shared" si="30"/>
        <v>3.7388820523616775</v>
      </c>
      <c r="AH45" s="19">
        <f t="shared" si="31"/>
        <v>9.6435453906590807E-2</v>
      </c>
      <c r="AI45" s="23">
        <f t="shared" si="32"/>
        <v>-1048.1478030437004</v>
      </c>
    </row>
    <row r="46" spans="2:35">
      <c r="B46" s="3">
        <f t="shared" si="33"/>
        <v>2.9000000000000012</v>
      </c>
      <c r="C46" s="2">
        <f t="shared" si="0"/>
        <v>-6.2739492930108867</v>
      </c>
      <c r="D46" s="2">
        <f t="shared" si="1"/>
        <v>-5.1072643880705489E-2</v>
      </c>
      <c r="E46" s="2">
        <f t="shared" si="2"/>
        <v>6.1751469419398486</v>
      </c>
      <c r="F46" s="2">
        <f t="shared" si="3"/>
        <v>-1.4995054018969325</v>
      </c>
      <c r="G46" s="8">
        <f t="shared" si="4"/>
        <v>-1.9000000000000012</v>
      </c>
      <c r="H46" s="17">
        <f t="shared" si="5"/>
        <v>-1.576905403383607</v>
      </c>
      <c r="I46" s="19">
        <f t="shared" si="6"/>
        <v>7.1230552123657309E-2</v>
      </c>
      <c r="J46" s="19">
        <f t="shared" si="7"/>
        <v>-0.99745987811248038</v>
      </c>
      <c r="K46" s="19">
        <f t="shared" si="8"/>
        <v>4.2015037593984943E-2</v>
      </c>
      <c r="L46" s="19">
        <f t="shared" si="9"/>
        <v>-2.4812030075187957E-4</v>
      </c>
      <c r="M46" s="19">
        <f t="shared" si="10"/>
        <v>6.2741571662036622</v>
      </c>
      <c r="N46" s="19">
        <f t="shared" si="11"/>
        <v>-0.39595395899686425</v>
      </c>
      <c r="O46" s="19">
        <f t="shared" si="12"/>
        <v>6.2741571662036622</v>
      </c>
      <c r="P46" s="19">
        <f t="shared" si="13"/>
        <v>6.2616506297125589</v>
      </c>
      <c r="Q46" s="19">
        <f t="shared" si="14"/>
        <v>6.310870902783669E-2</v>
      </c>
      <c r="R46" s="23">
        <f t="shared" si="15"/>
        <v>1154.9387412107369</v>
      </c>
      <c r="S46" s="3">
        <f t="shared" si="16"/>
        <v>2.9000000000000012</v>
      </c>
      <c r="T46" s="2">
        <f t="shared" si="17"/>
        <v>-6.2553588045795356</v>
      </c>
      <c r="U46" s="2">
        <f t="shared" si="18"/>
        <v>-4.2065429433642387E-2</v>
      </c>
      <c r="V46" s="2">
        <f t="shared" si="19"/>
        <v>6.156849217105842</v>
      </c>
      <c r="W46" s="2">
        <f t="shared" si="20"/>
        <v>-1.6700346927390162</v>
      </c>
      <c r="X46" s="8">
        <f t="shared" si="21"/>
        <v>-3.8333333333333353</v>
      </c>
      <c r="Y46" s="17">
        <f t="shared" si="22"/>
        <v>-1.2949525313787107</v>
      </c>
      <c r="Z46" s="19">
        <f t="shared" si="23"/>
        <v>-5.9445335223644064E-2</v>
      </c>
      <c r="AA46" s="19">
        <f t="shared" si="24"/>
        <v>-0.59704794792390792</v>
      </c>
      <c r="AB46" s="19">
        <f t="shared" si="25"/>
        <v>2.082484472049689E-2</v>
      </c>
      <c r="AC46" s="19">
        <f t="shared" si="26"/>
        <v>-2.0496894409937881E-4</v>
      </c>
      <c r="AD46" s="19">
        <f t="shared" si="27"/>
        <v>6.255500241737999</v>
      </c>
      <c r="AE46" s="19">
        <f t="shared" si="28"/>
        <v>0.39696697940429804</v>
      </c>
      <c r="AF46" s="19">
        <f t="shared" si="29"/>
        <v>3.7533001450427994</v>
      </c>
      <c r="AG46" s="19">
        <f t="shared" si="30"/>
        <v>3.7322485442479518</v>
      </c>
      <c r="AH46" s="19">
        <f t="shared" si="31"/>
        <v>0.1057647840737158</v>
      </c>
      <c r="AI46" s="23">
        <f t="shared" si="32"/>
        <v>-946.01378347228911</v>
      </c>
    </row>
    <row r="47" spans="2:35">
      <c r="B47" s="3">
        <f t="shared" si="33"/>
        <v>3.0000000000000013</v>
      </c>
      <c r="C47" s="2">
        <f t="shared" si="0"/>
        <v>-6.2797060519155448</v>
      </c>
      <c r="D47" s="2">
        <f t="shared" si="1"/>
        <v>-4.8563531053902521E-2</v>
      </c>
      <c r="E47" s="2">
        <f t="shared" si="2"/>
        <v>6.180813043223961</v>
      </c>
      <c r="F47" s="2">
        <f t="shared" si="3"/>
        <v>-1.5124516744085987</v>
      </c>
      <c r="G47" s="8">
        <f t="shared" si="4"/>
        <v>-2.0000000000000013</v>
      </c>
      <c r="H47" s="17">
        <f t="shared" si="5"/>
        <v>-1.5008105308148629</v>
      </c>
      <c r="I47" s="19">
        <f t="shared" si="6"/>
        <v>5.8311556196358472E-2</v>
      </c>
      <c r="J47" s="19">
        <f t="shared" si="7"/>
        <v>-0.99829843354278058</v>
      </c>
      <c r="K47" s="19">
        <f t="shared" si="8"/>
        <v>3.9914285714285694E-2</v>
      </c>
      <c r="L47" s="19">
        <f t="shared" si="9"/>
        <v>-2.357142857142856E-4</v>
      </c>
      <c r="M47" s="19">
        <f t="shared" si="10"/>
        <v>6.2798938299156895</v>
      </c>
      <c r="N47" s="19">
        <f t="shared" si="11"/>
        <v>-0.31769853536446863</v>
      </c>
      <c r="O47" s="19">
        <f t="shared" si="12"/>
        <v>6.2798938299156895</v>
      </c>
      <c r="P47" s="19">
        <f t="shared" si="13"/>
        <v>6.2718525298065506</v>
      </c>
      <c r="Q47" s="19">
        <f t="shared" si="14"/>
        <v>5.0589794026618402E-2</v>
      </c>
      <c r="R47" s="23">
        <f t="shared" si="15"/>
        <v>1417.2025021391214</v>
      </c>
      <c r="S47" s="3">
        <f t="shared" si="16"/>
        <v>3.0000000000000013</v>
      </c>
      <c r="T47" s="2">
        <f t="shared" si="17"/>
        <v>-6.2501446599710837</v>
      </c>
      <c r="U47" s="2">
        <f t="shared" si="18"/>
        <v>-4.0279100616142843E-2</v>
      </c>
      <c r="V47" s="2">
        <f t="shared" si="19"/>
        <v>6.1517171850109094</v>
      </c>
      <c r="W47" s="2">
        <f t="shared" si="20"/>
        <v>-1.6788961403375324</v>
      </c>
      <c r="X47" s="8">
        <f t="shared" si="21"/>
        <v>-4.0000000000000018</v>
      </c>
      <c r="Y47" s="17">
        <f t="shared" si="22"/>
        <v>-1.2389281772855472</v>
      </c>
      <c r="Z47" s="19">
        <f t="shared" si="23"/>
        <v>-6.4733641121129115E-2</v>
      </c>
      <c r="AA47" s="19">
        <f t="shared" si="24"/>
        <v>-0.59649774157761914</v>
      </c>
      <c r="AB47" s="19">
        <f t="shared" si="25"/>
        <v>1.995714285714285E-2</v>
      </c>
      <c r="AC47" s="19">
        <f t="shared" si="26"/>
        <v>-1.9642857142857138E-4</v>
      </c>
      <c r="AD47" s="19">
        <f t="shared" si="27"/>
        <v>6.2502744480951797</v>
      </c>
      <c r="AE47" s="19">
        <f t="shared" si="28"/>
        <v>0.42862101392401664</v>
      </c>
      <c r="AF47" s="19">
        <f t="shared" si="29"/>
        <v>3.7501646688571078</v>
      </c>
      <c r="AG47" s="19">
        <f t="shared" si="30"/>
        <v>3.7255897613622007</v>
      </c>
      <c r="AH47" s="19">
        <f t="shared" si="31"/>
        <v>0.11429391820670172</v>
      </c>
      <c r="AI47" s="23">
        <f t="shared" si="32"/>
        <v>-867.14939564664758</v>
      </c>
    </row>
    <row r="48" spans="2:35">
      <c r="B48" s="3">
        <f>+B47+0.1</f>
        <v>3.1000000000000014</v>
      </c>
      <c r="C48" s="2">
        <f t="shared" si="0"/>
        <v>-6.2840138422251153</v>
      </c>
      <c r="D48" s="2">
        <f t="shared" si="1"/>
        <v>-4.62827094812766E-2</v>
      </c>
      <c r="E48" s="2">
        <f t="shared" si="2"/>
        <v>6.1850529943160586</v>
      </c>
      <c r="F48" s="2">
        <f t="shared" si="3"/>
        <v>-1.5241837002343568</v>
      </c>
      <c r="G48" s="8">
        <f t="shared" si="4"/>
        <v>-2.1000000000000014</v>
      </c>
      <c r="H48" s="17">
        <f t="shared" si="5"/>
        <v>-1.4313050543111505</v>
      </c>
      <c r="I48" s="19">
        <f t="shared" si="6"/>
        <v>4.6595748898131673E-2</v>
      </c>
      <c r="J48" s="19">
        <f t="shared" si="7"/>
        <v>-0.99891382820773145</v>
      </c>
      <c r="K48" s="19">
        <f t="shared" si="8"/>
        <v>3.801360544217685E-2</v>
      </c>
      <c r="L48" s="19">
        <f t="shared" si="9"/>
        <v>-2.2448979591836724E-4</v>
      </c>
      <c r="M48" s="19">
        <f t="shared" si="10"/>
        <v>6.2841842794808134</v>
      </c>
      <c r="N48" s="19">
        <f t="shared" si="11"/>
        <v>-0.24657589255693682</v>
      </c>
      <c r="O48" s="19">
        <f t="shared" si="12"/>
        <v>6.2841842794808134</v>
      </c>
      <c r="P48" s="19">
        <f t="shared" si="13"/>
        <v>6.2793449011567795</v>
      </c>
      <c r="Q48" s="19">
        <f t="shared" si="14"/>
        <v>3.9237533718108702E-2</v>
      </c>
      <c r="R48" s="23">
        <f t="shared" si="15"/>
        <v>1799.4645065879708</v>
      </c>
      <c r="S48" s="3">
        <f t="shared" si="16"/>
        <v>3.1000000000000014</v>
      </c>
      <c r="T48" s="2">
        <f t="shared" si="17"/>
        <v>-6.2449232526840932</v>
      </c>
      <c r="U48" s="2">
        <f t="shared" si="18"/>
        <v>-3.8635633171836332E-2</v>
      </c>
      <c r="V48" s="2">
        <f t="shared" si="19"/>
        <v>6.146578004610328</v>
      </c>
      <c r="W48" s="2">
        <f t="shared" si="20"/>
        <v>-1.6870350549401536</v>
      </c>
      <c r="X48" s="8">
        <f t="shared" si="21"/>
        <v>-4.1666666666666687</v>
      </c>
      <c r="Y48" s="17">
        <f t="shared" si="22"/>
        <v>-1.1873846652410118</v>
      </c>
      <c r="Z48" s="19">
        <f t="shared" si="23"/>
        <v>-6.9586287672765632E-2</v>
      </c>
      <c r="AA48" s="19">
        <f t="shared" si="24"/>
        <v>-0.59595112934528949</v>
      </c>
      <c r="AB48" s="19">
        <f t="shared" si="25"/>
        <v>1.9158857142857137E-2</v>
      </c>
      <c r="AC48" s="19">
        <f t="shared" si="26"/>
        <v>-1.8857142857142852E-4</v>
      </c>
      <c r="AD48" s="19">
        <f t="shared" si="27"/>
        <v>6.2450427655913661</v>
      </c>
      <c r="AE48" s="19">
        <f t="shared" si="28"/>
        <v>0.45758597517734478</v>
      </c>
      <c r="AF48" s="19">
        <f t="shared" si="29"/>
        <v>3.7470256593548195</v>
      </c>
      <c r="AG48" s="19">
        <f t="shared" si="30"/>
        <v>3.7189805548274291</v>
      </c>
      <c r="AH48" s="19">
        <f t="shared" si="31"/>
        <v>0.12211978693952485</v>
      </c>
      <c r="AI48" s="23">
        <f t="shared" si="32"/>
        <v>-804.41548953080326</v>
      </c>
    </row>
    <row r="49" spans="2:35" ht="13.5" thickBot="1">
      <c r="B49" s="4">
        <f t="shared" si="33"/>
        <v>3.2000000000000015</v>
      </c>
      <c r="C49" s="2">
        <f t="shared" si="0"/>
        <v>-6.287182806088822</v>
      </c>
      <c r="D49" s="2">
        <f t="shared" si="1"/>
        <v>-4.4201228951693053E-2</v>
      </c>
      <c r="E49" s="2">
        <f t="shared" si="2"/>
        <v>6.1881720532370297</v>
      </c>
      <c r="F49" s="2">
        <f t="shared" si="3"/>
        <v>-1.5348618347742364</v>
      </c>
      <c r="G49" s="8">
        <f t="shared" si="4"/>
        <v>-2.2000000000000015</v>
      </c>
      <c r="H49" s="17">
        <f t="shared" si="5"/>
        <v>-1.3676240485879918</v>
      </c>
      <c r="I49" s="19">
        <f t="shared" si="6"/>
        <v>3.5926758891936056E-2</v>
      </c>
      <c r="J49" s="19">
        <f t="shared" si="7"/>
        <v>-0.99935442561461874</v>
      </c>
      <c r="K49" s="19">
        <f t="shared" si="8"/>
        <v>3.6285714285714268E-2</v>
      </c>
      <c r="L49" s="19">
        <f t="shared" si="9"/>
        <v>-2.1428571428571419E-4</v>
      </c>
      <c r="M49" s="19">
        <f t="shared" si="10"/>
        <v>6.2873381796925596</v>
      </c>
      <c r="N49" s="19">
        <f t="shared" si="11"/>
        <v>-0.1817054070133996</v>
      </c>
      <c r="O49" s="19">
        <f t="shared" si="12"/>
        <v>6.2873381796925596</v>
      </c>
      <c r="P49" s="19">
        <f t="shared" si="13"/>
        <v>6.284711968808276</v>
      </c>
      <c r="Q49" s="19">
        <f t="shared" si="14"/>
        <v>2.8900212112064966E-2</v>
      </c>
      <c r="R49" s="23">
        <f t="shared" si="15"/>
        <v>2408.5122327476174</v>
      </c>
      <c r="S49" s="3">
        <f t="shared" si="16"/>
        <v>3.2000000000000015</v>
      </c>
      <c r="T49" s="2">
        <f t="shared" si="17"/>
        <v>-6.2397452498371422</v>
      </c>
      <c r="U49" s="2">
        <f t="shared" si="18"/>
        <v>-3.711884450344409E-2</v>
      </c>
      <c r="V49" s="2">
        <f t="shared" si="19"/>
        <v>6.1414815451152975</v>
      </c>
      <c r="W49" s="2">
        <f t="shared" si="20"/>
        <v>-1.6945353863299657</v>
      </c>
      <c r="X49" s="8">
        <f t="shared" si="21"/>
        <v>-4.3333333333333357</v>
      </c>
      <c r="Y49" s="17">
        <f t="shared" si="22"/>
        <v>-1.1398234924695316</v>
      </c>
      <c r="Z49" s="19">
        <f t="shared" si="23"/>
        <v>-7.4054119448616687E-2</v>
      </c>
      <c r="AA49" s="19">
        <f t="shared" si="24"/>
        <v>-0.59541245149282029</v>
      </c>
      <c r="AB49" s="19">
        <f t="shared" si="25"/>
        <v>1.8421978021978015E-2</v>
      </c>
      <c r="AC49" s="19">
        <f t="shared" si="26"/>
        <v>-1.8131868131868127E-4</v>
      </c>
      <c r="AD49" s="19">
        <f t="shared" si="27"/>
        <v>6.2398556546992694</v>
      </c>
      <c r="AE49" s="19">
        <f t="shared" si="28"/>
        <v>0.48417986226275472</v>
      </c>
      <c r="AF49" s="19">
        <f t="shared" si="29"/>
        <v>3.7439133928195614</v>
      </c>
      <c r="AG49" s="19">
        <f t="shared" si="30"/>
        <v>3.7124732125515609</v>
      </c>
      <c r="AH49" s="19">
        <f t="shared" si="31"/>
        <v>0.12932453597654303</v>
      </c>
      <c r="AI49" s="23">
        <f t="shared" si="32"/>
        <v>-753.32236224296184</v>
      </c>
    </row>
    <row r="50" spans="2:35">
      <c r="B50" s="1"/>
      <c r="C50" s="1"/>
      <c r="D50" s="1"/>
      <c r="E50" s="1"/>
      <c r="F50" s="1"/>
      <c r="G50" s="1"/>
    </row>
    <row r="51" spans="2:35">
      <c r="B51" s="1"/>
      <c r="C51" s="1"/>
      <c r="D51" s="1"/>
      <c r="E51" s="1"/>
      <c r="F51" s="1"/>
      <c r="G51" s="1"/>
    </row>
    <row r="52" spans="2:35">
      <c r="B52" s="1"/>
      <c r="C52" s="1"/>
      <c r="D52" s="1"/>
      <c r="E52" s="1"/>
      <c r="F52" s="1"/>
      <c r="G52" s="1"/>
    </row>
    <row r="53" spans="2:35">
      <c r="B53" s="1"/>
      <c r="C53" s="1"/>
      <c r="D53" s="1"/>
      <c r="E53" s="1"/>
      <c r="F53" s="1"/>
      <c r="G53" s="1"/>
    </row>
    <row r="54" spans="2:35">
      <c r="B54" s="1"/>
      <c r="C54" s="1"/>
      <c r="D54" s="1"/>
      <c r="E54" s="1"/>
      <c r="F54" s="1"/>
      <c r="G54" s="1"/>
    </row>
    <row r="55" spans="2:35">
      <c r="B55" s="1"/>
      <c r="C55" s="1"/>
      <c r="D55" s="1"/>
      <c r="E55" s="1"/>
      <c r="F55" s="1"/>
      <c r="G55" s="1"/>
    </row>
    <row r="56" spans="2:35">
      <c r="B56" s="1"/>
      <c r="C56" s="1"/>
      <c r="D56" s="1"/>
      <c r="E56" s="1"/>
      <c r="F56" s="1"/>
      <c r="G56" s="1"/>
    </row>
    <row r="57" spans="2:35">
      <c r="B57" s="1"/>
      <c r="C57" s="1"/>
      <c r="D57" s="1"/>
      <c r="E57" s="1"/>
      <c r="F57" s="1"/>
      <c r="G57" s="1"/>
    </row>
    <row r="58" spans="2:35">
      <c r="B58" s="1"/>
      <c r="C58" s="1"/>
      <c r="D58" s="1"/>
      <c r="E58" s="1"/>
      <c r="F58" s="1"/>
      <c r="G58" s="1"/>
    </row>
    <row r="59" spans="2:35">
      <c r="B59" s="1"/>
      <c r="C59" s="1"/>
      <c r="D59" s="1"/>
      <c r="E59" s="1"/>
      <c r="F59" s="1"/>
      <c r="G59" s="1"/>
    </row>
    <row r="60" spans="2:35">
      <c r="B60" s="1"/>
      <c r="C60" s="1"/>
      <c r="D60" s="1"/>
      <c r="E60" s="1"/>
      <c r="F60" s="1"/>
      <c r="G60" s="1"/>
    </row>
    <row r="61" spans="2:35">
      <c r="B61" s="1"/>
      <c r="C61" s="1"/>
      <c r="D61" s="1"/>
      <c r="E61" s="1"/>
      <c r="F61" s="1"/>
      <c r="G61" s="1"/>
    </row>
    <row r="62" spans="2:35">
      <c r="B62" s="1"/>
      <c r="C62" s="1"/>
      <c r="D62" s="1"/>
      <c r="E62" s="1"/>
      <c r="F62" s="1"/>
      <c r="G62" s="1"/>
    </row>
    <row r="63" spans="2:35">
      <c r="B63" s="1"/>
      <c r="C63" s="1"/>
      <c r="D63" s="1"/>
      <c r="E63" s="1"/>
      <c r="F63" s="1"/>
      <c r="G63" s="1"/>
    </row>
    <row r="64" spans="2:35">
      <c r="B64" s="1"/>
      <c r="C64" s="1"/>
      <c r="D64" s="1"/>
      <c r="E64" s="1"/>
      <c r="F64" s="1"/>
      <c r="G64" s="1"/>
    </row>
    <row r="65" spans="2:7">
      <c r="B65" s="1"/>
      <c r="C65" s="1"/>
      <c r="D65" s="1"/>
      <c r="E65" s="1"/>
      <c r="F65" s="1"/>
      <c r="G65" s="1"/>
    </row>
  </sheetData>
  <mergeCells count="2">
    <mergeCell ref="B3:I3"/>
    <mergeCell ref="S3:Z3"/>
  </mergeCells>
  <phoneticPr fontId="0" type="noConversion"/>
  <pageMargins left="0.75" right="0.75" top="1" bottom="1" header="0" footer="0"/>
  <pageSetup orientation="portrait" horizontalDpi="36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6</vt:i4>
      </vt:variant>
    </vt:vector>
  </HeadingPairs>
  <TitlesOfParts>
    <vt:vector size="7" baseType="lpstr">
      <vt:lpstr>Hoja1</vt:lpstr>
      <vt:lpstr>Torque</vt:lpstr>
      <vt:lpstr>Corriente_estator</vt:lpstr>
      <vt:lpstr>P y Q</vt:lpstr>
      <vt:lpstr>Torque (2)</vt:lpstr>
      <vt:lpstr>Corriente_estator (2)</vt:lpstr>
      <vt:lpstr>P y Q (2)</vt:lpstr>
    </vt:vector>
  </TitlesOfParts>
  <Company>Universidad de Chile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 Andrés Jiménez E</dc:creator>
  <cp:lastModifiedBy>Alfredo Muñoz</cp:lastModifiedBy>
  <cp:lastPrinted>2003-07-07T22:20:27Z</cp:lastPrinted>
  <dcterms:created xsi:type="dcterms:W3CDTF">2001-12-17T00:49:38Z</dcterms:created>
  <dcterms:modified xsi:type="dcterms:W3CDTF">2011-04-07T22:04:19Z</dcterms:modified>
</cp:coreProperties>
</file>