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10395" yWindow="-15" windowWidth="10485" windowHeight="11640" tabRatio="500" activeTab="3"/>
  </bookViews>
  <sheets>
    <sheet name="Raw data" sheetId="1" r:id="rId1"/>
    <sheet name="Exp" sheetId="7" r:id="rId2"/>
    <sheet name="ENTfit" sheetId="2" r:id="rId3"/>
    <sheet name="EG" sheetId="4" r:id="rId4"/>
  </sheets>
  <definedNames>
    <definedName name="solver_adj" localSheetId="3" hidden="1">EG!$B$2:$B$3</definedName>
    <definedName name="solver_adj" localSheetId="2" hidden="1">ENTfit!$B$2:$B$3</definedName>
    <definedName name="solver_adj" localSheetId="1" hidden="1">Exp!$B$1</definedName>
    <definedName name="solver_cvg" localSheetId="3" hidden="1">0.0001</definedName>
    <definedName name="solver_cvg" localSheetId="2" hidden="1">0.0001</definedName>
    <definedName name="solver_cvg" localSheetId="1" hidden="1">0.0001</definedName>
    <definedName name="solver_drv" localSheetId="3" hidden="1">1</definedName>
    <definedName name="solver_drv" localSheetId="2" hidden="1">1</definedName>
    <definedName name="solver_drv" localSheetId="1" hidden="1">1</definedName>
    <definedName name="solver_est" localSheetId="3" hidden="1">1</definedName>
    <definedName name="solver_est" localSheetId="2" hidden="1">1</definedName>
    <definedName name="solver_est" localSheetId="1" hidden="1">1</definedName>
    <definedName name="solver_itr" localSheetId="3" hidden="1">100</definedName>
    <definedName name="solver_itr" localSheetId="2" hidden="1">100</definedName>
    <definedName name="solver_itr" localSheetId="1" hidden="1">100</definedName>
    <definedName name="solver_lhs1" localSheetId="3" hidden="1">EG!$B$2:$B$3</definedName>
    <definedName name="solver_lhs1" localSheetId="2" hidden="1">ENTfit!$B$2:$B$3</definedName>
    <definedName name="solver_lhs1" localSheetId="1" hidden="1">Exp!$B$1</definedName>
    <definedName name="solver_lhs2" localSheetId="2" hidden="1">ENTfit!$B$2</definedName>
    <definedName name="solver_lin" localSheetId="3" hidden="1">2</definedName>
    <definedName name="solver_lin" localSheetId="2" hidden="1">2</definedName>
    <definedName name="solver_lin" localSheetId="1" hidden="1">2</definedName>
    <definedName name="solver_neg" localSheetId="3" hidden="1">2</definedName>
    <definedName name="solver_neg" localSheetId="2" hidden="1">2</definedName>
    <definedName name="solver_neg" localSheetId="1" hidden="1">2</definedName>
    <definedName name="solver_num" localSheetId="3" hidden="1">1</definedName>
    <definedName name="solver_num" localSheetId="2" hidden="1">2</definedName>
    <definedName name="solver_num" localSheetId="1" hidden="1">1</definedName>
    <definedName name="solver_nwt" localSheetId="3" hidden="1">1</definedName>
    <definedName name="solver_nwt" localSheetId="2" hidden="1">1</definedName>
    <definedName name="solver_nwt" localSheetId="1" hidden="1">1</definedName>
    <definedName name="solver_opt" localSheetId="3" hidden="1">EG!$B$4</definedName>
    <definedName name="solver_opt" localSheetId="2" hidden="1">ENTfit!$B$4</definedName>
    <definedName name="solver_opt" localSheetId="1" hidden="1">Exp!$B$2</definedName>
    <definedName name="solver_pre" localSheetId="3" hidden="1">0.000001</definedName>
    <definedName name="solver_pre" localSheetId="2" hidden="1">0.000001</definedName>
    <definedName name="solver_pre" localSheetId="1" hidden="1">0.000001</definedName>
    <definedName name="solver_rel1" localSheetId="3" hidden="1">3</definedName>
    <definedName name="solver_rel1" localSheetId="2" hidden="1">3</definedName>
    <definedName name="solver_rel1" localSheetId="1" hidden="1">3</definedName>
    <definedName name="solver_rel2" localSheetId="2" hidden="1">1</definedName>
    <definedName name="solver_rhs1" localSheetId="3" hidden="1">0.0001</definedName>
    <definedName name="solver_rhs1" localSheetId="2" hidden="1">0.0001</definedName>
    <definedName name="solver_rhs1" localSheetId="1" hidden="1">0.0000000001</definedName>
    <definedName name="solver_rhs2" localSheetId="2" hidden="1">0.9999</definedName>
    <definedName name="solver_scl" localSheetId="3" hidden="1">2</definedName>
    <definedName name="solver_scl" localSheetId="2" hidden="1">2</definedName>
    <definedName name="solver_scl" localSheetId="1" hidden="1">2</definedName>
    <definedName name="solver_sho" localSheetId="3" hidden="1">2</definedName>
    <definedName name="solver_sho" localSheetId="2" hidden="1">2</definedName>
    <definedName name="solver_sho" localSheetId="1" hidden="1">2</definedName>
    <definedName name="solver_tim" localSheetId="3" hidden="1">100</definedName>
    <definedName name="solver_tim" localSheetId="2" hidden="1">100</definedName>
    <definedName name="solver_tim" localSheetId="1" hidden="1">100</definedName>
    <definedName name="solver_tol" localSheetId="3" hidden="1">0.05</definedName>
    <definedName name="solver_tol" localSheetId="2" hidden="1">0.05</definedName>
    <definedName name="solver_tol" localSheetId="1" hidden="1">0.05</definedName>
    <definedName name="solver_typ" localSheetId="3" hidden="1">1</definedName>
    <definedName name="solver_typ" localSheetId="2" hidden="1">1</definedName>
    <definedName name="solver_typ" localSheetId="1" hidden="1">1</definedName>
    <definedName name="solver_val" localSheetId="3" hidden="1">0</definedName>
    <definedName name="solver_val" localSheetId="2" hidden="1">0</definedName>
    <definedName name="solver_val" localSheetId="1" hidden="1">0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7" i="2"/>
  <c r="D30" i="4"/>
  <c r="E59"/>
  <c r="D30" i="2"/>
  <c r="E59"/>
  <c r="B59"/>
  <c r="C59"/>
  <c r="F59"/>
  <c r="D25" i="7"/>
  <c r="G25"/>
  <c r="D29"/>
  <c r="G29"/>
  <c r="D6"/>
  <c r="G6"/>
  <c r="D7"/>
  <c r="G7"/>
  <c r="E6"/>
  <c r="F6"/>
  <c r="E7"/>
  <c r="F7"/>
  <c r="D8"/>
  <c r="E8"/>
  <c r="F8"/>
  <c r="D9"/>
  <c r="E9"/>
  <c r="F9"/>
  <c r="D10"/>
  <c r="E10"/>
  <c r="F10"/>
  <c r="D11"/>
  <c r="E11"/>
  <c r="F11"/>
  <c r="D12"/>
  <c r="E12"/>
  <c r="F12"/>
  <c r="D13"/>
  <c r="E13"/>
  <c r="F13"/>
  <c r="D14"/>
  <c r="E14"/>
  <c r="F14"/>
  <c r="D15"/>
  <c r="E15"/>
  <c r="F15"/>
  <c r="D16"/>
  <c r="E16"/>
  <c r="F16"/>
  <c r="D17"/>
  <c r="E17"/>
  <c r="F17"/>
  <c r="D18"/>
  <c r="E18"/>
  <c r="F18"/>
  <c r="D19"/>
  <c r="E19"/>
  <c r="F19"/>
  <c r="D20"/>
  <c r="E20"/>
  <c r="F20"/>
  <c r="D21"/>
  <c r="E21"/>
  <c r="F21"/>
  <c r="D22"/>
  <c r="E22"/>
  <c r="F22"/>
  <c r="D23"/>
  <c r="E23"/>
  <c r="F23"/>
  <c r="D24"/>
  <c r="E24"/>
  <c r="F24"/>
  <c r="E25"/>
  <c r="F25"/>
  <c r="D26"/>
  <c r="E26"/>
  <c r="F26"/>
  <c r="D27"/>
  <c r="E27"/>
  <c r="F27"/>
  <c r="D28"/>
  <c r="E28"/>
  <c r="F28"/>
  <c r="E29"/>
  <c r="F29"/>
  <c r="E30"/>
  <c r="F30"/>
  <c r="B2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7"/>
  <c r="C30" i="2"/>
  <c r="D7"/>
  <c r="E7"/>
  <c r="F7"/>
  <c r="C8"/>
  <c r="D8"/>
  <c r="E8"/>
  <c r="F8"/>
  <c r="C9"/>
  <c r="D9"/>
  <c r="E9"/>
  <c r="F9"/>
  <c r="C10"/>
  <c r="D10"/>
  <c r="E10"/>
  <c r="F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25"/>
  <c r="D25"/>
  <c r="E25"/>
  <c r="F25"/>
  <c r="C26"/>
  <c r="D26"/>
  <c r="E26"/>
  <c r="F26"/>
  <c r="C27"/>
  <c r="D27"/>
  <c r="E27"/>
  <c r="F27"/>
  <c r="C28"/>
  <c r="D28"/>
  <c r="E28"/>
  <c r="F28"/>
  <c r="C29"/>
  <c r="D29"/>
  <c r="E29"/>
  <c r="F29"/>
  <c r="E30"/>
  <c r="F30"/>
  <c r="B4"/>
  <c r="G8" i="7"/>
  <c r="G9"/>
  <c r="G10"/>
  <c r="G11"/>
  <c r="G12"/>
  <c r="G13"/>
  <c r="G14"/>
  <c r="G15"/>
  <c r="G16"/>
  <c r="G17"/>
  <c r="G18"/>
  <c r="G19"/>
  <c r="G20"/>
  <c r="G21"/>
  <c r="G22"/>
  <c r="G23"/>
  <c r="G24"/>
  <c r="G26"/>
  <c r="G27"/>
  <c r="G28"/>
  <c r="B30"/>
  <c r="C6"/>
  <c r="D7" i="4"/>
  <c r="E7"/>
  <c r="G7"/>
  <c r="H7"/>
  <c r="D8"/>
  <c r="E8"/>
  <c r="G8"/>
  <c r="H8"/>
  <c r="D9"/>
  <c r="E9"/>
  <c r="G9"/>
  <c r="H9"/>
  <c r="D10"/>
  <c r="E10"/>
  <c r="G10"/>
  <c r="H10"/>
  <c r="D11"/>
  <c r="E11"/>
  <c r="G11"/>
  <c r="H11"/>
  <c r="D12"/>
  <c r="E12"/>
  <c r="G12"/>
  <c r="H12"/>
  <c r="D13"/>
  <c r="E13"/>
  <c r="G13"/>
  <c r="H13"/>
  <c r="D14"/>
  <c r="E14"/>
  <c r="G14"/>
  <c r="H14"/>
  <c r="D15"/>
  <c r="E15"/>
  <c r="G15"/>
  <c r="H15"/>
  <c r="D16"/>
  <c r="E16"/>
  <c r="G16"/>
  <c r="H16"/>
  <c r="D17"/>
  <c r="E17"/>
  <c r="G17"/>
  <c r="H17"/>
  <c r="D18"/>
  <c r="E18"/>
  <c r="G18"/>
  <c r="H18"/>
  <c r="D19"/>
  <c r="E19"/>
  <c r="G19"/>
  <c r="H19"/>
  <c r="D20"/>
  <c r="E20"/>
  <c r="G20"/>
  <c r="H20"/>
  <c r="D21"/>
  <c r="E21"/>
  <c r="G21"/>
  <c r="H21"/>
  <c r="D22"/>
  <c r="E22"/>
  <c r="G22"/>
  <c r="H22"/>
  <c r="D23"/>
  <c r="E23"/>
  <c r="G23"/>
  <c r="H23"/>
  <c r="D24"/>
  <c r="E24"/>
  <c r="G24"/>
  <c r="H24"/>
  <c r="D25"/>
  <c r="E25"/>
  <c r="G25"/>
  <c r="H25"/>
  <c r="D26"/>
  <c r="E26"/>
  <c r="G26"/>
  <c r="H26"/>
  <c r="D27"/>
  <c r="E27"/>
  <c r="G27"/>
  <c r="H27"/>
  <c r="D28"/>
  <c r="E28"/>
  <c r="G28"/>
  <c r="H28"/>
  <c r="D29"/>
  <c r="E29"/>
  <c r="G29"/>
  <c r="H29"/>
  <c r="E30"/>
  <c r="G30"/>
  <c r="H30"/>
  <c r="D31"/>
  <c r="E31"/>
  <c r="G31"/>
  <c r="H31"/>
  <c r="D32"/>
  <c r="E32"/>
  <c r="G32"/>
  <c r="H32"/>
  <c r="D33"/>
  <c r="E33"/>
  <c r="G33"/>
  <c r="H33"/>
  <c r="D34"/>
  <c r="E34"/>
  <c r="G34"/>
  <c r="H34"/>
  <c r="D35"/>
  <c r="E35"/>
  <c r="G35"/>
  <c r="H35"/>
  <c r="D36"/>
  <c r="E36"/>
  <c r="G36"/>
  <c r="H36"/>
  <c r="D37"/>
  <c r="E37"/>
  <c r="G37"/>
  <c r="H37"/>
  <c r="D38"/>
  <c r="E38"/>
  <c r="G38"/>
  <c r="H38"/>
  <c r="D39"/>
  <c r="E39"/>
  <c r="G39"/>
  <c r="H39"/>
  <c r="D40"/>
  <c r="E40"/>
  <c r="G40"/>
  <c r="H40"/>
  <c r="D41"/>
  <c r="E41"/>
  <c r="G41"/>
  <c r="H41"/>
  <c r="D42"/>
  <c r="E42"/>
  <c r="G42"/>
  <c r="H42"/>
  <c r="D43"/>
  <c r="E43"/>
  <c r="G43"/>
  <c r="H43"/>
  <c r="D44"/>
  <c r="E44"/>
  <c r="G44"/>
  <c r="H44"/>
  <c r="D45"/>
  <c r="E45"/>
  <c r="G45"/>
  <c r="H45"/>
  <c r="D46"/>
  <c r="E46"/>
  <c r="G46"/>
  <c r="H46"/>
  <c r="D47"/>
  <c r="E47"/>
  <c r="G47"/>
  <c r="H47"/>
  <c r="D48"/>
  <c r="E48"/>
  <c r="G48"/>
  <c r="H48"/>
  <c r="D49"/>
  <c r="E49"/>
  <c r="G49"/>
  <c r="H49"/>
  <c r="D50"/>
  <c r="E50"/>
  <c r="G50"/>
  <c r="H50"/>
  <c r="D51"/>
  <c r="E51"/>
  <c r="G51"/>
  <c r="H51"/>
  <c r="D52"/>
  <c r="E52"/>
  <c r="G52"/>
  <c r="H52"/>
  <c r="D53"/>
  <c r="E53"/>
  <c r="G53"/>
  <c r="H53"/>
  <c r="D54"/>
  <c r="E54"/>
  <c r="G54"/>
  <c r="H54"/>
  <c r="D55"/>
  <c r="E55"/>
  <c r="G55"/>
  <c r="H55"/>
  <c r="D56"/>
  <c r="E56"/>
  <c r="G56"/>
  <c r="H56"/>
  <c r="D57"/>
  <c r="E57"/>
  <c r="G57"/>
  <c r="H57"/>
  <c r="D58"/>
  <c r="E58"/>
  <c r="G58"/>
  <c r="H58"/>
  <c r="G59"/>
  <c r="B59"/>
  <c r="C59"/>
  <c r="F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F30"/>
  <c r="C29"/>
  <c r="F29"/>
  <c r="C28"/>
  <c r="F28"/>
  <c r="C27"/>
  <c r="F27"/>
  <c r="C26"/>
  <c r="F26"/>
  <c r="C25"/>
  <c r="F25"/>
  <c r="C24"/>
  <c r="F24"/>
  <c r="C23"/>
  <c r="F23"/>
  <c r="C22"/>
  <c r="F22"/>
  <c r="C21"/>
  <c r="F21"/>
  <c r="C20"/>
  <c r="F20"/>
  <c r="C19"/>
  <c r="F19"/>
  <c r="C18"/>
  <c r="F18"/>
  <c r="C17"/>
  <c r="F17"/>
  <c r="C16"/>
  <c r="F16"/>
  <c r="C15"/>
  <c r="F15"/>
  <c r="C14"/>
  <c r="F14"/>
  <c r="C13"/>
  <c r="F13"/>
  <c r="C12"/>
  <c r="F12"/>
  <c r="C11"/>
  <c r="F11"/>
  <c r="C10"/>
  <c r="F10"/>
  <c r="C9"/>
  <c r="F9"/>
  <c r="C8"/>
  <c r="F8"/>
  <c r="C7"/>
  <c r="F7"/>
  <c r="B4"/>
  <c r="G7" i="2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D31"/>
  <c r="E31"/>
  <c r="G31"/>
  <c r="H31"/>
  <c r="D32"/>
  <c r="E32"/>
  <c r="G32"/>
  <c r="H32"/>
  <c r="D33"/>
  <c r="E33"/>
  <c r="G33"/>
  <c r="H33"/>
  <c r="D34"/>
  <c r="E34"/>
  <c r="G34"/>
  <c r="H34"/>
  <c r="D35"/>
  <c r="E35"/>
  <c r="G35"/>
  <c r="H35"/>
  <c r="D36"/>
  <c r="E36"/>
  <c r="G36"/>
  <c r="H36"/>
  <c r="D37"/>
  <c r="E37"/>
  <c r="G37"/>
  <c r="H37"/>
  <c r="D38"/>
  <c r="E38"/>
  <c r="G38"/>
  <c r="H38"/>
  <c r="D39"/>
  <c r="E39"/>
  <c r="G39"/>
  <c r="H39"/>
  <c r="D40"/>
  <c r="E40"/>
  <c r="G40"/>
  <c r="H40"/>
  <c r="D41"/>
  <c r="E41"/>
  <c r="G41"/>
  <c r="H41"/>
  <c r="D42"/>
  <c r="E42"/>
  <c r="G42"/>
  <c r="H42"/>
  <c r="D43"/>
  <c r="E43"/>
  <c r="G43"/>
  <c r="H43"/>
  <c r="D44"/>
  <c r="E44"/>
  <c r="G44"/>
  <c r="H44"/>
  <c r="D45"/>
  <c r="E45"/>
  <c r="G45"/>
  <c r="H45"/>
  <c r="D46"/>
  <c r="E46"/>
  <c r="G46"/>
  <c r="H46"/>
  <c r="D47"/>
  <c r="E47"/>
  <c r="G47"/>
  <c r="H47"/>
  <c r="D48"/>
  <c r="E48"/>
  <c r="G48"/>
  <c r="H48"/>
  <c r="D49"/>
  <c r="E49"/>
  <c r="G49"/>
  <c r="H49"/>
  <c r="D50"/>
  <c r="E50"/>
  <c r="G50"/>
  <c r="H50"/>
  <c r="D51"/>
  <c r="E51"/>
  <c r="G51"/>
  <c r="H51"/>
  <c r="D52"/>
  <c r="E52"/>
  <c r="G52"/>
  <c r="H52"/>
  <c r="D53"/>
  <c r="E53"/>
  <c r="G53"/>
  <c r="H53"/>
  <c r="D54"/>
  <c r="E54"/>
  <c r="G54"/>
  <c r="H54"/>
  <c r="D55"/>
  <c r="E55"/>
  <c r="G55"/>
  <c r="H55"/>
  <c r="D56"/>
  <c r="E56"/>
  <c r="G56"/>
  <c r="H56"/>
  <c r="D57"/>
  <c r="E57"/>
  <c r="G57"/>
  <c r="H57"/>
  <c r="D58"/>
  <c r="E58"/>
  <c r="G58"/>
  <c r="H58"/>
  <c r="G59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32"/>
  <c r="C33"/>
  <c r="C31"/>
</calcChain>
</file>

<file path=xl/sharedStrings.xml><?xml version="1.0" encoding="utf-8"?>
<sst xmlns="http://schemas.openxmlformats.org/spreadsheetml/2006/main" count="36" uniqueCount="22">
  <si>
    <t>N-panel</t>
    <phoneticPr fontId="1" type="noConversion"/>
  </si>
  <si>
    <t>p</t>
    <phoneticPr fontId="1" type="noConversion"/>
  </si>
  <si>
    <t>theta</t>
    <phoneticPr fontId="1" type="noConversion"/>
  </si>
  <si>
    <t>LL</t>
    <phoneticPr fontId="1" type="noConversion"/>
  </si>
  <si>
    <t>Surv</t>
    <phoneticPr fontId="1" type="noConversion"/>
  </si>
  <si>
    <t>r</t>
    <phoneticPr fontId="1" type="noConversion"/>
  </si>
  <si>
    <t>alpha</t>
    <phoneticPr fontId="1" type="noConversion"/>
  </si>
  <si>
    <t>Week</t>
  </si>
  <si>
    <t>lambda</t>
  </si>
  <si>
    <t>Incr HH</t>
  </si>
  <si>
    <t>F(t)</t>
  </si>
  <si>
    <t>F(t)-F(t-1)</t>
  </si>
  <si>
    <t>LL</t>
  </si>
  <si>
    <t>Expected</t>
  </si>
  <si>
    <t>p*(F(t)-F(t-1))</t>
  </si>
  <si>
    <t>Cum HH</t>
  </si>
  <si>
    <t>Actual</t>
  </si>
  <si>
    <t>Incr. HH</t>
  </si>
  <si>
    <t>Exp F(t)</t>
  </si>
  <si>
    <t>incr E[T(t)]</t>
  </si>
  <si>
    <t>Predicted</t>
  </si>
  <si>
    <t>f(t)</t>
  </si>
</sst>
</file>

<file path=xl/styles.xml><?xml version="1.0" encoding="utf-8"?>
<styleSheet xmlns="http://schemas.openxmlformats.org/spreadsheetml/2006/main">
  <numFmts count="1">
    <numFmt numFmtId="164" formatCode="0.00000"/>
  </numFmts>
  <fonts count="5">
    <font>
      <sz val="10"/>
      <name val="Verdana"/>
    </font>
    <font>
      <sz val="8"/>
      <name val="Verdana"/>
      <family val="2"/>
    </font>
    <font>
      <sz val="10"/>
      <color indexed="1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1" xfId="0" applyBorder="1"/>
    <xf numFmtId="16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0" fillId="0" borderId="0" xfId="0" applyNumberFormat="1"/>
    <xf numFmtId="0" fontId="0" fillId="0" borderId="0" xfId="0" applyNumberFormat="1"/>
    <xf numFmtId="0" fontId="3" fillId="0" borderId="0" xfId="0" applyFont="1"/>
    <xf numFmtId="1" fontId="0" fillId="0" borderId="0" xfId="0" applyNumberFormat="1"/>
    <xf numFmtId="0" fontId="4" fillId="0" borderId="1" xfId="0" applyFont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autoTitleDeleted val="1"/>
    <c:plotArea>
      <c:layout>
        <c:manualLayout>
          <c:layoutTarget val="inner"/>
          <c:xMode val="edge"/>
          <c:yMode val="edge"/>
          <c:x val="0.13053249025689972"/>
          <c:y val="4.1582470730484523E-2"/>
          <c:w val="0.83825916646782783"/>
          <c:h val="0.75734672210917475"/>
        </c:manualLayout>
      </c:layout>
      <c:lineChart>
        <c:grouping val="standard"/>
        <c:ser>
          <c:idx val="1"/>
          <c:order val="0"/>
          <c:tx>
            <c:strRef>
              <c:f>'Raw data'!$B$1</c:f>
              <c:strCache>
                <c:ptCount val="1"/>
                <c:pt idx="0">
                  <c:v>Cum HH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val>
            <c:numRef>
              <c:f>'Raw data'!$B$2:$B$53</c:f>
              <c:numCache>
                <c:formatCode>General</c:formatCode>
                <c:ptCount val="52"/>
                <c:pt idx="0">
                  <c:v>8</c:v>
                </c:pt>
                <c:pt idx="1">
                  <c:v>14</c:v>
                </c:pt>
                <c:pt idx="2">
                  <c:v>16</c:v>
                </c:pt>
                <c:pt idx="3">
                  <c:v>32</c:v>
                </c:pt>
                <c:pt idx="4">
                  <c:v>40</c:v>
                </c:pt>
                <c:pt idx="5">
                  <c:v>47</c:v>
                </c:pt>
                <c:pt idx="6">
                  <c:v>50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65</c:v>
                </c:pt>
                <c:pt idx="11">
                  <c:v>67</c:v>
                </c:pt>
                <c:pt idx="12">
                  <c:v>68</c:v>
                </c:pt>
                <c:pt idx="13">
                  <c:v>72</c:v>
                </c:pt>
                <c:pt idx="14">
                  <c:v>75</c:v>
                </c:pt>
                <c:pt idx="15">
                  <c:v>81</c:v>
                </c:pt>
                <c:pt idx="16">
                  <c:v>90</c:v>
                </c:pt>
                <c:pt idx="17">
                  <c:v>94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97</c:v>
                </c:pt>
                <c:pt idx="22">
                  <c:v>97</c:v>
                </c:pt>
                <c:pt idx="23">
                  <c:v>101</c:v>
                </c:pt>
              </c:numCache>
            </c:numRef>
          </c:val>
        </c:ser>
        <c:marker val="1"/>
        <c:axId val="93624192"/>
        <c:axId val="93646848"/>
      </c:lineChart>
      <c:catAx>
        <c:axId val="93624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Semana</a:t>
                </a:r>
              </a:p>
            </c:rich>
          </c:tx>
          <c:layout/>
        </c:title>
        <c:majorTickMark val="none"/>
        <c:minorTickMark val="out"/>
        <c:tickLblPos val="nextTo"/>
        <c:crossAx val="93646848"/>
        <c:crosses val="autoZero"/>
        <c:auto val="1"/>
        <c:lblAlgn val="ctr"/>
        <c:lblOffset val="100"/>
        <c:tickLblSkip val="3"/>
      </c:catAx>
      <c:valAx>
        <c:axId val="936468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 Hogares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62419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autoTitleDeleted val="1"/>
    <c:plotArea>
      <c:layout>
        <c:manualLayout>
          <c:layoutTarget val="inner"/>
          <c:xMode val="edge"/>
          <c:yMode val="edge"/>
          <c:x val="0.13053249025689978"/>
          <c:y val="4.1582470730484516E-2"/>
          <c:w val="0.83825916646782783"/>
          <c:h val="0.70865758353239561"/>
        </c:manualLayout>
      </c:layout>
      <c:lineChart>
        <c:grouping val="standard"/>
        <c:ser>
          <c:idx val="1"/>
          <c:order val="0"/>
          <c:tx>
            <c:strRef>
              <c:f>Exp!$B$5</c:f>
              <c:strCache>
                <c:ptCount val="1"/>
                <c:pt idx="0">
                  <c:v>Cum HH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val>
            <c:numRef>
              <c:f>Exp!$B$6:$B$29</c:f>
              <c:numCache>
                <c:formatCode>General</c:formatCode>
                <c:ptCount val="24"/>
                <c:pt idx="0">
                  <c:v>8</c:v>
                </c:pt>
                <c:pt idx="1">
                  <c:v>14</c:v>
                </c:pt>
                <c:pt idx="2">
                  <c:v>16</c:v>
                </c:pt>
                <c:pt idx="3">
                  <c:v>32</c:v>
                </c:pt>
                <c:pt idx="4">
                  <c:v>40</c:v>
                </c:pt>
                <c:pt idx="5">
                  <c:v>47</c:v>
                </c:pt>
                <c:pt idx="6">
                  <c:v>50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65</c:v>
                </c:pt>
                <c:pt idx="11">
                  <c:v>67</c:v>
                </c:pt>
                <c:pt idx="12">
                  <c:v>68</c:v>
                </c:pt>
                <c:pt idx="13">
                  <c:v>72</c:v>
                </c:pt>
                <c:pt idx="14">
                  <c:v>75</c:v>
                </c:pt>
                <c:pt idx="15">
                  <c:v>81</c:v>
                </c:pt>
                <c:pt idx="16">
                  <c:v>90</c:v>
                </c:pt>
                <c:pt idx="17">
                  <c:v>94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97</c:v>
                </c:pt>
                <c:pt idx="22">
                  <c:v>97</c:v>
                </c:pt>
                <c:pt idx="23">
                  <c:v>101</c:v>
                </c:pt>
              </c:numCache>
            </c:numRef>
          </c:val>
        </c:ser>
        <c:ser>
          <c:idx val="0"/>
          <c:order val="1"/>
          <c:tx>
            <c:strRef>
              <c:f>Exp!$G$5</c:f>
              <c:strCache>
                <c:ptCount val="1"/>
                <c:pt idx="0">
                  <c:v>Expected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Exp!$G$6:$G$29</c:f>
              <c:numCache>
                <c:formatCode>0</c:formatCode>
                <c:ptCount val="24"/>
                <c:pt idx="0">
                  <c:v>4.3876140715484659</c:v>
                </c:pt>
                <c:pt idx="1">
                  <c:v>8.7623854764919376</c:v>
                </c:pt>
                <c:pt idx="2">
                  <c:v>13.124351805667354</c:v>
                </c:pt>
                <c:pt idx="3">
                  <c:v>17.473550539882634</c:v>
                </c:pt>
                <c:pt idx="4">
                  <c:v>21.810019050237859</c:v>
                </c:pt>
                <c:pt idx="5">
                  <c:v>26.133794598446975</c:v>
                </c:pt>
                <c:pt idx="6">
                  <c:v>30.444914337158167</c:v>
                </c:pt>
                <c:pt idx="7">
                  <c:v>34.743415310272368</c:v>
                </c:pt>
                <c:pt idx="8">
                  <c:v>39.029334453262472</c:v>
                </c:pt>
                <c:pt idx="9">
                  <c:v>43.302708593489861</c:v>
                </c:pt>
                <c:pt idx="10">
                  <c:v>47.563574450521301</c:v>
                </c:pt>
                <c:pt idx="11">
                  <c:v>51.811968636444426</c:v>
                </c:pt>
                <c:pt idx="12">
                  <c:v>56.047927656182502</c:v>
                </c:pt>
                <c:pt idx="13">
                  <c:v>60.271487907807419</c:v>
                </c:pt>
                <c:pt idx="14">
                  <c:v>64.482685682853088</c:v>
                </c:pt>
                <c:pt idx="15">
                  <c:v>68.681557166627499</c:v>
                </c:pt>
                <c:pt idx="16">
                  <c:v>72.86813843852272</c:v>
                </c:pt>
                <c:pt idx="17">
                  <c:v>77.042465472325816</c:v>
                </c:pt>
                <c:pt idx="18">
                  <c:v>81.204574136527214</c:v>
                </c:pt>
                <c:pt idx="19">
                  <c:v>85.354500194629566</c:v>
                </c:pt>
                <c:pt idx="20">
                  <c:v>89.492279305455028</c:v>
                </c:pt>
                <c:pt idx="21">
                  <c:v>93.617947023450711</c:v>
                </c:pt>
                <c:pt idx="22">
                  <c:v>97.731538798995317</c:v>
                </c:pt>
                <c:pt idx="23">
                  <c:v>101.8330899787035</c:v>
                </c:pt>
              </c:numCache>
            </c:numRef>
          </c:val>
        </c:ser>
        <c:marker val="1"/>
        <c:axId val="95749248"/>
        <c:axId val="95751168"/>
      </c:lineChart>
      <c:catAx>
        <c:axId val="95749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Semana</a:t>
                </a:r>
              </a:p>
            </c:rich>
          </c:tx>
          <c:layout/>
        </c:title>
        <c:majorTickMark val="none"/>
        <c:minorTickMark val="out"/>
        <c:tickLblPos val="nextTo"/>
        <c:crossAx val="95751168"/>
        <c:crosses val="autoZero"/>
        <c:auto val="1"/>
        <c:lblAlgn val="ctr"/>
        <c:lblOffset val="100"/>
        <c:tickLblSkip val="3"/>
      </c:catAx>
      <c:valAx>
        <c:axId val="9575116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 Hogares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74924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autoTitleDeleted val="1"/>
    <c:plotArea>
      <c:layout>
        <c:manualLayout>
          <c:layoutTarget val="inner"/>
          <c:xMode val="edge"/>
          <c:yMode val="edge"/>
          <c:x val="0.13053249025689984"/>
          <c:y val="4.1582470730484516E-2"/>
          <c:w val="0.83825916646782783"/>
          <c:h val="0.70865758353239561"/>
        </c:manualLayout>
      </c:layout>
      <c:lineChart>
        <c:grouping val="standard"/>
        <c:ser>
          <c:idx val="1"/>
          <c:order val="0"/>
          <c:tx>
            <c:strRef>
              <c:f>ENTfit!$B$6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val>
            <c:numRef>
              <c:f>ENTfit!$B$7:$B$58</c:f>
              <c:numCache>
                <c:formatCode>General</c:formatCode>
                <c:ptCount val="52"/>
                <c:pt idx="0">
                  <c:v>8</c:v>
                </c:pt>
                <c:pt idx="1">
                  <c:v>14</c:v>
                </c:pt>
                <c:pt idx="2">
                  <c:v>16</c:v>
                </c:pt>
                <c:pt idx="3">
                  <c:v>32</c:v>
                </c:pt>
                <c:pt idx="4">
                  <c:v>40</c:v>
                </c:pt>
                <c:pt idx="5">
                  <c:v>47</c:v>
                </c:pt>
                <c:pt idx="6">
                  <c:v>50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65</c:v>
                </c:pt>
                <c:pt idx="11">
                  <c:v>67</c:v>
                </c:pt>
                <c:pt idx="12">
                  <c:v>68</c:v>
                </c:pt>
                <c:pt idx="13">
                  <c:v>72</c:v>
                </c:pt>
                <c:pt idx="14">
                  <c:v>75</c:v>
                </c:pt>
                <c:pt idx="15">
                  <c:v>81</c:v>
                </c:pt>
                <c:pt idx="16">
                  <c:v>90</c:v>
                </c:pt>
                <c:pt idx="17">
                  <c:v>94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97</c:v>
                </c:pt>
                <c:pt idx="22">
                  <c:v>97</c:v>
                </c:pt>
                <c:pt idx="23">
                  <c:v>101</c:v>
                </c:pt>
                <c:pt idx="24">
                  <c:v>101</c:v>
                </c:pt>
                <c:pt idx="25">
                  <c:v>101</c:v>
                </c:pt>
                <c:pt idx="26">
                  <c:v>105</c:v>
                </c:pt>
                <c:pt idx="27">
                  <c:v>106</c:v>
                </c:pt>
                <c:pt idx="28">
                  <c:v>106</c:v>
                </c:pt>
                <c:pt idx="29">
                  <c:v>118</c:v>
                </c:pt>
                <c:pt idx="30">
                  <c:v>119</c:v>
                </c:pt>
                <c:pt idx="31">
                  <c:v>119</c:v>
                </c:pt>
                <c:pt idx="32">
                  <c:v>120</c:v>
                </c:pt>
                <c:pt idx="33">
                  <c:v>123</c:v>
                </c:pt>
                <c:pt idx="34">
                  <c:v>125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128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130</c:v>
                </c:pt>
                <c:pt idx="46">
                  <c:v>132</c:v>
                </c:pt>
                <c:pt idx="47">
                  <c:v>133</c:v>
                </c:pt>
                <c:pt idx="48">
                  <c:v>137</c:v>
                </c:pt>
                <c:pt idx="49">
                  <c:v>137</c:v>
                </c:pt>
                <c:pt idx="50">
                  <c:v>137</c:v>
                </c:pt>
                <c:pt idx="51">
                  <c:v>139</c:v>
                </c:pt>
              </c:numCache>
            </c:numRef>
          </c:val>
        </c:ser>
        <c:ser>
          <c:idx val="0"/>
          <c:order val="1"/>
          <c:tx>
            <c:strRef>
              <c:f>ENTfit!$H$6</c:f>
              <c:strCache>
                <c:ptCount val="1"/>
                <c:pt idx="0">
                  <c:v>Predicted</c:v>
                </c:pt>
              </c:strCache>
            </c:strRef>
          </c:tx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val>
            <c:numRef>
              <c:f>ENTfit!$H$7:$H$58</c:f>
              <c:numCache>
                <c:formatCode>0.00</c:formatCode>
                <c:ptCount val="52"/>
                <c:pt idx="0">
                  <c:v>8.1432728176538376</c:v>
                </c:pt>
                <c:pt idx="1">
                  <c:v>15.763389905105413</c:v>
                </c:pt>
                <c:pt idx="2">
                  <c:v>22.893960834841391</c:v>
                </c:pt>
                <c:pt idx="3">
                  <c:v>29.566435968816009</c:v>
                </c:pt>
                <c:pt idx="4">
                  <c:v>35.810245174589966</c:v>
                </c:pt>
                <c:pt idx="5">
                  <c:v>41.652927629801312</c:v>
                </c:pt>
                <c:pt idx="6">
                  <c:v>47.120253287489021</c:v>
                </c:pt>
                <c:pt idx="7">
                  <c:v>52.236336538008381</c:v>
                </c:pt>
                <c:pt idx="8">
                  <c:v>57.023742568860186</c:v>
                </c:pt>
                <c:pt idx="9">
                  <c:v>61.503586891547769</c:v>
                </c:pt>
                <c:pt idx="10">
                  <c:v>65.695628474439218</c:v>
                </c:pt>
                <c:pt idx="11">
                  <c:v>69.618356892409892</c:v>
                </c:pt>
                <c:pt idx="12">
                  <c:v>73.289073877650523</c:v>
                </c:pt>
                <c:pt idx="13">
                  <c:v>76.723969631332224</c:v>
                </c:pt>
                <c:pt idx="14">
                  <c:v>79.938194232711353</c:v>
                </c:pt>
                <c:pt idx="15">
                  <c:v>82.945924460633762</c:v>
                </c:pt>
                <c:pt idx="16">
                  <c:v>85.760426322164108</c:v>
                </c:pt>
                <c:pt idx="17">
                  <c:v>88.394113564131132</c:v>
                </c:pt>
                <c:pt idx="18">
                  <c:v>90.858602425662141</c:v>
                </c:pt>
                <c:pt idx="19">
                  <c:v>93.164762873200374</c:v>
                </c:pt>
                <c:pt idx="20">
                  <c:v>95.322766543984216</c:v>
                </c:pt>
                <c:pt idx="21">
                  <c:v>97.342131609449467</c:v>
                </c:pt>
                <c:pt idx="22">
                  <c:v>99.231764756431275</c:v>
                </c:pt>
                <c:pt idx="23">
                  <c:v>101.00000047132896</c:v>
                </c:pt>
                <c:pt idx="24">
                  <c:v>102.65463780050247</c:v>
                </c:pt>
                <c:pt idx="25">
                  <c:v>104.20297474903701</c:v>
                </c:pt>
                <c:pt idx="26">
                  <c:v>105.65184046959628</c:v>
                </c:pt>
                <c:pt idx="27">
                  <c:v>107.0076253833378</c:v>
                </c:pt>
                <c:pt idx="28">
                  <c:v>108.27630936574273</c:v>
                </c:pt>
                <c:pt idx="29">
                  <c:v>109.46348812167751</c:v>
                </c:pt>
                <c:pt idx="30">
                  <c:v>110.57439786601843</c:v>
                </c:pt>
                <c:pt idx="31">
                  <c:v>111.61393841869608</c:v>
                </c:pt>
                <c:pt idx="32">
                  <c:v>112.58669481602381</c:v>
                </c:pt>
                <c:pt idx="33">
                  <c:v>113.49695753362984</c:v>
                </c:pt>
                <c:pt idx="34">
                  <c:v>114.34874141018899</c:v>
                </c:pt>
                <c:pt idx="35">
                  <c:v>115.14580335541976</c:v>
                </c:pt>
                <c:pt idx="36">
                  <c:v>115.89165892045047</c:v>
                </c:pt>
                <c:pt idx="37">
                  <c:v>116.58959780364003</c:v>
                </c:pt>
                <c:pt idx="38">
                  <c:v>117.24269836024426</c:v>
                </c:pt>
                <c:pt idx="39">
                  <c:v>117.8538411799242</c:v>
                </c:pt>
                <c:pt idx="40">
                  <c:v>118.42572179198235</c:v>
                </c:pt>
                <c:pt idx="41">
                  <c:v>118.9608625543647</c:v>
                </c:pt>
                <c:pt idx="42">
                  <c:v>119.46162377886661</c:v>
                </c:pt>
                <c:pt idx="43">
                  <c:v>119.93021414161214</c:v>
                </c:pt>
                <c:pt idx="44">
                  <c:v>120.3687004247232</c:v>
                </c:pt>
                <c:pt idx="45">
                  <c:v>120.77901663214585</c:v>
                </c:pt>
                <c:pt idx="46">
                  <c:v>121.16297251984022</c:v>
                </c:pt>
                <c:pt idx="47">
                  <c:v>121.52226157795759</c:v>
                </c:pt>
                <c:pt idx="48">
                  <c:v>121.85846850021115</c:v>
                </c:pt>
                <c:pt idx="49">
                  <c:v>122.17307617338524</c:v>
                </c:pt>
                <c:pt idx="50">
                  <c:v>122.46747221781102</c:v>
                </c:pt>
                <c:pt idx="51">
                  <c:v>122.74295510765644</c:v>
                </c:pt>
              </c:numCache>
            </c:numRef>
          </c:val>
        </c:ser>
        <c:marker val="1"/>
        <c:axId val="95808512"/>
        <c:axId val="96142464"/>
      </c:lineChart>
      <c:catAx>
        <c:axId val="95808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Semana</a:t>
                </a:r>
              </a:p>
            </c:rich>
          </c:tx>
          <c:layout/>
        </c:title>
        <c:majorTickMark val="none"/>
        <c:minorTickMark val="out"/>
        <c:tickLblPos val="nextTo"/>
        <c:crossAx val="96142464"/>
        <c:crosses val="autoZero"/>
        <c:auto val="1"/>
        <c:lblAlgn val="ctr"/>
        <c:lblOffset val="100"/>
        <c:tickLblSkip val="3"/>
      </c:catAx>
      <c:valAx>
        <c:axId val="961424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 Hogares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8085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autoTitleDeleted val="1"/>
    <c:plotArea>
      <c:layout>
        <c:manualLayout>
          <c:layoutTarget val="inner"/>
          <c:xMode val="edge"/>
          <c:yMode val="edge"/>
          <c:x val="0.13053249025689989"/>
          <c:y val="4.1582470730484516E-2"/>
          <c:w val="0.83825916646782783"/>
          <c:h val="0.70865758353239561"/>
        </c:manualLayout>
      </c:layout>
      <c:lineChart>
        <c:grouping val="standard"/>
        <c:ser>
          <c:idx val="1"/>
          <c:order val="0"/>
          <c:tx>
            <c:strRef>
              <c:f>EG!$B$6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val>
            <c:numRef>
              <c:f>EG!$B$7:$B$58</c:f>
              <c:numCache>
                <c:formatCode>General</c:formatCode>
                <c:ptCount val="52"/>
                <c:pt idx="0">
                  <c:v>8</c:v>
                </c:pt>
                <c:pt idx="1">
                  <c:v>14</c:v>
                </c:pt>
                <c:pt idx="2">
                  <c:v>16</c:v>
                </c:pt>
                <c:pt idx="3">
                  <c:v>32</c:v>
                </c:pt>
                <c:pt idx="4">
                  <c:v>40</c:v>
                </c:pt>
                <c:pt idx="5">
                  <c:v>47</c:v>
                </c:pt>
                <c:pt idx="6">
                  <c:v>50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65</c:v>
                </c:pt>
                <c:pt idx="11">
                  <c:v>67</c:v>
                </c:pt>
                <c:pt idx="12">
                  <c:v>68</c:v>
                </c:pt>
                <c:pt idx="13">
                  <c:v>72</c:v>
                </c:pt>
                <c:pt idx="14">
                  <c:v>75</c:v>
                </c:pt>
                <c:pt idx="15">
                  <c:v>81</c:v>
                </c:pt>
                <c:pt idx="16">
                  <c:v>90</c:v>
                </c:pt>
                <c:pt idx="17">
                  <c:v>94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97</c:v>
                </c:pt>
                <c:pt idx="22">
                  <c:v>97</c:v>
                </c:pt>
                <c:pt idx="23">
                  <c:v>101</c:v>
                </c:pt>
                <c:pt idx="24">
                  <c:v>101</c:v>
                </c:pt>
                <c:pt idx="25">
                  <c:v>101</c:v>
                </c:pt>
                <c:pt idx="26">
                  <c:v>105</c:v>
                </c:pt>
                <c:pt idx="27">
                  <c:v>106</c:v>
                </c:pt>
                <c:pt idx="28">
                  <c:v>106</c:v>
                </c:pt>
                <c:pt idx="29">
                  <c:v>118</c:v>
                </c:pt>
                <c:pt idx="30">
                  <c:v>119</c:v>
                </c:pt>
                <c:pt idx="31">
                  <c:v>119</c:v>
                </c:pt>
                <c:pt idx="32">
                  <c:v>120</c:v>
                </c:pt>
                <c:pt idx="33">
                  <c:v>123</c:v>
                </c:pt>
                <c:pt idx="34">
                  <c:v>125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128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130</c:v>
                </c:pt>
                <c:pt idx="46">
                  <c:v>132</c:v>
                </c:pt>
                <c:pt idx="47">
                  <c:v>133</c:v>
                </c:pt>
                <c:pt idx="48">
                  <c:v>137</c:v>
                </c:pt>
                <c:pt idx="49">
                  <c:v>137</c:v>
                </c:pt>
                <c:pt idx="50">
                  <c:v>137</c:v>
                </c:pt>
                <c:pt idx="51">
                  <c:v>139</c:v>
                </c:pt>
              </c:numCache>
            </c:numRef>
          </c:val>
        </c:ser>
        <c:ser>
          <c:idx val="0"/>
          <c:order val="1"/>
          <c:tx>
            <c:strRef>
              <c:f>EG!$H$6</c:f>
              <c:strCache>
                <c:ptCount val="1"/>
                <c:pt idx="0">
                  <c:v>Predicted</c:v>
                </c:pt>
              </c:strCache>
            </c:strRef>
          </c:tx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val>
            <c:numRef>
              <c:f>EG!$H$7:$H$58</c:f>
              <c:numCache>
                <c:formatCode>0.00</c:formatCode>
                <c:ptCount val="52"/>
                <c:pt idx="0">
                  <c:v>8.8729674560816605</c:v>
                </c:pt>
                <c:pt idx="1">
                  <c:v>16.762934544017039</c:v>
                </c:pt>
                <c:pt idx="2">
                  <c:v>23.862348872310523</c:v>
                </c:pt>
                <c:pt idx="3">
                  <c:v>30.312460182389898</c:v>
                </c:pt>
                <c:pt idx="4">
                  <c:v>36.219963682196514</c:v>
                </c:pt>
                <c:pt idx="5">
                  <c:v>41.667395708135381</c:v>
                </c:pt>
                <c:pt idx="6">
                  <c:v>46.719897972586821</c:v>
                </c:pt>
                <c:pt idx="7">
                  <c:v>51.429772252269672</c:v>
                </c:pt>
                <c:pt idx="8">
                  <c:v>55.83963789560871</c:v>
                </c:pt>
                <c:pt idx="9">
                  <c:v>59.984676331897766</c:v>
                </c:pt>
                <c:pt idx="10">
                  <c:v>63.894261792265553</c:v>
                </c:pt>
                <c:pt idx="11">
                  <c:v>67.593169036325818</c:v>
                </c:pt>
                <c:pt idx="12">
                  <c:v>71.102483133176264</c:v>
                </c:pt>
                <c:pt idx="13">
                  <c:v>74.440295267309736</c:v>
                </c:pt>
                <c:pt idx="14">
                  <c:v>77.622242186234956</c:v>
                </c:pt>
                <c:pt idx="15">
                  <c:v>80.661929595792856</c:v>
                </c:pt>
                <c:pt idx="16">
                  <c:v>83.57126819503813</c:v>
                </c:pt>
                <c:pt idx="17">
                  <c:v>86.360743100113652</c:v>
                </c:pt>
                <c:pt idx="18">
                  <c:v>89.03963187999139</c:v>
                </c:pt>
                <c:pt idx="19">
                  <c:v>91.616182520144676</c:v>
                </c:pt>
                <c:pt idx="20">
                  <c:v>94.097759828177175</c:v>
                </c:pt>
                <c:pt idx="21">
                  <c:v>96.490966758808071</c:v>
                </c:pt>
                <c:pt idx="22">
                  <c:v>98.801745637075371</c:v>
                </c:pt>
                <c:pt idx="23">
                  <c:v>101.03546314337461</c:v>
                </c:pt>
                <c:pt idx="24">
                  <c:v>103.19698208520282</c:v>
                </c:pt>
                <c:pt idx="25">
                  <c:v>105.29072234342992</c:v>
                </c:pt>
                <c:pt idx="26">
                  <c:v>107.32071289263862</c:v>
                </c:pt>
                <c:pt idx="27">
                  <c:v>109.29063641759669</c:v>
                </c:pt>
                <c:pt idx="28">
                  <c:v>111.20386775375255</c:v>
                </c:pt>
                <c:pt idx="29">
                  <c:v>113.06350714866863</c:v>
                </c:pt>
                <c:pt idx="30">
                  <c:v>114.87240915865226</c:v>
                </c:pt>
                <c:pt idx="31">
                  <c:v>116.63320784943551</c:v>
                </c:pt>
                <c:pt idx="32">
                  <c:v>118.34833885326682</c:v>
                </c:pt>
                <c:pt idx="33">
                  <c:v>120.02005874089802</c:v>
                </c:pt>
                <c:pt idx="34">
                  <c:v>121.65046209085808</c:v>
                </c:pt>
                <c:pt idx="35">
                  <c:v>123.24149657640578</c:v>
                </c:pt>
                <c:pt idx="36">
                  <c:v>124.79497633977033</c:v>
                </c:pt>
                <c:pt idx="37">
                  <c:v>126.31259388150201</c:v>
                </c:pt>
                <c:pt idx="38">
                  <c:v>127.79593065819351</c:v>
                </c:pt>
                <c:pt idx="39">
                  <c:v>129.24646655314416</c:v>
                </c:pt>
                <c:pt idx="40">
                  <c:v>130.66558836060491</c:v>
                </c:pt>
                <c:pt idx="41">
                  <c:v>132.05459740420523</c:v>
                </c:pt>
                <c:pt idx="42">
                  <c:v>133.41471639332062</c:v>
                </c:pt>
                <c:pt idx="43">
                  <c:v>134.74709560693111</c:v>
                </c:pt>
                <c:pt idx="44">
                  <c:v>136.05281848249348</c:v>
                </c:pt>
                <c:pt idx="45">
                  <c:v>137.33290667712683</c:v>
                </c:pt>
                <c:pt idx="46">
                  <c:v>138.58832465970971</c:v>
                </c:pt>
                <c:pt idx="47">
                  <c:v>139.81998388503317</c:v>
                </c:pt>
                <c:pt idx="48">
                  <c:v>141.02874659477686</c:v>
                </c:pt>
                <c:pt idx="49">
                  <c:v>142.21542928458362</c:v>
                </c:pt>
                <c:pt idx="50">
                  <c:v>143.38080587176978</c:v>
                </c:pt>
                <c:pt idx="51">
                  <c:v>144.52561059412122</c:v>
                </c:pt>
              </c:numCache>
            </c:numRef>
          </c:val>
        </c:ser>
        <c:marker val="1"/>
        <c:axId val="98637696"/>
        <c:axId val="98668544"/>
      </c:lineChart>
      <c:catAx>
        <c:axId val="9863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Semana</a:t>
                </a:r>
              </a:p>
            </c:rich>
          </c:tx>
          <c:layout/>
        </c:title>
        <c:majorTickMark val="none"/>
        <c:minorTickMark val="out"/>
        <c:tickLblPos val="nextTo"/>
        <c:crossAx val="98668544"/>
        <c:crosses val="autoZero"/>
        <c:auto val="1"/>
        <c:lblAlgn val="ctr"/>
        <c:lblOffset val="100"/>
        <c:tickLblSkip val="3"/>
      </c:catAx>
      <c:valAx>
        <c:axId val="986685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 Hogares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86376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1</xdr:row>
      <xdr:rowOff>9525</xdr:rowOff>
    </xdr:from>
    <xdr:to>
      <xdr:col>8</xdr:col>
      <xdr:colOff>819150</xdr:colOff>
      <xdr:row>22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828675</xdr:colOff>
      <xdr:row>3</xdr:row>
      <xdr:rowOff>142875</xdr:rowOff>
    </xdr:from>
    <xdr:to>
      <xdr:col>13</xdr:col>
      <xdr:colOff>828675</xdr:colOff>
      <xdr:row>24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425823</xdr:colOff>
      <xdr:row>7</xdr:row>
      <xdr:rowOff>11206</xdr:rowOff>
    </xdr:from>
    <xdr:to>
      <xdr:col>15</xdr:col>
      <xdr:colOff>412376</xdr:colOff>
      <xdr:row>28</xdr:row>
      <xdr:rowOff>107576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476250</xdr:colOff>
      <xdr:row>6</xdr:row>
      <xdr:rowOff>9525</xdr:rowOff>
    </xdr:from>
    <xdr:to>
      <xdr:col>15</xdr:col>
      <xdr:colOff>476250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D53"/>
  <sheetViews>
    <sheetView workbookViewId="0">
      <selection activeCell="B3" sqref="B3"/>
    </sheetView>
  </sheetViews>
  <sheetFormatPr defaultColWidth="11" defaultRowHeight="12.75"/>
  <cols>
    <col min="1" max="1" width="6.125" bestFit="1" customWidth="1"/>
    <col min="2" max="2" width="8.5" bestFit="1" customWidth="1"/>
  </cols>
  <sheetData>
    <row r="1" spans="1:4">
      <c r="A1" s="10" t="s">
        <v>7</v>
      </c>
      <c r="B1" s="10" t="s">
        <v>15</v>
      </c>
    </row>
    <row r="2" spans="1:4">
      <c r="A2">
        <v>1</v>
      </c>
      <c r="B2">
        <v>8</v>
      </c>
      <c r="D2" s="3"/>
    </row>
    <row r="3" spans="1:4">
      <c r="A3">
        <v>2</v>
      </c>
      <c r="B3">
        <v>14</v>
      </c>
    </row>
    <row r="4" spans="1:4">
      <c r="A4">
        <v>3</v>
      </c>
      <c r="B4">
        <v>16</v>
      </c>
    </row>
    <row r="5" spans="1:4">
      <c r="A5">
        <v>4</v>
      </c>
      <c r="B5">
        <v>32</v>
      </c>
    </row>
    <row r="6" spans="1:4">
      <c r="A6">
        <v>5</v>
      </c>
      <c r="B6">
        <v>40</v>
      </c>
    </row>
    <row r="7" spans="1:4">
      <c r="A7">
        <v>6</v>
      </c>
      <c r="B7">
        <v>47</v>
      </c>
    </row>
    <row r="8" spans="1:4">
      <c r="A8">
        <v>7</v>
      </c>
      <c r="B8">
        <v>50</v>
      </c>
    </row>
    <row r="9" spans="1:4">
      <c r="A9">
        <v>8</v>
      </c>
      <c r="B9">
        <v>52</v>
      </c>
    </row>
    <row r="10" spans="1:4">
      <c r="A10">
        <v>9</v>
      </c>
      <c r="B10">
        <v>57</v>
      </c>
    </row>
    <row r="11" spans="1:4">
      <c r="A11">
        <v>10</v>
      </c>
      <c r="B11">
        <v>60</v>
      </c>
    </row>
    <row r="12" spans="1:4">
      <c r="A12">
        <v>11</v>
      </c>
      <c r="B12">
        <v>65</v>
      </c>
    </row>
    <row r="13" spans="1:4">
      <c r="A13">
        <v>12</v>
      </c>
      <c r="B13">
        <v>67</v>
      </c>
    </row>
    <row r="14" spans="1:4">
      <c r="A14">
        <v>13</v>
      </c>
      <c r="B14">
        <v>68</v>
      </c>
    </row>
    <row r="15" spans="1:4">
      <c r="A15">
        <v>14</v>
      </c>
      <c r="B15">
        <v>72</v>
      </c>
    </row>
    <row r="16" spans="1:4">
      <c r="A16">
        <v>15</v>
      </c>
      <c r="B16">
        <v>75</v>
      </c>
    </row>
    <row r="17" spans="1:2">
      <c r="A17">
        <v>16</v>
      </c>
      <c r="B17">
        <v>81</v>
      </c>
    </row>
    <row r="18" spans="1:2">
      <c r="A18">
        <v>17</v>
      </c>
      <c r="B18">
        <v>90</v>
      </c>
    </row>
    <row r="19" spans="1:2">
      <c r="A19">
        <v>18</v>
      </c>
      <c r="B19">
        <v>94</v>
      </c>
    </row>
    <row r="20" spans="1:2">
      <c r="A20">
        <v>19</v>
      </c>
      <c r="B20">
        <v>96</v>
      </c>
    </row>
    <row r="21" spans="1:2">
      <c r="A21">
        <v>20</v>
      </c>
      <c r="B21">
        <v>96</v>
      </c>
    </row>
    <row r="22" spans="1:2">
      <c r="A22">
        <v>21</v>
      </c>
      <c r="B22">
        <v>96</v>
      </c>
    </row>
    <row r="23" spans="1:2">
      <c r="A23">
        <v>22</v>
      </c>
      <c r="B23">
        <v>97</v>
      </c>
    </row>
    <row r="24" spans="1:2">
      <c r="A24">
        <v>23</v>
      </c>
      <c r="B24">
        <v>97</v>
      </c>
    </row>
    <row r="25" spans="1:2">
      <c r="A25">
        <v>24</v>
      </c>
      <c r="B25">
        <v>101</v>
      </c>
    </row>
    <row r="26" spans="1:2">
      <c r="A26">
        <v>25</v>
      </c>
    </row>
    <row r="27" spans="1:2">
      <c r="A27">
        <v>26</v>
      </c>
    </row>
    <row r="28" spans="1:2">
      <c r="A28">
        <v>27</v>
      </c>
    </row>
    <row r="29" spans="1:2">
      <c r="A29">
        <v>28</v>
      </c>
    </row>
    <row r="30" spans="1:2">
      <c r="A30">
        <v>29</v>
      </c>
    </row>
    <row r="31" spans="1:2">
      <c r="A31">
        <v>30</v>
      </c>
    </row>
    <row r="32" spans="1:2">
      <c r="A32">
        <v>31</v>
      </c>
    </row>
    <row r="33" spans="1:1">
      <c r="A33">
        <v>32</v>
      </c>
    </row>
    <row r="34" spans="1:1">
      <c r="A34">
        <v>33</v>
      </c>
    </row>
    <row r="35" spans="1:1">
      <c r="A35">
        <v>34</v>
      </c>
    </row>
    <row r="36" spans="1:1">
      <c r="A36">
        <v>35</v>
      </c>
    </row>
    <row r="37" spans="1:1">
      <c r="A37">
        <v>36</v>
      </c>
    </row>
    <row r="38" spans="1:1">
      <c r="A38">
        <v>37</v>
      </c>
    </row>
    <row r="39" spans="1:1">
      <c r="A39">
        <v>38</v>
      </c>
    </row>
    <row r="40" spans="1:1">
      <c r="A40">
        <v>39</v>
      </c>
    </row>
    <row r="41" spans="1:1">
      <c r="A41">
        <v>40</v>
      </c>
    </row>
    <row r="42" spans="1:1">
      <c r="A42">
        <v>41</v>
      </c>
    </row>
    <row r="43" spans="1:1">
      <c r="A43">
        <v>42</v>
      </c>
    </row>
    <row r="44" spans="1:1">
      <c r="A44">
        <v>43</v>
      </c>
    </row>
    <row r="45" spans="1:1">
      <c r="A45">
        <v>44</v>
      </c>
    </row>
    <row r="46" spans="1:1">
      <c r="A46">
        <v>45</v>
      </c>
    </row>
    <row r="47" spans="1:1">
      <c r="A47">
        <v>46</v>
      </c>
    </row>
    <row r="48" spans="1:1">
      <c r="A48">
        <v>47</v>
      </c>
    </row>
    <row r="49" spans="1:1">
      <c r="A49">
        <v>48</v>
      </c>
    </row>
    <row r="50" spans="1:1">
      <c r="A50">
        <v>49</v>
      </c>
    </row>
    <row r="51" spans="1:1">
      <c r="A51">
        <v>50</v>
      </c>
    </row>
    <row r="52" spans="1:1">
      <c r="A52">
        <v>51</v>
      </c>
    </row>
    <row r="53" spans="1:1">
      <c r="A53">
        <v>52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/>
  <dimension ref="A1:G57"/>
  <sheetViews>
    <sheetView workbookViewId="0">
      <selection activeCell="F30" sqref="F30"/>
    </sheetView>
  </sheetViews>
  <sheetFormatPr defaultColWidth="11" defaultRowHeight="12.75"/>
  <sheetData>
    <row r="1" spans="1:7">
      <c r="A1" s="8" t="s">
        <v>8</v>
      </c>
      <c r="B1">
        <v>2.931319521482225E-3</v>
      </c>
    </row>
    <row r="2" spans="1:7">
      <c r="A2" s="8" t="s">
        <v>12</v>
      </c>
      <c r="B2">
        <f>SUM(F6:F30)</f>
        <v>-690.06260709055766</v>
      </c>
    </row>
    <row r="5" spans="1:7">
      <c r="A5" s="10" t="s">
        <v>7</v>
      </c>
      <c r="B5" s="10" t="s">
        <v>15</v>
      </c>
      <c r="C5" s="10" t="s">
        <v>9</v>
      </c>
      <c r="D5" s="10" t="s">
        <v>10</v>
      </c>
      <c r="E5" s="10" t="s">
        <v>11</v>
      </c>
      <c r="F5" s="10"/>
      <c r="G5" s="10" t="s">
        <v>13</v>
      </c>
    </row>
    <row r="6" spans="1:7">
      <c r="A6">
        <v>1</v>
      </c>
      <c r="B6">
        <v>8</v>
      </c>
      <c r="C6">
        <f>B6</f>
        <v>8</v>
      </c>
      <c r="D6" s="3">
        <f>1-EXP(-$B$1*A6)</f>
        <v>2.9270273992985096E-3</v>
      </c>
      <c r="E6" s="3">
        <f>D6</f>
        <v>2.9270273992985096E-3</v>
      </c>
      <c r="F6">
        <f>C6*LN(E6)</f>
        <v>-46.670143283482091</v>
      </c>
      <c r="G6" s="9">
        <f>1499*D6</f>
        <v>4.3876140715484659</v>
      </c>
    </row>
    <row r="7" spans="1:7">
      <c r="A7">
        <v>2</v>
      </c>
      <c r="B7">
        <v>14</v>
      </c>
      <c r="C7">
        <f>B7-B6</f>
        <v>6</v>
      </c>
      <c r="D7" s="3">
        <f t="shared" ref="D7:D29" si="0">1-EXP(-$B$1*A7)</f>
        <v>5.8454873092007587E-3</v>
      </c>
      <c r="E7" s="3">
        <f>D7-D6</f>
        <v>2.918459909902249E-3</v>
      </c>
      <c r="F7">
        <f t="shared" ref="F7:F29" si="1">C7*LN(E7)</f>
        <v>-35.020195379740493</v>
      </c>
      <c r="G7" s="9">
        <f>1499*D7</f>
        <v>8.7623854764919376</v>
      </c>
    </row>
    <row r="8" spans="1:7">
      <c r="A8">
        <v>3</v>
      </c>
      <c r="B8">
        <v>16</v>
      </c>
      <c r="C8">
        <f t="shared" ref="C8:C29" si="2">B8-B7</f>
        <v>2</v>
      </c>
      <c r="D8" s="3">
        <f t="shared" si="0"/>
        <v>8.7554048069828916E-3</v>
      </c>
      <c r="E8" s="3">
        <f t="shared" ref="E8:E29" si="3">D8-D7</f>
        <v>2.9099174977821329E-3</v>
      </c>
      <c r="F8">
        <f t="shared" si="1"/>
        <v>-11.679261098956516</v>
      </c>
      <c r="G8" s="9">
        <f t="shared" ref="G8:G28" si="4">1499*D8</f>
        <v>13.124351805667354</v>
      </c>
    </row>
    <row r="9" spans="1:7">
      <c r="A9">
        <v>4</v>
      </c>
      <c r="B9">
        <v>32</v>
      </c>
      <c r="C9">
        <f t="shared" si="2"/>
        <v>16</v>
      </c>
      <c r="D9" s="3">
        <f t="shared" si="0"/>
        <v>1.1656804896519435E-2</v>
      </c>
      <c r="E9" s="3">
        <f t="shared" si="3"/>
        <v>2.9014000895365433E-3</v>
      </c>
      <c r="F9">
        <f t="shared" si="1"/>
        <v>-93.480989903995209</v>
      </c>
      <c r="G9" s="9">
        <f t="shared" si="4"/>
        <v>17.473550539882634</v>
      </c>
    </row>
    <row r="10" spans="1:7">
      <c r="A10">
        <v>5</v>
      </c>
      <c r="B10">
        <v>40</v>
      </c>
      <c r="C10">
        <f t="shared" si="2"/>
        <v>8</v>
      </c>
      <c r="D10" s="3">
        <f t="shared" si="0"/>
        <v>1.454971250849757E-2</v>
      </c>
      <c r="E10" s="3">
        <f t="shared" si="3"/>
        <v>2.892907611978135E-3</v>
      </c>
      <c r="F10">
        <f t="shared" si="1"/>
        <v>-46.763945508169485</v>
      </c>
      <c r="G10" s="9">
        <f t="shared" si="4"/>
        <v>21.810019050237859</v>
      </c>
    </row>
    <row r="11" spans="1:7">
      <c r="A11">
        <v>6</v>
      </c>
      <c r="B11">
        <v>47</v>
      </c>
      <c r="C11">
        <f t="shared" si="2"/>
        <v>7</v>
      </c>
      <c r="D11" s="3">
        <f t="shared" si="0"/>
        <v>1.7434152500631739E-2</v>
      </c>
      <c r="E11" s="3">
        <f t="shared" si="3"/>
        <v>2.884439992134169E-3</v>
      </c>
      <c r="F11">
        <f t="shared" si="1"/>
        <v>-40.938971556298839</v>
      </c>
      <c r="G11" s="9">
        <f t="shared" si="4"/>
        <v>26.133794598446975</v>
      </c>
    </row>
    <row r="12" spans="1:7">
      <c r="A12">
        <v>7</v>
      </c>
      <c r="B12">
        <v>50</v>
      </c>
      <c r="C12">
        <f t="shared" si="2"/>
        <v>3</v>
      </c>
      <c r="D12" s="3">
        <f>1-EXP(-$B$1*A12)</f>
        <v>2.0310149657877363E-2</v>
      </c>
      <c r="E12" s="3">
        <f>D12-D11</f>
        <v>2.8759971572456244E-3</v>
      </c>
      <c r="F12">
        <f t="shared" si="1"/>
        <v>-17.554067482692453</v>
      </c>
      <c r="G12" s="9">
        <f t="shared" si="4"/>
        <v>30.444914337158167</v>
      </c>
    </row>
    <row r="13" spans="1:7">
      <c r="A13">
        <v>8</v>
      </c>
      <c r="B13">
        <v>52</v>
      </c>
      <c r="C13">
        <f t="shared" si="2"/>
        <v>2</v>
      </c>
      <c r="D13" s="3">
        <f t="shared" si="0"/>
        <v>2.317772869264334E-2</v>
      </c>
      <c r="E13" s="3">
        <f t="shared" si="3"/>
        <v>2.8675790347659769E-3</v>
      </c>
      <c r="F13">
        <f t="shared" si="1"/>
        <v>-11.708574294171324</v>
      </c>
      <c r="G13" s="9">
        <f t="shared" si="4"/>
        <v>34.743415310272368</v>
      </c>
    </row>
    <row r="14" spans="1:7">
      <c r="A14">
        <v>9</v>
      </c>
      <c r="B14">
        <v>57</v>
      </c>
      <c r="C14">
        <f t="shared" si="2"/>
        <v>5</v>
      </c>
      <c r="D14" s="3">
        <f t="shared" si="0"/>
        <v>2.6036914245004983E-2</v>
      </c>
      <c r="E14" s="3">
        <f t="shared" si="3"/>
        <v>2.8591855523616427E-3</v>
      </c>
      <c r="F14">
        <f t="shared" si="1"/>
        <v>-29.286092333035583</v>
      </c>
      <c r="G14" s="9">
        <f t="shared" si="4"/>
        <v>39.029334453262472</v>
      </c>
    </row>
    <row r="15" spans="1:7">
      <c r="A15">
        <v>10</v>
      </c>
      <c r="B15">
        <v>60</v>
      </c>
      <c r="C15">
        <f t="shared" si="2"/>
        <v>3</v>
      </c>
      <c r="D15" s="3">
        <f t="shared" si="0"/>
        <v>2.8887730882915186E-2</v>
      </c>
      <c r="E15" s="3">
        <f t="shared" si="3"/>
        <v>2.8508166379102029E-3</v>
      </c>
      <c r="F15">
        <f t="shared" si="1"/>
        <v>-17.580449358385795</v>
      </c>
      <c r="G15" s="9">
        <f t="shared" si="4"/>
        <v>43.302708593489861</v>
      </c>
    </row>
    <row r="16" spans="1:7">
      <c r="A16">
        <v>11</v>
      </c>
      <c r="B16">
        <v>65</v>
      </c>
      <c r="C16">
        <f t="shared" si="2"/>
        <v>5</v>
      </c>
      <c r="D16" s="3">
        <f t="shared" si="0"/>
        <v>3.173020310241581E-2</v>
      </c>
      <c r="E16" s="3">
        <f t="shared" si="3"/>
        <v>2.8424722195006247E-3</v>
      </c>
      <c r="F16">
        <f t="shared" si="1"/>
        <v>-29.315405528250473</v>
      </c>
      <c r="G16" s="9">
        <f t="shared" si="4"/>
        <v>47.563574450521301</v>
      </c>
    </row>
    <row r="17" spans="1:7">
      <c r="A17">
        <v>12</v>
      </c>
      <c r="B17">
        <v>67</v>
      </c>
      <c r="C17">
        <f t="shared" si="2"/>
        <v>2</v>
      </c>
      <c r="D17" s="3">
        <f t="shared" si="0"/>
        <v>3.4564355327848184E-2</v>
      </c>
      <c r="E17" s="3">
        <f t="shared" si="3"/>
        <v>2.8341522254323737E-3</v>
      </c>
      <c r="F17">
        <f t="shared" si="1"/>
        <v>-11.732024850343173</v>
      </c>
      <c r="G17" s="9">
        <f t="shared" si="4"/>
        <v>51.811968636444426</v>
      </c>
    </row>
    <row r="18" spans="1:7">
      <c r="A18">
        <v>13</v>
      </c>
      <c r="B18">
        <v>68</v>
      </c>
      <c r="C18">
        <f t="shared" si="2"/>
        <v>1</v>
      </c>
      <c r="D18" s="3">
        <f t="shared" si="0"/>
        <v>3.7390211912063043E-2</v>
      </c>
      <c r="E18" s="3">
        <f t="shared" si="3"/>
        <v>2.8258565842148586E-3</v>
      </c>
      <c r="F18">
        <f t="shared" si="1"/>
        <v>-5.8689437446930306</v>
      </c>
      <c r="G18" s="9">
        <f t="shared" si="4"/>
        <v>56.047927656182502</v>
      </c>
    </row>
    <row r="19" spans="1:7">
      <c r="A19">
        <v>14</v>
      </c>
      <c r="B19">
        <v>72</v>
      </c>
      <c r="C19">
        <f t="shared" si="2"/>
        <v>4</v>
      </c>
      <c r="D19" s="3">
        <f t="shared" si="0"/>
        <v>4.0207797136629364E-2</v>
      </c>
      <c r="E19" s="3">
        <f t="shared" si="3"/>
        <v>2.8175852245663213E-3</v>
      </c>
      <c r="F19">
        <f t="shared" si="1"/>
        <v>-23.487500256858127</v>
      </c>
      <c r="G19" s="9">
        <f t="shared" si="4"/>
        <v>60.271487907807419</v>
      </c>
    </row>
    <row r="20" spans="1:7">
      <c r="A20">
        <v>15</v>
      </c>
      <c r="B20">
        <v>75</v>
      </c>
      <c r="C20">
        <f t="shared" si="2"/>
        <v>3</v>
      </c>
      <c r="D20" s="3">
        <f t="shared" si="0"/>
        <v>4.3017135212043422E-2</v>
      </c>
      <c r="E20" s="3">
        <f t="shared" si="3"/>
        <v>2.8093380754140584E-3</v>
      </c>
      <c r="F20">
        <f t="shared" si="1"/>
        <v>-17.624419151208144</v>
      </c>
      <c r="G20" s="9">
        <f t="shared" si="4"/>
        <v>64.482685682853088</v>
      </c>
    </row>
    <row r="21" spans="1:7">
      <c r="A21">
        <v>16</v>
      </c>
      <c r="B21">
        <v>81</v>
      </c>
      <c r="C21">
        <f t="shared" si="2"/>
        <v>6</v>
      </c>
      <c r="D21" s="3">
        <f t="shared" si="0"/>
        <v>4.5818250277936956E-2</v>
      </c>
      <c r="E21" s="3">
        <f t="shared" si="3"/>
        <v>2.8011150658935335E-3</v>
      </c>
      <c r="F21">
        <f t="shared" si="1"/>
        <v>-35.266426219544961</v>
      </c>
      <c r="G21" s="9">
        <f t="shared" si="4"/>
        <v>68.681557166627499</v>
      </c>
    </row>
    <row r="22" spans="1:7">
      <c r="A22">
        <v>17</v>
      </c>
      <c r="B22">
        <v>90</v>
      </c>
      <c r="C22">
        <f t="shared" si="2"/>
        <v>9</v>
      </c>
      <c r="D22" s="3">
        <f t="shared" si="0"/>
        <v>4.8611166403284001E-2</v>
      </c>
      <c r="E22" s="3">
        <f t="shared" si="3"/>
        <v>2.7929161253470447E-3</v>
      </c>
      <c r="F22">
        <f t="shared" si="1"/>
        <v>-52.926021205010883</v>
      </c>
      <c r="G22" s="9">
        <f t="shared" si="4"/>
        <v>72.86813843852272</v>
      </c>
    </row>
    <row r="23" spans="1:7">
      <c r="A23">
        <v>18</v>
      </c>
      <c r="B23">
        <v>94</v>
      </c>
      <c r="C23">
        <f t="shared" si="2"/>
        <v>4</v>
      </c>
      <c r="D23" s="3">
        <f>1-EXP(-$B$1*A23)</f>
        <v>5.139590758660828E-2</v>
      </c>
      <c r="E23" s="3">
        <f t="shared" si="3"/>
        <v>2.7847411833242797E-3</v>
      </c>
      <c r="F23">
        <f t="shared" si="1"/>
        <v>-23.534401369201777</v>
      </c>
      <c r="G23" s="9">
        <f t="shared" si="4"/>
        <v>77.042465472325816</v>
      </c>
    </row>
    <row r="24" spans="1:7">
      <c r="A24">
        <v>19</v>
      </c>
      <c r="B24">
        <v>96</v>
      </c>
      <c r="C24">
        <f t="shared" si="2"/>
        <v>2</v>
      </c>
      <c r="D24" s="3">
        <f t="shared" si="0"/>
        <v>5.4172497756188931E-2</v>
      </c>
      <c r="E24" s="3">
        <f t="shared" si="3"/>
        <v>2.7765901695806505E-3</v>
      </c>
      <c r="F24">
        <f t="shared" si="1"/>
        <v>-11.773063323643914</v>
      </c>
      <c r="G24" s="9">
        <f t="shared" si="4"/>
        <v>81.204574136527214</v>
      </c>
    </row>
    <row r="25" spans="1:7">
      <c r="A25">
        <v>20</v>
      </c>
      <c r="B25">
        <v>96</v>
      </c>
      <c r="C25">
        <f t="shared" si="2"/>
        <v>0</v>
      </c>
      <c r="D25" s="3">
        <f t="shared" si="0"/>
        <v>5.6940960770266558E-2</v>
      </c>
      <c r="E25" s="3">
        <f t="shared" si="3"/>
        <v>2.7684630140776267E-3</v>
      </c>
      <c r="F25">
        <f t="shared" si="1"/>
        <v>0</v>
      </c>
      <c r="G25" s="9">
        <f>1499*D25</f>
        <v>85.354500194629566</v>
      </c>
    </row>
    <row r="26" spans="1:7">
      <c r="A26">
        <v>21</v>
      </c>
      <c r="B26">
        <v>96</v>
      </c>
      <c r="C26">
        <f t="shared" si="2"/>
        <v>0</v>
      </c>
      <c r="D26" s="3">
        <f t="shared" si="0"/>
        <v>5.9701320417248183E-2</v>
      </c>
      <c r="E26" s="3">
        <f t="shared" si="3"/>
        <v>2.7603596469816249E-3</v>
      </c>
      <c r="F26">
        <f t="shared" si="1"/>
        <v>0</v>
      </c>
      <c r="G26" s="9">
        <f t="shared" si="4"/>
        <v>89.492279305455028</v>
      </c>
    </row>
    <row r="27" spans="1:7">
      <c r="A27">
        <v>22</v>
      </c>
      <c r="B27">
        <v>97</v>
      </c>
      <c r="C27">
        <f t="shared" si="2"/>
        <v>1</v>
      </c>
      <c r="D27" s="3">
        <f t="shared" si="0"/>
        <v>6.2453600415911081E-2</v>
      </c>
      <c r="E27" s="3">
        <f t="shared" si="3"/>
        <v>2.7522799986628987E-3</v>
      </c>
      <c r="F27">
        <f t="shared" si="1"/>
        <v>-5.895325620386398</v>
      </c>
      <c r="G27" s="9">
        <f t="shared" si="4"/>
        <v>93.617947023450711</v>
      </c>
    </row>
    <row r="28" spans="1:7">
      <c r="A28">
        <v>23</v>
      </c>
      <c r="B28">
        <v>97</v>
      </c>
      <c r="C28">
        <f t="shared" si="2"/>
        <v>0</v>
      </c>
      <c r="D28" s="3">
        <f t="shared" si="0"/>
        <v>6.5197824415607286E-2</v>
      </c>
      <c r="E28" s="3">
        <f t="shared" si="3"/>
        <v>2.7442239996962048E-3</v>
      </c>
      <c r="F28">
        <f t="shared" si="1"/>
        <v>0</v>
      </c>
      <c r="G28" s="9">
        <f t="shared" si="4"/>
        <v>97.731538798995317</v>
      </c>
    </row>
    <row r="29" spans="1:7">
      <c r="A29">
        <v>24</v>
      </c>
      <c r="B29">
        <v>101</v>
      </c>
      <c r="C29">
        <f t="shared" si="2"/>
        <v>4</v>
      </c>
      <c r="D29" s="3">
        <f t="shared" si="0"/>
        <v>6.7934015996466646E-2</v>
      </c>
      <c r="E29" s="3">
        <f t="shared" si="3"/>
        <v>2.7361915808593595E-3</v>
      </c>
      <c r="F29">
        <f t="shared" si="1"/>
        <v>-23.604753037717433</v>
      </c>
      <c r="G29" s="9">
        <f>1499*D29</f>
        <v>101.8330899787035</v>
      </c>
    </row>
    <row r="30" spans="1:7">
      <c r="A30">
        <v>25</v>
      </c>
      <c r="B30">
        <f>1499-B29</f>
        <v>1398</v>
      </c>
      <c r="E30" s="3">
        <f>1-D29</f>
        <v>0.93206598400353335</v>
      </c>
      <c r="F30">
        <f>(1499-B29)*LN(E30)</f>
        <v>-98.351632584771551</v>
      </c>
    </row>
    <row r="31" spans="1:7">
      <c r="A31">
        <v>26</v>
      </c>
    </row>
    <row r="32" spans="1:7">
      <c r="A32">
        <v>27</v>
      </c>
    </row>
    <row r="33" spans="1:1">
      <c r="A33">
        <v>28</v>
      </c>
    </row>
    <row r="34" spans="1:1">
      <c r="A34">
        <v>29</v>
      </c>
    </row>
    <row r="35" spans="1:1">
      <c r="A35">
        <v>30</v>
      </c>
    </row>
    <row r="36" spans="1:1">
      <c r="A36">
        <v>31</v>
      </c>
    </row>
    <row r="37" spans="1:1">
      <c r="A37">
        <v>32</v>
      </c>
    </row>
    <row r="38" spans="1:1">
      <c r="A38">
        <v>33</v>
      </c>
    </row>
    <row r="39" spans="1:1">
      <c r="A39">
        <v>34</v>
      </c>
    </row>
    <row r="40" spans="1:1">
      <c r="A40">
        <v>35</v>
      </c>
    </row>
    <row r="41" spans="1:1">
      <c r="A41">
        <v>36</v>
      </c>
    </row>
    <row r="42" spans="1:1">
      <c r="A42">
        <v>37</v>
      </c>
    </row>
    <row r="43" spans="1:1">
      <c r="A43">
        <v>38</v>
      </c>
    </row>
    <row r="44" spans="1:1">
      <c r="A44">
        <v>39</v>
      </c>
    </row>
    <row r="45" spans="1:1">
      <c r="A45">
        <v>40</v>
      </c>
    </row>
    <row r="46" spans="1:1">
      <c r="A46">
        <v>41</v>
      </c>
    </row>
    <row r="47" spans="1:1">
      <c r="A47">
        <v>42</v>
      </c>
    </row>
    <row r="48" spans="1:1">
      <c r="A48">
        <v>43</v>
      </c>
    </row>
    <row r="49" spans="1:1">
      <c r="A49">
        <v>44</v>
      </c>
    </row>
    <row r="50" spans="1:1">
      <c r="A50">
        <v>45</v>
      </c>
    </row>
    <row r="51" spans="1:1">
      <c r="A51">
        <v>46</v>
      </c>
    </row>
    <row r="52" spans="1:1">
      <c r="A52">
        <v>47</v>
      </c>
    </row>
    <row r="53" spans="1:1">
      <c r="A53">
        <v>48</v>
      </c>
    </row>
    <row r="54" spans="1:1">
      <c r="A54">
        <v>49</v>
      </c>
    </row>
    <row r="55" spans="1:1">
      <c r="A55">
        <v>50</v>
      </c>
    </row>
    <row r="56" spans="1:1">
      <c r="A56">
        <v>51</v>
      </c>
    </row>
    <row r="57" spans="1:1">
      <c r="A57">
        <v>52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H59"/>
  <sheetViews>
    <sheetView zoomScale="85" zoomScaleNormal="85" workbookViewId="0">
      <selection activeCell="B4" sqref="B4"/>
    </sheetView>
  </sheetViews>
  <sheetFormatPr defaultColWidth="11" defaultRowHeight="12.75"/>
  <cols>
    <col min="4" max="4" width="12.375" bestFit="1" customWidth="1"/>
    <col min="5" max="5" width="15.625" bestFit="1" customWidth="1"/>
    <col min="6" max="6" width="11.375" bestFit="1" customWidth="1"/>
    <col min="7" max="7" width="12.625" bestFit="1" customWidth="1"/>
    <col min="8" max="8" width="10.875" bestFit="1" customWidth="1"/>
  </cols>
  <sheetData>
    <row r="1" spans="1:8">
      <c r="A1" t="s">
        <v>0</v>
      </c>
      <c r="B1">
        <v>1499</v>
      </c>
    </row>
    <row r="2" spans="1:8">
      <c r="A2" t="s">
        <v>1</v>
      </c>
      <c r="B2" s="6">
        <v>8.4560073210492109E-2</v>
      </c>
    </row>
    <row r="3" spans="1:8">
      <c r="A3" t="s">
        <v>2</v>
      </c>
      <c r="B3" s="6">
        <v>6.6400429870596495E-2</v>
      </c>
    </row>
    <row r="4" spans="1:8">
      <c r="A4" t="s">
        <v>3</v>
      </c>
      <c r="B4" s="4">
        <f>SUM(F7:F30)+F59</f>
        <v>-680.90935604997367</v>
      </c>
    </row>
    <row r="6" spans="1:8">
      <c r="A6" s="10" t="s">
        <v>7</v>
      </c>
      <c r="B6" s="10" t="s">
        <v>16</v>
      </c>
      <c r="C6" s="10" t="s">
        <v>17</v>
      </c>
      <c r="D6" s="10" t="s">
        <v>18</v>
      </c>
      <c r="E6" s="10" t="s">
        <v>14</v>
      </c>
      <c r="F6" s="11" t="s">
        <v>12</v>
      </c>
      <c r="G6" s="10" t="s">
        <v>19</v>
      </c>
      <c r="H6" s="10" t="s">
        <v>20</v>
      </c>
    </row>
    <row r="7" spans="1:8">
      <c r="A7">
        <v>1</v>
      </c>
      <c r="B7">
        <v>8</v>
      </c>
      <c r="C7">
        <f>B7</f>
        <v>8</v>
      </c>
      <c r="D7" s="3">
        <f>1-EXP(-$B$3*A7)</f>
        <v>6.4243915427725784E-2</v>
      </c>
      <c r="E7" s="3">
        <f>$B$2*D7</f>
        <v>5.4324701918971562E-3</v>
      </c>
      <c r="F7" s="4">
        <f>C7*LN(E7)</f>
        <v>-41.722890662753635</v>
      </c>
      <c r="G7" s="4">
        <f>$B$1*E7</f>
        <v>8.1432728176538376</v>
      </c>
      <c r="H7" s="4">
        <f>G7</f>
        <v>8.1432728176538376</v>
      </c>
    </row>
    <row r="8" spans="1:8">
      <c r="A8">
        <v>2</v>
      </c>
      <c r="B8">
        <v>14</v>
      </c>
      <c r="C8">
        <f>B8-B7</f>
        <v>6</v>
      </c>
      <c r="D8" s="3">
        <f t="shared" ref="D8:D58" si="0">1-EXP(-$B$3*A8)</f>
        <v>0.1243605501859667</v>
      </c>
      <c r="E8" s="3">
        <f>$B$2*(D8-D7)</f>
        <v>5.0834670363252669E-3</v>
      </c>
      <c r="F8" s="4">
        <f t="shared" ref="F8:F30" si="1">C8*LN(E8)</f>
        <v>-31.690570576288813</v>
      </c>
      <c r="G8" s="4">
        <f t="shared" ref="G8:G59" si="2">$B$1*E8</f>
        <v>7.6201170874515753</v>
      </c>
      <c r="H8" s="4">
        <f>H7+G8</f>
        <v>15.763389905105413</v>
      </c>
    </row>
    <row r="9" spans="1:8">
      <c r="A9">
        <v>3</v>
      </c>
      <c r="B9">
        <v>16</v>
      </c>
      <c r="C9">
        <f t="shared" ref="C9:C58" si="3">B9-B8</f>
        <v>2</v>
      </c>
      <c r="D9" s="3">
        <f t="shared" si="0"/>
        <v>0.1806150569449998</v>
      </c>
      <c r="E9" s="3">
        <f t="shared" ref="E9:E58" si="4">$B$2*(D9-D8)</f>
        <v>4.7568852099639618E-3</v>
      </c>
      <c r="F9" s="4">
        <f t="shared" si="1"/>
        <v>-10.696324385170795</v>
      </c>
      <c r="G9" s="4">
        <f t="shared" si="2"/>
        <v>7.1305709297359785</v>
      </c>
      <c r="H9" s="4">
        <f t="shared" ref="H9:H58" si="5">H8+G9</f>
        <v>22.893960834841391</v>
      </c>
    </row>
    <row r="10" spans="1:8">
      <c r="A10">
        <v>4</v>
      </c>
      <c r="B10">
        <v>32</v>
      </c>
      <c r="C10">
        <f t="shared" si="3"/>
        <v>16</v>
      </c>
      <c r="D10" s="3">
        <f t="shared" si="0"/>
        <v>0.23325555392937714</v>
      </c>
      <c r="E10" s="3">
        <f t="shared" si="4"/>
        <v>4.4512842788356367E-3</v>
      </c>
      <c r="F10" s="4">
        <f t="shared" si="1"/>
        <v>-86.63300195929591</v>
      </c>
      <c r="G10" s="4">
        <f t="shared" si="2"/>
        <v>6.6724751339746193</v>
      </c>
      <c r="H10" s="4">
        <f t="shared" si="5"/>
        <v>29.566435968816009</v>
      </c>
    </row>
    <row r="11" spans="1:8">
      <c r="A11">
        <v>5</v>
      </c>
      <c r="B11">
        <v>40</v>
      </c>
      <c r="C11">
        <f t="shared" si="3"/>
        <v>8</v>
      </c>
      <c r="D11" s="3">
        <f t="shared" si="0"/>
        <v>0.28251421927741671</v>
      </c>
      <c r="E11" s="3">
        <f t="shared" si="4"/>
        <v>4.1653163480813576E-3</v>
      </c>
      <c r="F11" s="4">
        <f t="shared" si="1"/>
        <v>-43.847704418612722</v>
      </c>
      <c r="G11" s="4">
        <f t="shared" si="2"/>
        <v>6.2438092057739549</v>
      </c>
      <c r="H11" s="4">
        <f t="shared" si="5"/>
        <v>35.810245174589966</v>
      </c>
    </row>
    <row r="12" spans="1:8">
      <c r="A12">
        <v>6</v>
      </c>
      <c r="B12">
        <v>47</v>
      </c>
      <c r="C12">
        <f t="shared" si="3"/>
        <v>7</v>
      </c>
      <c r="D12" s="3">
        <f t="shared" si="0"/>
        <v>0.32860831509475408</v>
      </c>
      <c r="E12" s="3">
        <f t="shared" si="4"/>
        <v>3.8977201168854856E-3</v>
      </c>
      <c r="F12" s="4">
        <f t="shared" si="1"/>
        <v>-38.831544375380318</v>
      </c>
      <c r="G12" s="4">
        <f t="shared" si="2"/>
        <v>5.8426824552113432</v>
      </c>
      <c r="H12" s="4">
        <f t="shared" si="5"/>
        <v>41.652927629801312</v>
      </c>
    </row>
    <row r="13" spans="1:8">
      <c r="A13">
        <v>7</v>
      </c>
      <c r="B13">
        <v>50</v>
      </c>
      <c r="C13">
        <f t="shared" si="3"/>
        <v>3</v>
      </c>
      <c r="D13" s="3">
        <f t="shared" si="0"/>
        <v>0.37174114571868511</v>
      </c>
      <c r="E13" s="3">
        <f t="shared" si="4"/>
        <v>3.6473153153353637E-3</v>
      </c>
      <c r="F13" s="4">
        <f t="shared" si="1"/>
        <v>-16.841291736203342</v>
      </c>
      <c r="G13" s="4">
        <f t="shared" si="2"/>
        <v>5.4673256576877103</v>
      </c>
      <c r="H13" s="4">
        <f t="shared" si="5"/>
        <v>47.120253287489021</v>
      </c>
    </row>
    <row r="14" spans="1:8">
      <c r="A14">
        <v>8</v>
      </c>
      <c r="B14">
        <v>52</v>
      </c>
      <c r="C14">
        <f t="shared" si="3"/>
        <v>2</v>
      </c>
      <c r="D14" s="3">
        <f t="shared" si="0"/>
        <v>0.41210295441985367</v>
      </c>
      <c r="E14" s="3">
        <f t="shared" si="4"/>
        <v>3.4129974986786913E-3</v>
      </c>
      <c r="F14" s="4">
        <f t="shared" si="1"/>
        <v>-11.360328683876766</v>
      </c>
      <c r="G14" s="4">
        <f t="shared" si="2"/>
        <v>5.1160832505193579</v>
      </c>
      <c r="H14" s="4">
        <f t="shared" si="5"/>
        <v>52.236336538008381</v>
      </c>
    </row>
    <row r="15" spans="1:8">
      <c r="A15">
        <v>9</v>
      </c>
      <c r="B15">
        <v>57</v>
      </c>
      <c r="C15">
        <f t="shared" si="3"/>
        <v>5</v>
      </c>
      <c r="D15" s="3">
        <f t="shared" si="0"/>
        <v>0.44987176249631444</v>
      </c>
      <c r="E15" s="3">
        <f t="shared" si="4"/>
        <v>3.1937331760185485E-3</v>
      </c>
      <c r="F15" s="4">
        <f t="shared" si="1"/>
        <v>-28.732823859044881</v>
      </c>
      <c r="G15" s="4">
        <f t="shared" si="2"/>
        <v>4.7874060308518045</v>
      </c>
      <c r="H15" s="4">
        <f t="shared" si="5"/>
        <v>57.023742568860186</v>
      </c>
    </row>
    <row r="16" spans="1:8">
      <c r="A16">
        <v>10</v>
      </c>
      <c r="B16">
        <v>60</v>
      </c>
      <c r="C16">
        <f t="shared" si="3"/>
        <v>3</v>
      </c>
      <c r="D16" s="3">
        <f t="shared" si="0"/>
        <v>0.4852141544609051</v>
      </c>
      <c r="E16" s="3">
        <f t="shared" si="4"/>
        <v>2.9885552519596939E-3</v>
      </c>
      <c r="F16" s="4">
        <f t="shared" si="1"/>
        <v>-17.438895605038716</v>
      </c>
      <c r="G16" s="4">
        <f t="shared" si="2"/>
        <v>4.4798443226875815</v>
      </c>
      <c r="H16" s="4">
        <f t="shared" si="5"/>
        <v>61.503586891547769</v>
      </c>
    </row>
    <row r="17" spans="1:8">
      <c r="A17">
        <v>11</v>
      </c>
      <c r="B17">
        <v>65</v>
      </c>
      <c r="C17">
        <f t="shared" si="3"/>
        <v>5</v>
      </c>
      <c r="D17" s="3">
        <f t="shared" si="0"/>
        <v>0.518286012785109</v>
      </c>
      <c r="E17" s="3">
        <f t="shared" si="4"/>
        <v>2.7965587611017044E-3</v>
      </c>
      <c r="F17" s="4">
        <f t="shared" si="1"/>
        <v>-29.396828157750853</v>
      </c>
      <c r="G17" s="4">
        <f t="shared" si="2"/>
        <v>4.1920415828914548</v>
      </c>
      <c r="H17" s="4">
        <f t="shared" si="5"/>
        <v>65.695628474439218</v>
      </c>
    </row>
    <row r="18" spans="1:8">
      <c r="A18">
        <v>12</v>
      </c>
      <c r="B18">
        <v>67</v>
      </c>
      <c r="C18">
        <f t="shared" si="3"/>
        <v>2</v>
      </c>
      <c r="D18" s="3">
        <f t="shared" si="0"/>
        <v>0.54923320544009502</v>
      </c>
      <c r="E18" s="3">
        <f t="shared" si="4"/>
        <v>2.6168968765648217E-3</v>
      </c>
      <c r="F18" s="4">
        <f t="shared" si="1"/>
        <v>-11.891532122841532</v>
      </c>
      <c r="G18" s="4">
        <f t="shared" si="2"/>
        <v>3.9227284179706676</v>
      </c>
      <c r="H18" s="4">
        <f t="shared" si="5"/>
        <v>69.618356892409892</v>
      </c>
    </row>
    <row r="19" spans="1:8">
      <c r="A19">
        <v>13</v>
      </c>
      <c r="B19">
        <v>68</v>
      </c>
      <c r="C19">
        <f t="shared" si="3"/>
        <v>1</v>
      </c>
      <c r="D19" s="3">
        <f t="shared" si="0"/>
        <v>0.57819222926742864</v>
      </c>
      <c r="E19" s="3">
        <f t="shared" si="4"/>
        <v>2.4487771749437163E-3</v>
      </c>
      <c r="F19" s="4">
        <f t="shared" si="1"/>
        <v>-6.012166491291361</v>
      </c>
      <c r="G19" s="4">
        <f t="shared" si="2"/>
        <v>3.6707169852406305</v>
      </c>
      <c r="H19" s="4">
        <f t="shared" si="5"/>
        <v>73.289073877650523</v>
      </c>
    </row>
    <row r="20" spans="1:8">
      <c r="A20">
        <v>14</v>
      </c>
      <c r="B20">
        <v>72</v>
      </c>
      <c r="C20">
        <f t="shared" si="3"/>
        <v>4</v>
      </c>
      <c r="D20" s="3">
        <f t="shared" si="0"/>
        <v>0.60529081201712942</v>
      </c>
      <c r="E20" s="3">
        <f t="shared" si="4"/>
        <v>2.291458141215277E-3</v>
      </c>
      <c r="F20" s="4">
        <f t="shared" si="1"/>
        <v>-24.314267684647849</v>
      </c>
      <c r="G20" s="4">
        <f t="shared" si="2"/>
        <v>3.4348957536817002</v>
      </c>
      <c r="H20" s="4">
        <f t="shared" si="5"/>
        <v>76.723969631332224</v>
      </c>
    </row>
    <row r="21" spans="1:8">
      <c r="A21">
        <v>15</v>
      </c>
      <c r="B21">
        <v>75</v>
      </c>
      <c r="C21">
        <f t="shared" si="3"/>
        <v>3</v>
      </c>
      <c r="D21" s="3">
        <f t="shared" si="0"/>
        <v>0.63064847570844729</v>
      </c>
      <c r="E21" s="3">
        <f t="shared" si="4"/>
        <v>2.1442458981848762E-3</v>
      </c>
      <c r="F21" s="4">
        <f t="shared" si="1"/>
        <v>-18.434902053097666</v>
      </c>
      <c r="G21" s="4">
        <f t="shared" si="2"/>
        <v>3.2142246013791294</v>
      </c>
      <c r="H21" s="4">
        <f t="shared" si="5"/>
        <v>79.938194232711353</v>
      </c>
    </row>
    <row r="22" spans="1:8">
      <c r="A22">
        <v>16</v>
      </c>
      <c r="B22">
        <v>81</v>
      </c>
      <c r="C22">
        <f t="shared" si="3"/>
        <v>6</v>
      </c>
      <c r="D22" s="3">
        <f t="shared" si="0"/>
        <v>0.65437706379813543</v>
      </c>
      <c r="E22" s="3">
        <f t="shared" si="4"/>
        <v>2.0064911460456404E-3</v>
      </c>
      <c r="F22" s="4">
        <f t="shared" si="1"/>
        <v>-37.268206685418903</v>
      </c>
      <c r="G22" s="4">
        <f t="shared" si="2"/>
        <v>3.0077302279224152</v>
      </c>
      <c r="H22" s="4">
        <f t="shared" si="5"/>
        <v>82.945924460633762</v>
      </c>
    </row>
    <row r="23" spans="1:8">
      <c r="A23">
        <v>17</v>
      </c>
      <c r="B23">
        <v>90</v>
      </c>
      <c r="C23">
        <f t="shared" si="3"/>
        <v>9</v>
      </c>
      <c r="D23" s="3">
        <f t="shared" si="0"/>
        <v>0.6765812344813702</v>
      </c>
      <c r="E23" s="3">
        <f t="shared" si="4"/>
        <v>1.8775862985525946E-3</v>
      </c>
      <c r="F23" s="4">
        <f t="shared" si="1"/>
        <v>-56.499913896963768</v>
      </c>
      <c r="G23" s="4">
        <f t="shared" si="2"/>
        <v>2.8145018615303394</v>
      </c>
      <c r="H23" s="4">
        <f t="shared" si="5"/>
        <v>85.760426322164108</v>
      </c>
    </row>
    <row r="24" spans="1:8">
      <c r="A24">
        <v>18</v>
      </c>
      <c r="B24">
        <v>94</v>
      </c>
      <c r="C24">
        <f t="shared" si="3"/>
        <v>4</v>
      </c>
      <c r="D24" s="3">
        <f t="shared" si="0"/>
        <v>0.69735892230108854</v>
      </c>
      <c r="E24" s="3">
        <f t="shared" si="4"/>
        <v>1.7569628031801328E-3</v>
      </c>
      <c r="F24" s="4">
        <f t="shared" si="1"/>
        <v>-25.376674562577378</v>
      </c>
      <c r="G24" s="4">
        <f t="shared" si="2"/>
        <v>2.633687241967019</v>
      </c>
      <c r="H24" s="4">
        <f t="shared" si="5"/>
        <v>88.394113564131132</v>
      </c>
    </row>
    <row r="25" spans="1:8">
      <c r="A25">
        <v>19</v>
      </c>
      <c r="B25">
        <v>96</v>
      </c>
      <c r="C25">
        <f t="shared" si="3"/>
        <v>2</v>
      </c>
      <c r="D25" s="3">
        <f t="shared" si="0"/>
        <v>0.71680177010173318</v>
      </c>
      <c r="E25" s="3">
        <f t="shared" si="4"/>
        <v>1.6440886334429668E-3</v>
      </c>
      <c r="F25" s="4">
        <f t="shared" si="1"/>
        <v>-12.821138141029884</v>
      </c>
      <c r="G25" s="4">
        <f t="shared" si="2"/>
        <v>2.4644888615310072</v>
      </c>
      <c r="H25" s="4">
        <f t="shared" si="5"/>
        <v>90.858602425662141</v>
      </c>
    </row>
    <row r="26" spans="1:8">
      <c r="A26">
        <v>20</v>
      </c>
      <c r="B26">
        <v>96</v>
      </c>
      <c r="C26">
        <f t="shared" si="3"/>
        <v>0</v>
      </c>
      <c r="D26" s="3">
        <f t="shared" si="0"/>
        <v>0.73499553323259903</v>
      </c>
      <c r="E26" s="3">
        <f t="shared" si="4"/>
        <v>1.5384659423203681E-3</v>
      </c>
      <c r="F26" s="4">
        <f t="shared" si="1"/>
        <v>0</v>
      </c>
      <c r="G26" s="4">
        <f t="shared" si="2"/>
        <v>2.306160447538232</v>
      </c>
      <c r="H26" s="4">
        <f t="shared" si="5"/>
        <v>93.164762873200374</v>
      </c>
    </row>
    <row r="27" spans="1:8">
      <c r="A27">
        <v>21</v>
      </c>
      <c r="B27">
        <v>96</v>
      </c>
      <c r="C27">
        <f t="shared" si="3"/>
        <v>0</v>
      </c>
      <c r="D27" s="3">
        <f t="shared" si="0"/>
        <v>0.75202045778357363</v>
      </c>
      <c r="E27" s="3">
        <f t="shared" si="4"/>
        <v>1.4396288664335164E-3</v>
      </c>
      <c r="F27" s="4">
        <f t="shared" si="1"/>
        <v>0</v>
      </c>
      <c r="G27" s="4">
        <f t="shared" si="2"/>
        <v>2.1580036707838413</v>
      </c>
      <c r="H27" s="4">
        <f t="shared" si="5"/>
        <v>95.322766543984216</v>
      </c>
    </row>
    <row r="28" spans="1:8">
      <c r="A28">
        <v>22</v>
      </c>
      <c r="B28">
        <v>97</v>
      </c>
      <c r="C28">
        <f t="shared" si="3"/>
        <v>1</v>
      </c>
      <c r="D28" s="3">
        <f t="shared" si="0"/>
        <v>0.76795163452153181</v>
      </c>
      <c r="E28" s="3">
        <f t="shared" si="4"/>
        <v>1.3471414712910332E-3</v>
      </c>
      <c r="F28" s="4">
        <f t="shared" si="1"/>
        <v>-6.6097703601267348</v>
      </c>
      <c r="G28" s="4">
        <f t="shared" si="2"/>
        <v>2.0193650654652586</v>
      </c>
      <c r="H28" s="4">
        <f t="shared" si="5"/>
        <v>97.342131609449467</v>
      </c>
    </row>
    <row r="29" spans="1:8">
      <c r="A29">
        <v>23</v>
      </c>
      <c r="B29">
        <v>97</v>
      </c>
      <c r="C29">
        <f t="shared" si="3"/>
        <v>0</v>
      </c>
      <c r="D29" s="3">
        <f t="shared" si="0"/>
        <v>0.78285933008847253</v>
      </c>
      <c r="E29" s="3">
        <f t="shared" si="4"/>
        <v>1.2605958285402355E-3</v>
      </c>
      <c r="F29" s="4">
        <f t="shared" si="1"/>
        <v>0</v>
      </c>
      <c r="G29" s="4">
        <f t="shared" si="2"/>
        <v>1.8896331469818131</v>
      </c>
      <c r="H29" s="4">
        <f t="shared" si="5"/>
        <v>99.231764756431275</v>
      </c>
    </row>
    <row r="30" spans="1:8">
      <c r="A30" s="2">
        <v>24</v>
      </c>
      <c r="B30" s="2">
        <v>101</v>
      </c>
      <c r="C30" s="2">
        <f>B30-B29</f>
        <v>4</v>
      </c>
      <c r="D30" s="3">
        <f t="shared" si="0"/>
        <v>0.79680929692218838</v>
      </c>
      <c r="E30" s="3">
        <f t="shared" si="4"/>
        <v>1.1796102167429495E-3</v>
      </c>
      <c r="F30" s="5">
        <f t="shared" si="1"/>
        <v>-26.970284879471706</v>
      </c>
      <c r="G30" s="4">
        <f t="shared" si="2"/>
        <v>1.7682357148976813</v>
      </c>
      <c r="H30" s="4">
        <f t="shared" si="5"/>
        <v>101.00000047132896</v>
      </c>
    </row>
    <row r="31" spans="1:8">
      <c r="A31">
        <v>25</v>
      </c>
      <c r="B31" s="1">
        <v>101</v>
      </c>
      <c r="C31">
        <f t="shared" si="3"/>
        <v>0</v>
      </c>
      <c r="D31" s="3">
        <f t="shared" si="0"/>
        <v>0.80986306326641944</v>
      </c>
      <c r="E31" s="3">
        <f t="shared" si="4"/>
        <v>1.1038274377408359E-3</v>
      </c>
      <c r="F31" s="4"/>
      <c r="G31" s="4">
        <f t="shared" si="2"/>
        <v>1.654637329173513</v>
      </c>
      <c r="H31" s="4">
        <f t="shared" si="5"/>
        <v>102.65463780050247</v>
      </c>
    </row>
    <row r="32" spans="1:8">
      <c r="A32">
        <v>26</v>
      </c>
      <c r="B32" s="1">
        <v>101</v>
      </c>
      <c r="C32">
        <f t="shared" si="3"/>
        <v>0</v>
      </c>
      <c r="D32" s="3">
        <f t="shared" si="0"/>
        <v>0.82207820454961844</v>
      </c>
      <c r="E32" s="3">
        <f t="shared" si="4"/>
        <v>1.0329132411838124E-3</v>
      </c>
      <c r="F32" s="4"/>
      <c r="G32" s="4">
        <f t="shared" si="2"/>
        <v>1.5483369485345349</v>
      </c>
      <c r="H32" s="4">
        <f t="shared" si="5"/>
        <v>104.20297474903701</v>
      </c>
    </row>
    <row r="33" spans="1:8">
      <c r="A33">
        <v>27</v>
      </c>
      <c r="B33" s="1">
        <v>105</v>
      </c>
      <c r="C33">
        <f t="shared" si="3"/>
        <v>4</v>
      </c>
      <c r="D33" s="3">
        <f t="shared" si="0"/>
        <v>0.83350859732928195</v>
      </c>
      <c r="E33" s="3">
        <f t="shared" si="4"/>
        <v>9.6655485027302701E-4</v>
      </c>
      <c r="F33" s="4"/>
      <c r="G33" s="4">
        <f t="shared" si="2"/>
        <v>1.4488657205592674</v>
      </c>
      <c r="H33" s="4">
        <f t="shared" si="5"/>
        <v>105.65184046959628</v>
      </c>
    </row>
    <row r="34" spans="1:8">
      <c r="A34">
        <v>28</v>
      </c>
      <c r="B34" s="1">
        <v>106</v>
      </c>
      <c r="C34">
        <f t="shared" si="3"/>
        <v>1</v>
      </c>
      <c r="D34" s="3">
        <f t="shared" si="0"/>
        <v>0.84420465692190294</v>
      </c>
      <c r="E34" s="3">
        <f t="shared" si="4"/>
        <v>9.0445958221581715E-4</v>
      </c>
      <c r="F34" s="4"/>
      <c r="G34" s="4">
        <f t="shared" si="2"/>
        <v>1.3557849137415099</v>
      </c>
      <c r="H34" s="4">
        <f t="shared" si="5"/>
        <v>107.0076253833378</v>
      </c>
    </row>
    <row r="35" spans="1:8">
      <c r="A35">
        <v>29</v>
      </c>
      <c r="B35" s="1">
        <v>106</v>
      </c>
      <c r="C35">
        <f t="shared" si="3"/>
        <v>0</v>
      </c>
      <c r="D35" s="3">
        <f t="shared" si="0"/>
        <v>0.85421355976664581</v>
      </c>
      <c r="E35" s="3">
        <f t="shared" si="4"/>
        <v>8.4635355730816012E-4</v>
      </c>
      <c r="F35" s="4"/>
      <c r="G35" s="4">
        <f t="shared" si="2"/>
        <v>1.2686839824049321</v>
      </c>
      <c r="H35" s="4">
        <f t="shared" si="5"/>
        <v>108.27630936574273</v>
      </c>
    </row>
    <row r="36" spans="1:8">
      <c r="A36">
        <v>30</v>
      </c>
      <c r="B36" s="1">
        <v>118</v>
      </c>
      <c r="C36">
        <f t="shared" si="3"/>
        <v>12</v>
      </c>
      <c r="D36" s="3">
        <f t="shared" si="0"/>
        <v>0.86357945150350657</v>
      </c>
      <c r="E36" s="3">
        <f t="shared" si="4"/>
        <v>7.9198049095048845E-4</v>
      </c>
      <c r="F36" s="4"/>
      <c r="G36" s="4">
        <f t="shared" si="2"/>
        <v>1.1871787559347822</v>
      </c>
      <c r="H36" s="4">
        <f t="shared" si="5"/>
        <v>109.46348812167751</v>
      </c>
    </row>
    <row r="37" spans="1:8">
      <c r="A37">
        <v>31</v>
      </c>
      <c r="B37" s="1">
        <v>119</v>
      </c>
      <c r="C37">
        <f t="shared" si="3"/>
        <v>1</v>
      </c>
      <c r="D37" s="3">
        <f t="shared" si="0"/>
        <v>0.87234364168371925</v>
      </c>
      <c r="E37" s="3">
        <f t="shared" si="4"/>
        <v>7.4110056326946055E-4</v>
      </c>
      <c r="F37" s="4"/>
      <c r="G37" s="4">
        <f t="shared" si="2"/>
        <v>1.1109097443409213</v>
      </c>
      <c r="H37" s="4">
        <f t="shared" si="5"/>
        <v>110.57439786601843</v>
      </c>
    </row>
    <row r="38" spans="1:8">
      <c r="A38">
        <v>32</v>
      </c>
      <c r="B38" s="1">
        <v>119</v>
      </c>
      <c r="C38">
        <f t="shared" si="3"/>
        <v>0</v>
      </c>
      <c r="D38" s="3">
        <f t="shared" si="0"/>
        <v>0.88054478597120189</v>
      </c>
      <c r="E38" s="3">
        <f t="shared" si="4"/>
        <v>6.9348936135934136E-4</v>
      </c>
      <c r="F38" s="4"/>
      <c r="G38" s="4">
        <f t="shared" si="2"/>
        <v>1.0395405526776527</v>
      </c>
      <c r="H38" s="4">
        <f t="shared" si="5"/>
        <v>111.61393841869608</v>
      </c>
    </row>
    <row r="39" spans="1:8">
      <c r="A39">
        <v>33</v>
      </c>
      <c r="B39" s="1">
        <v>120</v>
      </c>
      <c r="C39">
        <f t="shared" si="3"/>
        <v>1</v>
      </c>
      <c r="D39" s="3">
        <f t="shared" si="0"/>
        <v>0.88821905663866885</v>
      </c>
      <c r="E39" s="3">
        <f t="shared" si="4"/>
        <v>6.4893688947813776E-4</v>
      </c>
      <c r="F39" s="4"/>
      <c r="G39" s="4">
        <f t="shared" si="2"/>
        <v>0.97275639732772845</v>
      </c>
      <c r="H39" s="4">
        <f t="shared" si="5"/>
        <v>112.58669481602381</v>
      </c>
    </row>
    <row r="40" spans="1:8">
      <c r="A40">
        <v>34</v>
      </c>
      <c r="B40" s="1">
        <v>123</v>
      </c>
      <c r="C40">
        <f t="shared" si="3"/>
        <v>3</v>
      </c>
      <c r="D40" s="3">
        <f t="shared" si="0"/>
        <v>0.89540030211040555</v>
      </c>
      <c r="E40" s="3">
        <f t="shared" si="4"/>
        <v>6.0724664283257101E-4</v>
      </c>
      <c r="F40" s="4"/>
      <c r="G40" s="4">
        <f t="shared" si="2"/>
        <v>0.91026271760602395</v>
      </c>
      <c r="H40" s="4">
        <f t="shared" si="5"/>
        <v>113.49695753362984</v>
      </c>
    </row>
    <row r="41" spans="1:8">
      <c r="A41">
        <v>35</v>
      </c>
      <c r="B41" s="1">
        <v>125</v>
      </c>
      <c r="C41">
        <f t="shared" si="3"/>
        <v>2</v>
      </c>
      <c r="D41" s="3">
        <f t="shared" si="0"/>
        <v>0.90212019625539042</v>
      </c>
      <c r="E41" s="3">
        <f t="shared" si="4"/>
        <v>5.6823474086667718E-4</v>
      </c>
      <c r="F41" s="4"/>
      <c r="G41" s="4">
        <f t="shared" si="2"/>
        <v>0.85178387655914911</v>
      </c>
      <c r="H41" s="4">
        <f t="shared" si="5"/>
        <v>114.34874141018899</v>
      </c>
    </row>
    <row r="42" spans="1:8">
      <c r="A42">
        <v>36</v>
      </c>
      <c r="B42" s="1">
        <v>125</v>
      </c>
      <c r="C42">
        <f t="shared" si="3"/>
        <v>0</v>
      </c>
      <c r="D42" s="3">
        <f t="shared" si="0"/>
        <v>0.90840837808924146</v>
      </c>
      <c r="E42" s="3">
        <f t="shared" si="4"/>
        <v>5.3172911623133108E-4</v>
      </c>
      <c r="F42" s="4"/>
      <c r="G42" s="4">
        <f t="shared" si="2"/>
        <v>0.79706194523076535</v>
      </c>
      <c r="H42" s="4">
        <f t="shared" si="5"/>
        <v>115.14580335541976</v>
      </c>
    </row>
    <row r="43" spans="1:8">
      <c r="A43">
        <v>37</v>
      </c>
      <c r="B43" s="1">
        <v>126</v>
      </c>
      <c r="C43">
        <f t="shared" si="3"/>
        <v>1</v>
      </c>
      <c r="D43" s="3">
        <f t="shared" si="0"/>
        <v>0.91429258250116452</v>
      </c>
      <c r="E43" s="3">
        <f t="shared" si="4"/>
        <v>4.9756875585771419E-4</v>
      </c>
      <c r="F43" s="4"/>
      <c r="G43" s="4">
        <f t="shared" si="2"/>
        <v>0.7458555650307136</v>
      </c>
      <c r="H43" s="4">
        <f t="shared" si="5"/>
        <v>115.89165892045047</v>
      </c>
    </row>
    <row r="44" spans="1:8">
      <c r="A44">
        <v>38</v>
      </c>
      <c r="B44" s="1">
        <v>127</v>
      </c>
      <c r="C44">
        <f t="shared" si="3"/>
        <v>1</v>
      </c>
      <c r="D44" s="3">
        <f t="shared" si="0"/>
        <v>0.91979876258248838</v>
      </c>
      <c r="E44" s="3">
        <f t="shared" si="4"/>
        <v>4.6560299078689932E-4</v>
      </c>
      <c r="F44" s="4"/>
      <c r="G44" s="4">
        <f t="shared" si="2"/>
        <v>0.6979388831895621</v>
      </c>
      <c r="H44" s="4">
        <f t="shared" si="5"/>
        <v>116.58959780364003</v>
      </c>
    </row>
    <row r="45" spans="1:8">
      <c r="A45">
        <v>39</v>
      </c>
      <c r="B45" s="1">
        <v>127</v>
      </c>
      <c r="C45">
        <f t="shared" si="3"/>
        <v>0</v>
      </c>
      <c r="D45" s="3">
        <f t="shared" si="0"/>
        <v>0.92495120409633802</v>
      </c>
      <c r="E45" s="3">
        <f t="shared" si="4"/>
        <v>4.356908316239041E-4</v>
      </c>
      <c r="F45" s="4"/>
      <c r="G45" s="4">
        <f t="shared" si="2"/>
        <v>0.65310055660423227</v>
      </c>
      <c r="H45" s="4">
        <f t="shared" si="5"/>
        <v>117.24269836024426</v>
      </c>
    </row>
    <row r="46" spans="1:8">
      <c r="A46">
        <v>40</v>
      </c>
      <c r="B46" s="1">
        <v>127</v>
      </c>
      <c r="C46">
        <f t="shared" si="3"/>
        <v>0</v>
      </c>
      <c r="D46" s="3">
        <f t="shared" si="0"/>
        <v>0.92977263259332554</v>
      </c>
      <c r="E46" s="3">
        <f t="shared" si="4"/>
        <v>4.0770034668441787E-4</v>
      </c>
      <c r="F46" s="4"/>
      <c r="G46" s="4">
        <f t="shared" si="2"/>
        <v>0.61114281967994244</v>
      </c>
      <c r="H46" s="4">
        <f t="shared" si="5"/>
        <v>117.8538411799242</v>
      </c>
    </row>
    <row r="47" spans="1:8">
      <c r="A47">
        <v>41</v>
      </c>
      <c r="B47" s="1">
        <v>127</v>
      </c>
      <c r="C47">
        <f t="shared" si="3"/>
        <v>0</v>
      </c>
      <c r="D47" s="3">
        <f t="shared" si="0"/>
        <v>0.93428431364571174</v>
      </c>
      <c r="E47" s="3">
        <f t="shared" si="4"/>
        <v>3.8150808009216681E-4</v>
      </c>
      <c r="F47" s="4"/>
      <c r="G47" s="4">
        <f t="shared" si="2"/>
        <v>0.57188061205815799</v>
      </c>
      <c r="H47" s="4">
        <f t="shared" si="5"/>
        <v>118.42572179198235</v>
      </c>
    </row>
    <row r="48" spans="1:8">
      <c r="A48">
        <v>42</v>
      </c>
      <c r="B48" s="1">
        <v>128</v>
      </c>
      <c r="C48">
        <f t="shared" si="3"/>
        <v>1</v>
      </c>
      <c r="D48" s="3">
        <f t="shared" si="0"/>
        <v>0.93850614664213161</v>
      </c>
      <c r="E48" s="3">
        <f t="shared" si="4"/>
        <v>3.5699850725973565E-4</v>
      </c>
      <c r="F48" s="4"/>
      <c r="G48" s="4">
        <f t="shared" si="2"/>
        <v>0.53514076238234376</v>
      </c>
      <c r="H48" s="4">
        <f t="shared" si="5"/>
        <v>118.9608625543647</v>
      </c>
    </row>
    <row r="49" spans="1:8">
      <c r="A49">
        <v>43</v>
      </c>
      <c r="B49" s="1">
        <v>129</v>
      </c>
      <c r="C49">
        <f t="shared" si="3"/>
        <v>1</v>
      </c>
      <c r="D49" s="3">
        <f t="shared" si="0"/>
        <v>0.94245675255657946</v>
      </c>
      <c r="E49" s="3">
        <f t="shared" si="4"/>
        <v>3.3406352535151305E-4</v>
      </c>
      <c r="F49" s="4"/>
      <c r="G49" s="4">
        <f t="shared" si="2"/>
        <v>0.50076122450191807</v>
      </c>
      <c r="H49" s="4">
        <f t="shared" si="5"/>
        <v>119.46162377886661</v>
      </c>
    </row>
    <row r="50" spans="1:8">
      <c r="A50">
        <v>44</v>
      </c>
      <c r="B50" s="1">
        <v>129</v>
      </c>
      <c r="C50">
        <f t="shared" si="3"/>
        <v>0</v>
      </c>
      <c r="D50" s="3">
        <f t="shared" si="0"/>
        <v>0.94615355607877127</v>
      </c>
      <c r="E50" s="3">
        <f t="shared" si="4"/>
        <v>3.1260197648134508E-4</v>
      </c>
      <c r="F50" s="4"/>
      <c r="G50" s="4">
        <f t="shared" si="2"/>
        <v>0.46859036274553628</v>
      </c>
      <c r="H50" s="4">
        <f t="shared" si="5"/>
        <v>119.93021414161214</v>
      </c>
    </row>
    <row r="51" spans="1:8">
      <c r="A51">
        <v>45</v>
      </c>
      <c r="B51" s="1">
        <v>129</v>
      </c>
      <c r="C51">
        <f t="shared" si="3"/>
        <v>0</v>
      </c>
      <c r="D51" s="3">
        <f t="shared" si="0"/>
        <v>0.94961286246813048</v>
      </c>
      <c r="E51" s="3">
        <f t="shared" si="4"/>
        <v>2.9251920154173765E-4</v>
      </c>
      <c r="F51" s="4"/>
      <c r="G51" s="4">
        <f t="shared" si="2"/>
        <v>0.43848628311106475</v>
      </c>
      <c r="H51" s="4">
        <f t="shared" si="5"/>
        <v>120.3687004247232</v>
      </c>
    </row>
    <row r="52" spans="1:8">
      <c r="A52">
        <v>46</v>
      </c>
      <c r="B52" s="1">
        <v>130</v>
      </c>
      <c r="C52">
        <f t="shared" si="3"/>
        <v>1</v>
      </c>
      <c r="D52" s="3">
        <f t="shared" si="0"/>
        <v>0.95284992947037306</v>
      </c>
      <c r="E52" s="3">
        <f t="shared" si="4"/>
        <v>2.7372662269690057E-4</v>
      </c>
      <c r="F52" s="4"/>
      <c r="G52" s="4">
        <f t="shared" si="2"/>
        <v>0.41031620742265396</v>
      </c>
      <c r="H52" s="4">
        <f t="shared" si="5"/>
        <v>120.77901663214585</v>
      </c>
    </row>
    <row r="53" spans="1:8">
      <c r="A53">
        <v>47</v>
      </c>
      <c r="B53" s="1">
        <v>132</v>
      </c>
      <c r="C53">
        <f t="shared" si="3"/>
        <v>2</v>
      </c>
      <c r="D53" s="3">
        <f t="shared" si="0"/>
        <v>0.95587903461388968</v>
      </c>
      <c r="E53" s="3">
        <f t="shared" si="4"/>
        <v>2.5614135269804355E-4</v>
      </c>
      <c r="F53" s="4"/>
      <c r="G53" s="4">
        <f t="shared" si="2"/>
        <v>0.38395588769436728</v>
      </c>
      <c r="H53" s="4">
        <f t="shared" si="5"/>
        <v>121.16297251984022</v>
      </c>
    </row>
    <row r="54" spans="1:8">
      <c r="A54">
        <v>48</v>
      </c>
      <c r="B54" s="1">
        <v>133</v>
      </c>
      <c r="C54">
        <f t="shared" si="3"/>
        <v>1</v>
      </c>
      <c r="D54" s="3">
        <f t="shared" si="0"/>
        <v>0.95871353818274463</v>
      </c>
      <c r="E54" s="3">
        <f t="shared" si="4"/>
        <v>2.3968582929777586E-4</v>
      </c>
      <c r="F54" s="4"/>
      <c r="G54" s="4">
        <f t="shared" si="2"/>
        <v>0.359289058117366</v>
      </c>
      <c r="H54" s="4">
        <f t="shared" si="5"/>
        <v>121.52226157795759</v>
      </c>
    </row>
    <row r="55" spans="1:8">
      <c r="A55">
        <v>49</v>
      </c>
      <c r="B55" s="1">
        <v>137</v>
      </c>
      <c r="C55">
        <f t="shared" si="3"/>
        <v>4</v>
      </c>
      <c r="D55" s="3">
        <f t="shared" si="0"/>
        <v>0.96136594214404236</v>
      </c>
      <c r="E55" s="3">
        <f t="shared" si="4"/>
        <v>2.2428747315113561E-4</v>
      </c>
      <c r="F55" s="4"/>
      <c r="G55" s="4">
        <f t="shared" si="2"/>
        <v>0.33620692225355225</v>
      </c>
      <c r="H55" s="4">
        <f t="shared" si="5"/>
        <v>121.85846850021115</v>
      </c>
    </row>
    <row r="56" spans="1:8">
      <c r="A56">
        <v>50</v>
      </c>
      <c r="B56" s="1">
        <v>137</v>
      </c>
      <c r="C56">
        <f t="shared" si="3"/>
        <v>0</v>
      </c>
      <c r="D56" s="3">
        <f t="shared" si="0"/>
        <v>0.96384794528957041</v>
      </c>
      <c r="E56" s="3">
        <f t="shared" si="4"/>
        <v>2.0987836769452314E-4</v>
      </c>
      <c r="F56" s="4"/>
      <c r="G56" s="4">
        <f t="shared" si="2"/>
        <v>0.31460767317409022</v>
      </c>
      <c r="H56" s="4">
        <f t="shared" si="5"/>
        <v>122.17307617338524</v>
      </c>
    </row>
    <row r="57" spans="1:8">
      <c r="A57">
        <v>51</v>
      </c>
      <c r="B57" s="1">
        <v>137</v>
      </c>
      <c r="C57">
        <f t="shared" si="3"/>
        <v>0</v>
      </c>
      <c r="D57" s="3">
        <f t="shared" si="0"/>
        <v>0.96617049483492579</v>
      </c>
      <c r="E57" s="3">
        <f t="shared" si="4"/>
        <v>1.9639495959024601E-4</v>
      </c>
      <c r="F57" s="4"/>
      <c r="G57" s="4">
        <f t="shared" si="2"/>
        <v>0.29439604442577877</v>
      </c>
      <c r="H57" s="4">
        <f t="shared" si="5"/>
        <v>122.46747221781102</v>
      </c>
    </row>
    <row r="58" spans="1:8">
      <c r="A58">
        <v>52</v>
      </c>
      <c r="B58" s="1">
        <v>139</v>
      </c>
      <c r="C58">
        <f t="shared" si="3"/>
        <v>2</v>
      </c>
      <c r="D58" s="3">
        <f t="shared" si="0"/>
        <v>0.96834383470371255</v>
      </c>
      <c r="E58" s="3">
        <f t="shared" si="4"/>
        <v>1.8377777841588984E-4</v>
      </c>
      <c r="F58" s="4"/>
      <c r="G58" s="4">
        <f t="shared" si="2"/>
        <v>0.27548288984541885</v>
      </c>
      <c r="H58" s="4">
        <f t="shared" si="5"/>
        <v>122.74295510765644</v>
      </c>
    </row>
    <row r="59" spans="1:8">
      <c r="A59" t="s">
        <v>4</v>
      </c>
      <c r="B59">
        <f>$B$1</f>
        <v>1499</v>
      </c>
      <c r="C59">
        <f>B59-$B$30</f>
        <v>1398</v>
      </c>
      <c r="D59" s="3">
        <v>1</v>
      </c>
      <c r="E59" s="3">
        <f>(1-$B$2)+$B$2*(D59-D30)</f>
        <v>0.93262174751745908</v>
      </c>
      <c r="F59" s="4">
        <f>C59*LN(E59)</f>
        <v>-97.51829475309016</v>
      </c>
      <c r="G59" s="4">
        <f t="shared" si="2"/>
        <v>1397.9999995286712</v>
      </c>
      <c r="H59" s="4"/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H59"/>
  <sheetViews>
    <sheetView tabSelected="1" workbookViewId="0">
      <selection activeCell="D6" sqref="D6:F6"/>
    </sheetView>
  </sheetViews>
  <sheetFormatPr defaultColWidth="11" defaultRowHeight="12.75"/>
  <cols>
    <col min="1" max="1" width="7.25" bestFit="1" customWidth="1"/>
    <col min="3" max="3" width="7.625" bestFit="1" customWidth="1"/>
    <col min="4" max="4" width="9.875" bestFit="1" customWidth="1"/>
    <col min="5" max="5" width="11.875" bestFit="1" customWidth="1"/>
    <col min="6" max="6" width="6.375" bestFit="1" customWidth="1"/>
    <col min="7" max="7" width="10.375" bestFit="1" customWidth="1"/>
    <col min="8" max="8" width="8.625" bestFit="1" customWidth="1"/>
  </cols>
  <sheetData>
    <row r="1" spans="1:8">
      <c r="A1" t="s">
        <v>0</v>
      </c>
      <c r="B1">
        <v>1499</v>
      </c>
    </row>
    <row r="2" spans="1:8">
      <c r="A2" t="s">
        <v>5</v>
      </c>
      <c r="B2" s="7">
        <v>5.0244269279446953E-2</v>
      </c>
    </row>
    <row r="3" spans="1:8">
      <c r="A3" t="s">
        <v>6</v>
      </c>
      <c r="B3" s="7">
        <v>7.972969179644255</v>
      </c>
    </row>
    <row r="4" spans="1:8">
      <c r="A4" t="s">
        <v>3</v>
      </c>
      <c r="B4" s="7">
        <f>SUM(F7:F30)+F59</f>
        <v>-681.3729499123134</v>
      </c>
    </row>
    <row r="6" spans="1:8">
      <c r="A6" s="10" t="s">
        <v>7</v>
      </c>
      <c r="B6" s="10" t="s">
        <v>16</v>
      </c>
      <c r="C6" s="10" t="s">
        <v>17</v>
      </c>
      <c r="D6" s="11" t="s">
        <v>10</v>
      </c>
      <c r="E6" s="11" t="s">
        <v>21</v>
      </c>
      <c r="F6" s="11" t="s">
        <v>12</v>
      </c>
      <c r="G6" s="10" t="s">
        <v>19</v>
      </c>
      <c r="H6" s="10" t="s">
        <v>20</v>
      </c>
    </row>
    <row r="7" spans="1:8">
      <c r="A7">
        <v>1</v>
      </c>
      <c r="B7">
        <v>8</v>
      </c>
      <c r="C7">
        <f>B7</f>
        <v>8</v>
      </c>
      <c r="D7" s="3">
        <f>1-($B$3/($B$3+A7))^$B$2</f>
        <v>5.9192578092606141E-3</v>
      </c>
      <c r="E7" s="3">
        <f>D7</f>
        <v>5.9192578092606141E-3</v>
      </c>
      <c r="F7" s="4">
        <f>C7*LN(E7)</f>
        <v>-41.036353664024269</v>
      </c>
      <c r="G7" s="4">
        <f>$B$1*E7</f>
        <v>8.8729674560816605</v>
      </c>
      <c r="H7" s="4">
        <f>G7</f>
        <v>8.8729674560816605</v>
      </c>
    </row>
    <row r="8" spans="1:8">
      <c r="A8">
        <v>2</v>
      </c>
      <c r="B8">
        <v>14</v>
      </c>
      <c r="C8">
        <f>B8-B7</f>
        <v>6</v>
      </c>
      <c r="D8" s="3">
        <f t="shared" ref="D8:D58" si="0">1-($B$3/($B$3+A8))^$B$2</f>
        <v>1.1182744859250859E-2</v>
      </c>
      <c r="E8" s="3">
        <f>D8-D7</f>
        <v>5.2634870499902453E-3</v>
      </c>
      <c r="F8" s="4">
        <f t="shared" ref="F8:F30" si="1">C8*LN(E8)</f>
        <v>-31.481769207707117</v>
      </c>
      <c r="G8" s="4">
        <f t="shared" ref="G8:G59" si="2">$B$1*E8</f>
        <v>7.8899670879353776</v>
      </c>
      <c r="H8" s="4">
        <f>H7+G8</f>
        <v>16.762934544017039</v>
      </c>
    </row>
    <row r="9" spans="1:8">
      <c r="A9">
        <v>3</v>
      </c>
      <c r="B9">
        <v>16</v>
      </c>
      <c r="C9">
        <f t="shared" ref="C9:C58" si="3">B9-B8</f>
        <v>2</v>
      </c>
      <c r="D9" s="3">
        <f t="shared" si="0"/>
        <v>1.5918845144970328E-2</v>
      </c>
      <c r="E9" s="3">
        <f t="shared" ref="E9:E58" si="4">D9-D8</f>
        <v>4.7361002857194689E-3</v>
      </c>
      <c r="F9" s="4">
        <f t="shared" si="1"/>
        <v>-10.705082412860959</v>
      </c>
      <c r="G9" s="4">
        <f t="shared" si="2"/>
        <v>7.0994143282934843</v>
      </c>
      <c r="H9" s="4">
        <f t="shared" ref="H9:H58" si="5">H8+G9</f>
        <v>23.862348872310523</v>
      </c>
    </row>
    <row r="10" spans="1:8">
      <c r="A10">
        <v>4</v>
      </c>
      <c r="B10">
        <v>32</v>
      </c>
      <c r="C10">
        <f t="shared" si="3"/>
        <v>16</v>
      </c>
      <c r="D10" s="3">
        <f t="shared" si="0"/>
        <v>2.0221787980246764E-2</v>
      </c>
      <c r="E10" s="3">
        <f t="shared" si="4"/>
        <v>4.3029428352764354E-3</v>
      </c>
      <c r="F10" s="4">
        <f t="shared" si="1"/>
        <v>-87.175297761074816</v>
      </c>
      <c r="G10" s="4">
        <f t="shared" si="2"/>
        <v>6.450111310079377</v>
      </c>
      <c r="H10" s="4">
        <f t="shared" si="5"/>
        <v>30.312460182389898</v>
      </c>
    </row>
    <row r="11" spans="1:8">
      <c r="A11">
        <v>5</v>
      </c>
      <c r="B11">
        <v>40</v>
      </c>
      <c r="C11">
        <f t="shared" si="3"/>
        <v>8</v>
      </c>
      <c r="D11" s="3">
        <f t="shared" si="0"/>
        <v>2.4162750955434631E-2</v>
      </c>
      <c r="E11" s="3">
        <f t="shared" si="4"/>
        <v>3.9409629751878672E-3</v>
      </c>
      <c r="F11" s="4">
        <f t="shared" si="1"/>
        <v>-44.290641404715046</v>
      </c>
      <c r="G11" s="4">
        <f t="shared" si="2"/>
        <v>5.9075034998066132</v>
      </c>
      <c r="H11" s="4">
        <f t="shared" si="5"/>
        <v>36.219963682196514</v>
      </c>
    </row>
    <row r="12" spans="1:8">
      <c r="A12">
        <v>6</v>
      </c>
      <c r="B12">
        <v>47</v>
      </c>
      <c r="C12">
        <f t="shared" si="3"/>
        <v>7</v>
      </c>
      <c r="D12" s="3">
        <f t="shared" si="0"/>
        <v>2.7796795002091645E-2</v>
      </c>
      <c r="E12" s="3">
        <f t="shared" si="4"/>
        <v>3.6340440466570145E-3</v>
      </c>
      <c r="F12" s="4">
        <f t="shared" si="1"/>
        <v>-39.321864318607311</v>
      </c>
      <c r="G12" s="4">
        <f t="shared" si="2"/>
        <v>5.4474320259388644</v>
      </c>
      <c r="H12" s="4">
        <f t="shared" si="5"/>
        <v>41.667395708135381</v>
      </c>
    </row>
    <row r="13" spans="1:8">
      <c r="A13">
        <v>7</v>
      </c>
      <c r="B13">
        <v>50</v>
      </c>
      <c r="C13">
        <f t="shared" si="3"/>
        <v>3</v>
      </c>
      <c r="D13" s="3">
        <f t="shared" si="0"/>
        <v>3.1167376899657651E-2</v>
      </c>
      <c r="E13" s="3">
        <f t="shared" si="4"/>
        <v>3.3705818975660051E-3</v>
      </c>
      <c r="F13" s="4">
        <f t="shared" si="1"/>
        <v>-17.078009638868121</v>
      </c>
      <c r="G13" s="4">
        <f t="shared" si="2"/>
        <v>5.0525022644514417</v>
      </c>
      <c r="H13" s="4">
        <f t="shared" si="5"/>
        <v>46.719897972586821</v>
      </c>
    </row>
    <row r="14" spans="1:8">
      <c r="A14">
        <v>8</v>
      </c>
      <c r="B14">
        <v>52</v>
      </c>
      <c r="C14">
        <f t="shared" si="3"/>
        <v>2</v>
      </c>
      <c r="D14" s="3">
        <f t="shared" si="0"/>
        <v>3.4309387760019794E-2</v>
      </c>
      <c r="E14" s="3">
        <f t="shared" si="4"/>
        <v>3.1420108603621433E-3</v>
      </c>
      <c r="F14" s="4">
        <f t="shared" si="1"/>
        <v>-11.525784565284447</v>
      </c>
      <c r="G14" s="4">
        <f t="shared" si="2"/>
        <v>4.709874279682853</v>
      </c>
      <c r="H14" s="4">
        <f t="shared" si="5"/>
        <v>51.429772252269672</v>
      </c>
    </row>
    <row r="15" spans="1:8">
      <c r="A15">
        <v>9</v>
      </c>
      <c r="B15">
        <v>57</v>
      </c>
      <c r="C15">
        <f t="shared" si="3"/>
        <v>5</v>
      </c>
      <c r="D15" s="3">
        <f t="shared" si="0"/>
        <v>3.7251259436696937E-2</v>
      </c>
      <c r="E15" s="3">
        <f t="shared" si="4"/>
        <v>2.9418716766771436E-3</v>
      </c>
      <c r="F15" s="4">
        <f t="shared" si="1"/>
        <v>-29.143546377354909</v>
      </c>
      <c r="G15" s="4">
        <f t="shared" si="2"/>
        <v>4.409865643339038</v>
      </c>
      <c r="H15" s="4">
        <f t="shared" si="5"/>
        <v>55.83963789560871</v>
      </c>
    </row>
    <row r="16" spans="1:8">
      <c r="A16">
        <v>10</v>
      </c>
      <c r="B16">
        <v>60</v>
      </c>
      <c r="C16">
        <f t="shared" si="3"/>
        <v>3</v>
      </c>
      <c r="D16" s="3">
        <f t="shared" si="0"/>
        <v>4.0016461862506847E-2</v>
      </c>
      <c r="E16" s="3">
        <f t="shared" si="4"/>
        <v>2.7652024258099095E-3</v>
      </c>
      <c r="F16" s="4">
        <f t="shared" si="1"/>
        <v>-17.671924309889192</v>
      </c>
      <c r="G16" s="4">
        <f t="shared" si="2"/>
        <v>4.1450384362890542</v>
      </c>
      <c r="H16" s="4">
        <f t="shared" si="5"/>
        <v>59.984676331897766</v>
      </c>
    </row>
    <row r="17" spans="1:8">
      <c r="A17">
        <v>11</v>
      </c>
      <c r="B17">
        <v>65</v>
      </c>
      <c r="C17">
        <f t="shared" si="3"/>
        <v>5</v>
      </c>
      <c r="D17" s="3">
        <f t="shared" si="0"/>
        <v>4.2624590922125116E-2</v>
      </c>
      <c r="E17" s="3">
        <f t="shared" si="4"/>
        <v>2.6081290596182694E-3</v>
      </c>
      <c r="F17" s="4">
        <f t="shared" si="1"/>
        <v>-29.745610750460877</v>
      </c>
      <c r="G17" s="4">
        <f t="shared" si="2"/>
        <v>3.9095854603677855</v>
      </c>
      <c r="H17" s="4">
        <f t="shared" si="5"/>
        <v>63.894261792265553</v>
      </c>
    </row>
    <row r="18" spans="1:8">
      <c r="A18">
        <v>12</v>
      </c>
      <c r="B18">
        <v>67</v>
      </c>
      <c r="C18">
        <f t="shared" si="3"/>
        <v>2</v>
      </c>
      <c r="D18" s="3">
        <f t="shared" si="0"/>
        <v>4.5092174140310748E-2</v>
      </c>
      <c r="E18" s="3">
        <f t="shared" si="4"/>
        <v>2.4675832181856316E-3</v>
      </c>
      <c r="F18" s="4">
        <f t="shared" si="1"/>
        <v>-12.009032123033748</v>
      </c>
      <c r="G18" s="4">
        <f t="shared" si="2"/>
        <v>3.6989072440602619</v>
      </c>
      <c r="H18" s="4">
        <f t="shared" si="5"/>
        <v>67.593169036325818</v>
      </c>
    </row>
    <row r="19" spans="1:8">
      <c r="A19">
        <v>13</v>
      </c>
      <c r="B19">
        <v>68</v>
      </c>
      <c r="C19">
        <f t="shared" si="3"/>
        <v>1</v>
      </c>
      <c r="D19" s="3">
        <f t="shared" si="0"/>
        <v>4.7433277607188962E-2</v>
      </c>
      <c r="E19" s="3">
        <f t="shared" si="4"/>
        <v>2.3411034668782138E-3</v>
      </c>
      <c r="F19" s="4">
        <f t="shared" si="1"/>
        <v>-6.0571328937233506</v>
      </c>
      <c r="G19" s="4">
        <f t="shared" si="2"/>
        <v>3.5093140968504426</v>
      </c>
      <c r="H19" s="4">
        <f t="shared" si="5"/>
        <v>71.102483133176264</v>
      </c>
    </row>
    <row r="20" spans="1:8">
      <c r="A20">
        <v>14</v>
      </c>
      <c r="B20">
        <v>72</v>
      </c>
      <c r="C20">
        <f t="shared" si="3"/>
        <v>4</v>
      </c>
      <c r="D20" s="3">
        <f t="shared" si="0"/>
        <v>4.9659970158312028E-2</v>
      </c>
      <c r="E20" s="3">
        <f t="shared" si="4"/>
        <v>2.2266925511230662E-3</v>
      </c>
      <c r="F20" s="4">
        <f t="shared" si="1"/>
        <v>-24.428951821653566</v>
      </c>
      <c r="G20" s="4">
        <f t="shared" si="2"/>
        <v>3.3378121341334763</v>
      </c>
      <c r="H20" s="4">
        <f t="shared" si="5"/>
        <v>74.440295267309736</v>
      </c>
    </row>
    <row r="21" spans="1:8">
      <c r="A21">
        <v>15</v>
      </c>
      <c r="B21">
        <v>75</v>
      </c>
      <c r="C21">
        <f t="shared" si="3"/>
        <v>3</v>
      </c>
      <c r="D21" s="3">
        <f t="shared" si="0"/>
        <v>5.1782683246320849E-2</v>
      </c>
      <c r="E21" s="3">
        <f t="shared" si="4"/>
        <v>2.1227130880088207E-3</v>
      </c>
      <c r="F21" s="4">
        <f t="shared" si="1"/>
        <v>-18.465180749989219</v>
      </c>
      <c r="G21" s="4">
        <f t="shared" si="2"/>
        <v>3.1819469189252221</v>
      </c>
      <c r="H21" s="4">
        <f t="shared" si="5"/>
        <v>77.622242186234956</v>
      </c>
    </row>
    <row r="22" spans="1:8">
      <c r="A22">
        <v>16</v>
      </c>
      <c r="B22">
        <v>81</v>
      </c>
      <c r="C22">
        <f t="shared" si="3"/>
        <v>6</v>
      </c>
      <c r="D22" s="3">
        <f t="shared" si="0"/>
        <v>5.3810493392790426E-2</v>
      </c>
      <c r="E22" s="3">
        <f t="shared" si="4"/>
        <v>2.0278101464695775E-3</v>
      </c>
      <c r="F22" s="4">
        <f t="shared" si="1"/>
        <v>-37.204792882648363</v>
      </c>
      <c r="G22" s="4">
        <f t="shared" si="2"/>
        <v>3.0396874095578967</v>
      </c>
      <c r="H22" s="4">
        <f t="shared" si="5"/>
        <v>80.661929595792856</v>
      </c>
    </row>
    <row r="23" spans="1:8">
      <c r="A23">
        <v>17</v>
      </c>
      <c r="B23">
        <v>90</v>
      </c>
      <c r="C23">
        <f t="shared" si="3"/>
        <v>9</v>
      </c>
      <c r="D23" s="3">
        <f t="shared" si="0"/>
        <v>5.5751346360932708E-2</v>
      </c>
      <c r="E23" s="3">
        <f t="shared" si="4"/>
        <v>1.9408529681422815E-3</v>
      </c>
      <c r="F23" s="4">
        <f t="shared" si="1"/>
        <v>-56.201649554116607</v>
      </c>
      <c r="G23" s="4">
        <f t="shared" si="2"/>
        <v>2.90933859924528</v>
      </c>
      <c r="H23" s="4">
        <f t="shared" si="5"/>
        <v>83.57126819503813</v>
      </c>
    </row>
    <row r="24" spans="1:8">
      <c r="A24">
        <v>18</v>
      </c>
      <c r="B24">
        <v>94</v>
      </c>
      <c r="C24">
        <f t="shared" si="3"/>
        <v>4</v>
      </c>
      <c r="D24" s="3">
        <f t="shared" si="0"/>
        <v>5.7612236891336654E-2</v>
      </c>
      <c r="E24" s="3">
        <f t="shared" si="4"/>
        <v>1.8608905304039469E-3</v>
      </c>
      <c r="F24" s="4">
        <f t="shared" si="1"/>
        <v>-25.146800504193724</v>
      </c>
      <c r="G24" s="4">
        <f t="shared" si="2"/>
        <v>2.7894749050755165</v>
      </c>
      <c r="H24" s="4">
        <f t="shared" si="5"/>
        <v>86.360743100113652</v>
      </c>
    </row>
    <row r="25" spans="1:8">
      <c r="A25">
        <v>19</v>
      </c>
      <c r="B25">
        <v>96</v>
      </c>
      <c r="C25">
        <f t="shared" si="3"/>
        <v>2</v>
      </c>
      <c r="D25" s="3">
        <f t="shared" si="0"/>
        <v>5.9399354156098316E-2</v>
      </c>
      <c r="E25" s="3">
        <f t="shared" si="4"/>
        <v>1.7871172647616618E-3</v>
      </c>
      <c r="F25" s="4">
        <f t="shared" si="1"/>
        <v>-12.65430284787683</v>
      </c>
      <c r="G25" s="4">
        <f t="shared" si="2"/>
        <v>2.678888779877731</v>
      </c>
      <c r="H25" s="4">
        <f t="shared" si="5"/>
        <v>89.03963187999139</v>
      </c>
    </row>
    <row r="26" spans="1:8">
      <c r="A26">
        <v>20</v>
      </c>
      <c r="B26">
        <v>96</v>
      </c>
      <c r="C26">
        <f t="shared" si="3"/>
        <v>0</v>
      </c>
      <c r="D26" s="3">
        <f t="shared" si="0"/>
        <v>6.1118200480416718E-2</v>
      </c>
      <c r="E26" s="3">
        <f t="shared" si="4"/>
        <v>1.7188463243184016E-3</v>
      </c>
      <c r="F26" s="4">
        <f t="shared" si="1"/>
        <v>0</v>
      </c>
      <c r="G26" s="4">
        <f t="shared" si="2"/>
        <v>2.5765506401532838</v>
      </c>
      <c r="H26" s="4">
        <f t="shared" si="5"/>
        <v>91.616182520144676</v>
      </c>
    </row>
    <row r="27" spans="1:8">
      <c r="A27">
        <v>21</v>
      </c>
      <c r="B27">
        <v>96</v>
      </c>
      <c r="C27">
        <f t="shared" si="3"/>
        <v>0</v>
      </c>
      <c r="D27" s="3">
        <f t="shared" si="0"/>
        <v>6.2773689011459077E-2</v>
      </c>
      <c r="E27" s="3">
        <f t="shared" si="4"/>
        <v>1.6554885310423595E-3</v>
      </c>
      <c r="F27" s="4">
        <f t="shared" si="1"/>
        <v>0</v>
      </c>
      <c r="G27" s="4">
        <f t="shared" si="2"/>
        <v>2.481577308032497</v>
      </c>
      <c r="H27" s="4">
        <f t="shared" si="5"/>
        <v>94.097759828177175</v>
      </c>
    </row>
    <row r="28" spans="1:8">
      <c r="A28">
        <v>22</v>
      </c>
      <c r="B28">
        <v>97</v>
      </c>
      <c r="C28">
        <f t="shared" si="3"/>
        <v>1</v>
      </c>
      <c r="D28" s="3">
        <f t="shared" si="0"/>
        <v>6.4370224655642461E-2</v>
      </c>
      <c r="E28" s="3">
        <f t="shared" si="4"/>
        <v>1.5965356441833833E-3</v>
      </c>
      <c r="F28" s="4">
        <f t="shared" si="1"/>
        <v>-6.4399192196049366</v>
      </c>
      <c r="G28" s="4">
        <f t="shared" si="2"/>
        <v>2.3932069306308916</v>
      </c>
      <c r="H28" s="4">
        <f t="shared" si="5"/>
        <v>96.490966758808071</v>
      </c>
    </row>
    <row r="29" spans="1:8">
      <c r="A29">
        <v>23</v>
      </c>
      <c r="B29">
        <v>97</v>
      </c>
      <c r="C29">
        <f t="shared" si="3"/>
        <v>0</v>
      </c>
      <c r="D29" s="3">
        <f t="shared" si="0"/>
        <v>6.5911771605787428E-2</v>
      </c>
      <c r="E29" s="3">
        <f t="shared" si="4"/>
        <v>1.5415469501449675E-3</v>
      </c>
      <c r="F29" s="4">
        <f t="shared" si="1"/>
        <v>0</v>
      </c>
      <c r="G29" s="4">
        <f t="shared" si="2"/>
        <v>2.310778878267306</v>
      </c>
      <c r="H29" s="4">
        <f t="shared" si="5"/>
        <v>98.801745637075371</v>
      </c>
    </row>
    <row r="30" spans="1:8">
      <c r="A30" s="2">
        <v>24</v>
      </c>
      <c r="B30" s="2">
        <v>101</v>
      </c>
      <c r="C30" s="2">
        <f t="shared" si="3"/>
        <v>4</v>
      </c>
      <c r="D30" s="3">
        <f t="shared" si="0"/>
        <v>6.7401910035606805E-2</v>
      </c>
      <c r="E30" s="3">
        <f t="shared" si="4"/>
        <v>1.4901384298193765E-3</v>
      </c>
      <c r="F30" s="5">
        <f t="shared" si="1"/>
        <v>-26.035545029684847</v>
      </c>
      <c r="G30" s="4">
        <f t="shared" si="2"/>
        <v>2.2337175062992456</v>
      </c>
      <c r="H30" s="4">
        <f t="shared" si="5"/>
        <v>101.03546314337461</v>
      </c>
    </row>
    <row r="31" spans="1:8">
      <c r="A31">
        <v>25</v>
      </c>
      <c r="B31" s="1">
        <v>101</v>
      </c>
      <c r="C31">
        <f t="shared" si="3"/>
        <v>0</v>
      </c>
      <c r="D31" s="3">
        <f t="shared" si="0"/>
        <v>6.8843883979454845E-2</v>
      </c>
      <c r="E31" s="3">
        <f t="shared" si="4"/>
        <v>1.4419739438480406E-3</v>
      </c>
      <c r="F31" s="4"/>
      <c r="G31" s="4">
        <f t="shared" si="2"/>
        <v>2.1615189418282128</v>
      </c>
      <c r="H31" s="4">
        <f t="shared" si="5"/>
        <v>103.19698208520282</v>
      </c>
    </row>
    <row r="32" spans="1:8">
      <c r="A32">
        <v>26</v>
      </c>
      <c r="B32" s="1">
        <v>101</v>
      </c>
      <c r="C32">
        <f t="shared" si="3"/>
        <v>0</v>
      </c>
      <c r="D32" s="3">
        <f t="shared" si="0"/>
        <v>7.0240641990280128E-2</v>
      </c>
      <c r="E32" s="3">
        <f t="shared" si="4"/>
        <v>1.3967580108252831E-3</v>
      </c>
      <c r="F32" s="4"/>
      <c r="G32" s="4">
        <f t="shared" si="2"/>
        <v>2.0937402582270992</v>
      </c>
      <c r="H32" s="4">
        <f t="shared" si="5"/>
        <v>105.29072234342992</v>
      </c>
    </row>
    <row r="33" spans="1:8">
      <c r="A33">
        <v>27</v>
      </c>
      <c r="B33" s="1">
        <v>105</v>
      </c>
      <c r="C33">
        <f t="shared" si="3"/>
        <v>4</v>
      </c>
      <c r="D33" s="3">
        <f t="shared" si="0"/>
        <v>7.159487184298774E-2</v>
      </c>
      <c r="E33" s="3">
        <f t="shared" si="4"/>
        <v>1.3542298527076113E-3</v>
      </c>
      <c r="F33" s="4"/>
      <c r="G33" s="4">
        <f t="shared" si="2"/>
        <v>2.0299905492087094</v>
      </c>
      <c r="H33" s="4">
        <f t="shared" si="5"/>
        <v>107.32071289263862</v>
      </c>
    </row>
    <row r="34" spans="1:8">
      <c r="A34">
        <v>28</v>
      </c>
      <c r="B34" s="1">
        <v>106</v>
      </c>
      <c r="C34">
        <f t="shared" si="3"/>
        <v>1</v>
      </c>
      <c r="D34" s="3">
        <f t="shared" si="0"/>
        <v>7.2909030298596855E-2</v>
      </c>
      <c r="E34" s="3">
        <f t="shared" si="4"/>
        <v>1.3141584556091157E-3</v>
      </c>
      <c r="F34" s="4"/>
      <c r="G34" s="4">
        <f t="shared" si="2"/>
        <v>1.9699235249580644</v>
      </c>
      <c r="H34" s="4">
        <f t="shared" si="5"/>
        <v>109.29063641759669</v>
      </c>
    </row>
    <row r="35" spans="1:8">
      <c r="A35">
        <v>29</v>
      </c>
      <c r="B35" s="1">
        <v>106</v>
      </c>
      <c r="C35">
        <f t="shared" si="3"/>
        <v>0</v>
      </c>
      <c r="D35" s="3">
        <f t="shared" si="0"/>
        <v>7.4185368748333924E-2</v>
      </c>
      <c r="E35" s="3">
        <f t="shared" si="4"/>
        <v>1.2763384497370689E-3</v>
      </c>
      <c r="F35" s="4"/>
      <c r="G35" s="4">
        <f t="shared" si="2"/>
        <v>1.9132313361558664</v>
      </c>
      <c r="H35" s="4">
        <f t="shared" si="5"/>
        <v>111.20386775375255</v>
      </c>
    </row>
    <row r="36" spans="1:8">
      <c r="A36">
        <v>30</v>
      </c>
      <c r="B36" s="1">
        <v>118</v>
      </c>
      <c r="C36">
        <f t="shared" si="3"/>
        <v>12</v>
      </c>
      <c r="D36" s="3">
        <f t="shared" si="0"/>
        <v>7.542595540271424E-2</v>
      </c>
      <c r="E36" s="3">
        <f t="shared" si="4"/>
        <v>1.2405866543803157E-3</v>
      </c>
      <c r="F36" s="4"/>
      <c r="G36" s="4">
        <f t="shared" si="2"/>
        <v>1.8596393949160932</v>
      </c>
      <c r="H36" s="4">
        <f t="shared" si="5"/>
        <v>113.06350714866863</v>
      </c>
    </row>
    <row r="37" spans="1:8">
      <c r="A37">
        <v>31</v>
      </c>
      <c r="B37" s="1">
        <v>119</v>
      </c>
      <c r="C37">
        <f t="shared" si="3"/>
        <v>1</v>
      </c>
      <c r="D37" s="3">
        <f t="shared" si="0"/>
        <v>7.6632694568814053E-2</v>
      </c>
      <c r="E37" s="3">
        <f t="shared" si="4"/>
        <v>1.2067391660998128E-3</v>
      </c>
      <c r="F37" s="4"/>
      <c r="G37" s="4">
        <f t="shared" si="2"/>
        <v>1.8089020099836195</v>
      </c>
      <c r="H37" s="4">
        <f t="shared" si="5"/>
        <v>114.87240915865226</v>
      </c>
    </row>
    <row r="38" spans="1:8">
      <c r="A38">
        <v>32</v>
      </c>
      <c r="B38" s="1">
        <v>119</v>
      </c>
      <c r="C38">
        <f t="shared" si="3"/>
        <v>0</v>
      </c>
      <c r="D38" s="3">
        <f t="shared" si="0"/>
        <v>7.7807343461931633E-2</v>
      </c>
      <c r="E38" s="3">
        <f t="shared" si="4"/>
        <v>1.1746488931175803E-3</v>
      </c>
      <c r="F38" s="4"/>
      <c r="G38" s="4">
        <f t="shared" si="2"/>
        <v>1.7607986907832527</v>
      </c>
      <c r="H38" s="4">
        <f t="shared" si="5"/>
        <v>116.63320784943551</v>
      </c>
    </row>
    <row r="39" spans="1:8">
      <c r="A39">
        <v>33</v>
      </c>
      <c r="B39" s="1">
        <v>120</v>
      </c>
      <c r="C39">
        <f t="shared" si="3"/>
        <v>1</v>
      </c>
      <c r="D39" s="3">
        <f t="shared" si="0"/>
        <v>7.8951526920124637E-2</v>
      </c>
      <c r="E39" s="3">
        <f t="shared" si="4"/>
        <v>1.1441834581930044E-3</v>
      </c>
      <c r="F39" s="4"/>
      <c r="G39" s="4">
        <f t="shared" si="2"/>
        <v>1.7151310038313134</v>
      </c>
      <c r="H39" s="4">
        <f t="shared" si="5"/>
        <v>118.34833885326682</v>
      </c>
    </row>
    <row r="40" spans="1:8">
      <c r="A40">
        <v>34</v>
      </c>
      <c r="B40" s="1">
        <v>123</v>
      </c>
      <c r="C40">
        <f t="shared" si="3"/>
        <v>3</v>
      </c>
      <c r="D40" s="3">
        <f t="shared" si="0"/>
        <v>8.0066750327483671E-2</v>
      </c>
      <c r="E40" s="3">
        <f t="shared" si="4"/>
        <v>1.1152234073590339E-3</v>
      </c>
      <c r="F40" s="4"/>
      <c r="G40" s="4">
        <f t="shared" si="2"/>
        <v>1.6717198876311918</v>
      </c>
      <c r="H40" s="4">
        <f t="shared" si="5"/>
        <v>120.02005874089802</v>
      </c>
    </row>
    <row r="41" spans="1:8">
      <c r="A41">
        <v>35</v>
      </c>
      <c r="B41" s="1">
        <v>125</v>
      </c>
      <c r="C41">
        <f t="shared" si="3"/>
        <v>2</v>
      </c>
      <c r="D41" s="3">
        <f t="shared" si="0"/>
        <v>8.1154411001239546E-2</v>
      </c>
      <c r="E41" s="3">
        <f t="shared" si="4"/>
        <v>1.0876606737558747E-3</v>
      </c>
      <c r="F41" s="4"/>
      <c r="G41" s="4">
        <f t="shared" si="2"/>
        <v>1.6304033499600563</v>
      </c>
      <c r="H41" s="4">
        <f t="shared" si="5"/>
        <v>121.65046209085808</v>
      </c>
    </row>
    <row r="42" spans="1:8">
      <c r="A42">
        <v>36</v>
      </c>
      <c r="B42" s="1">
        <v>125</v>
      </c>
      <c r="C42">
        <f t="shared" si="3"/>
        <v>0</v>
      </c>
      <c r="D42" s="3">
        <f t="shared" si="0"/>
        <v>8.221580825644148E-2</v>
      </c>
      <c r="E42" s="3">
        <f t="shared" si="4"/>
        <v>1.0613972552019346E-3</v>
      </c>
      <c r="F42" s="4"/>
      <c r="G42" s="4">
        <f t="shared" si="2"/>
        <v>1.5910344855476999</v>
      </c>
      <c r="H42" s="4">
        <f t="shared" si="5"/>
        <v>123.24149657640578</v>
      </c>
    </row>
    <row r="43" spans="1:8">
      <c r="A43">
        <v>37</v>
      </c>
      <c r="B43" s="1">
        <v>126</v>
      </c>
      <c r="C43">
        <f t="shared" si="3"/>
        <v>1</v>
      </c>
      <c r="D43" s="3">
        <f t="shared" si="0"/>
        <v>8.3252152328065598E-2</v>
      </c>
      <c r="E43" s="3">
        <f t="shared" si="4"/>
        <v>1.0363440716241179E-3</v>
      </c>
      <c r="F43" s="4"/>
      <c r="G43" s="4">
        <f t="shared" si="2"/>
        <v>1.5534797633645527</v>
      </c>
      <c r="H43" s="4">
        <f t="shared" si="5"/>
        <v>124.79497633977033</v>
      </c>
    </row>
    <row r="44" spans="1:8">
      <c r="A44">
        <v>38</v>
      </c>
      <c r="B44" s="1">
        <v>127</v>
      </c>
      <c r="C44">
        <f t="shared" si="3"/>
        <v>1</v>
      </c>
      <c r="D44" s="3">
        <f t="shared" si="0"/>
        <v>8.4264572302536367E-2</v>
      </c>
      <c r="E44" s="3">
        <f t="shared" si="4"/>
        <v>1.0124199744707685E-3</v>
      </c>
      <c r="F44" s="4"/>
      <c r="G44" s="4">
        <f t="shared" si="2"/>
        <v>1.517617541731682</v>
      </c>
      <c r="H44" s="4">
        <f t="shared" si="5"/>
        <v>126.31259388150201</v>
      </c>
    </row>
    <row r="45" spans="1:8">
      <c r="A45">
        <v>39</v>
      </c>
      <c r="B45" s="1">
        <v>127</v>
      </c>
      <c r="C45">
        <f t="shared" si="3"/>
        <v>0</v>
      </c>
      <c r="D45" s="3">
        <f t="shared" si="0"/>
        <v>8.5254123187587405E-2</v>
      </c>
      <c r="E45" s="3">
        <f t="shared" si="4"/>
        <v>9.8955088505103816E-4</v>
      </c>
      <c r="F45" s="4"/>
      <c r="G45" s="4">
        <f t="shared" si="2"/>
        <v>1.4833367766915062</v>
      </c>
      <c r="H45" s="4">
        <f t="shared" si="5"/>
        <v>127.79593065819351</v>
      </c>
    </row>
    <row r="46" spans="1:8">
      <c r="A46">
        <v>40</v>
      </c>
      <c r="B46" s="1">
        <v>127</v>
      </c>
      <c r="C46">
        <f t="shared" si="3"/>
        <v>0</v>
      </c>
      <c r="D46" s="3">
        <f t="shared" si="0"/>
        <v>8.6221792230249616E-2</v>
      </c>
      <c r="E46" s="3">
        <f t="shared" si="4"/>
        <v>9.6766904266221143E-4</v>
      </c>
      <c r="F46" s="4"/>
      <c r="G46" s="4">
        <f t="shared" si="2"/>
        <v>1.4505358949506548</v>
      </c>
      <c r="H46" s="4">
        <f t="shared" si="5"/>
        <v>129.24646655314416</v>
      </c>
    </row>
    <row r="47" spans="1:8">
      <c r="A47">
        <v>41</v>
      </c>
      <c r="B47" s="1">
        <v>127</v>
      </c>
      <c r="C47">
        <f t="shared" si="3"/>
        <v>0</v>
      </c>
      <c r="D47" s="3">
        <f t="shared" si="0"/>
        <v>8.716850457678782E-2</v>
      </c>
      <c r="E47" s="3">
        <f t="shared" si="4"/>
        <v>9.4671234653820324E-4</v>
      </c>
      <c r="F47" s="4"/>
      <c r="G47" s="4">
        <f t="shared" si="2"/>
        <v>1.4191218074607668</v>
      </c>
      <c r="H47" s="4">
        <f t="shared" si="5"/>
        <v>130.66558836060491</v>
      </c>
    </row>
    <row r="48" spans="1:8">
      <c r="A48">
        <v>42</v>
      </c>
      <c r="B48" s="1">
        <v>128</v>
      </c>
      <c r="C48">
        <f t="shared" si="3"/>
        <v>1</v>
      </c>
      <c r="D48" s="3">
        <f t="shared" si="0"/>
        <v>8.8095128355040186E-2</v>
      </c>
      <c r="E48" s="3">
        <f t="shared" si="4"/>
        <v>9.2662377825236675E-4</v>
      </c>
      <c r="F48" s="4"/>
      <c r="G48" s="4">
        <f t="shared" si="2"/>
        <v>1.3890090436002978</v>
      </c>
      <c r="H48" s="4">
        <f t="shared" si="5"/>
        <v>132.05459740420523</v>
      </c>
    </row>
    <row r="49" spans="1:8">
      <c r="A49">
        <v>43</v>
      </c>
      <c r="B49" s="1">
        <v>129</v>
      </c>
      <c r="C49">
        <f t="shared" si="3"/>
        <v>1</v>
      </c>
      <c r="D49" s="3">
        <f t="shared" si="0"/>
        <v>8.900247924837934E-2</v>
      </c>
      <c r="E49" s="3">
        <f t="shared" si="4"/>
        <v>9.0735089333915386E-4</v>
      </c>
      <c r="F49" s="4"/>
      <c r="G49" s="4">
        <f t="shared" si="2"/>
        <v>1.3601189891153918</v>
      </c>
      <c r="H49" s="4">
        <f t="shared" si="5"/>
        <v>133.41471639332062</v>
      </c>
    </row>
    <row r="50" spans="1:8">
      <c r="A50">
        <v>44</v>
      </c>
      <c r="B50" s="1">
        <v>129</v>
      </c>
      <c r="C50">
        <f t="shared" si="3"/>
        <v>0</v>
      </c>
      <c r="D50" s="3">
        <f t="shared" si="0"/>
        <v>8.9891324621034774E-2</v>
      </c>
      <c r="E50" s="3">
        <f t="shared" si="4"/>
        <v>8.8884537265543351E-4</v>
      </c>
      <c r="F50" s="4"/>
      <c r="G50" s="4">
        <f t="shared" si="2"/>
        <v>1.3323792136104948</v>
      </c>
      <c r="H50" s="4">
        <f t="shared" si="5"/>
        <v>134.74709560693111</v>
      </c>
    </row>
    <row r="51" spans="1:8">
      <c r="A51">
        <v>45</v>
      </c>
      <c r="B51" s="1">
        <v>129</v>
      </c>
      <c r="C51">
        <f t="shared" si="3"/>
        <v>0</v>
      </c>
      <c r="D51" s="3">
        <f t="shared" si="0"/>
        <v>9.0762387246493326E-2</v>
      </c>
      <c r="E51" s="3">
        <f t="shared" si="4"/>
        <v>8.7106262545855184E-4</v>
      </c>
      <c r="F51" s="4"/>
      <c r="G51" s="4">
        <f t="shared" si="2"/>
        <v>1.3057228755623691</v>
      </c>
      <c r="H51" s="4">
        <f t="shared" si="5"/>
        <v>136.05281848249348</v>
      </c>
    </row>
    <row r="52" spans="1:8">
      <c r="A52">
        <v>46</v>
      </c>
      <c r="B52" s="1">
        <v>130</v>
      </c>
      <c r="C52">
        <f t="shared" si="3"/>
        <v>1</v>
      </c>
      <c r="D52" s="3">
        <f t="shared" si="0"/>
        <v>9.1616348683873805E-2</v>
      </c>
      <c r="E52" s="3">
        <f t="shared" si="4"/>
        <v>8.5396143738047936E-4</v>
      </c>
      <c r="F52" s="4"/>
      <c r="G52" s="4">
        <f t="shared" si="2"/>
        <v>1.2800881946333384</v>
      </c>
      <c r="H52" s="4">
        <f t="shared" si="5"/>
        <v>137.33290667712683</v>
      </c>
    </row>
    <row r="53" spans="1:8">
      <c r="A53">
        <v>47</v>
      </c>
      <c r="B53" s="1">
        <v>132</v>
      </c>
      <c r="C53">
        <f t="shared" si="3"/>
        <v>2</v>
      </c>
      <c r="D53" s="3">
        <f t="shared" si="0"/>
        <v>9.2453852341367382E-2</v>
      </c>
      <c r="E53" s="3">
        <f t="shared" si="4"/>
        <v>8.375036574935768E-4</v>
      </c>
      <c r="F53" s="4"/>
      <c r="G53" s="4">
        <f t="shared" si="2"/>
        <v>1.2554179825828715</v>
      </c>
      <c r="H53" s="4">
        <f t="shared" si="5"/>
        <v>138.58832465970971</v>
      </c>
    </row>
    <row r="54" spans="1:8">
      <c r="A54">
        <v>48</v>
      </c>
      <c r="B54" s="1">
        <v>133</v>
      </c>
      <c r="C54">
        <f t="shared" si="3"/>
        <v>1</v>
      </c>
      <c r="D54" s="3">
        <f t="shared" si="0"/>
        <v>9.3275506260862673E-2</v>
      </c>
      <c r="E54" s="3">
        <f t="shared" si="4"/>
        <v>8.2165391949529099E-4</v>
      </c>
      <c r="F54" s="4"/>
      <c r="G54" s="4">
        <f t="shared" si="2"/>
        <v>1.2316592253234413</v>
      </c>
      <c r="H54" s="4">
        <f t="shared" si="5"/>
        <v>139.81998388503317</v>
      </c>
    </row>
    <row r="55" spans="1:8">
      <c r="A55">
        <v>49</v>
      </c>
      <c r="B55" s="1">
        <v>137</v>
      </c>
      <c r="C55">
        <f t="shared" si="3"/>
        <v>4</v>
      </c>
      <c r="D55" s="3">
        <f t="shared" si="0"/>
        <v>9.4081885653620301E-2</v>
      </c>
      <c r="E55" s="3">
        <f t="shared" si="4"/>
        <v>8.0637939275762793E-4</v>
      </c>
      <c r="F55" s="4"/>
      <c r="G55" s="4">
        <f t="shared" si="2"/>
        <v>1.2087627097436844</v>
      </c>
      <c r="H55" s="4">
        <f t="shared" si="5"/>
        <v>141.02874659477686</v>
      </c>
    </row>
    <row r="56" spans="1:8">
      <c r="A56">
        <v>50</v>
      </c>
      <c r="B56" s="1">
        <v>137</v>
      </c>
      <c r="C56">
        <f t="shared" si="3"/>
        <v>0</v>
      </c>
      <c r="D56" s="3">
        <f t="shared" si="0"/>
        <v>9.4873535213197857E-2</v>
      </c>
      <c r="E56" s="3">
        <f t="shared" si="4"/>
        <v>7.9164955957755634E-4</v>
      </c>
      <c r="F56" s="4"/>
      <c r="G56" s="4">
        <f t="shared" si="2"/>
        <v>1.1866826898067568</v>
      </c>
      <c r="H56" s="4">
        <f t="shared" si="5"/>
        <v>142.21542928458362</v>
      </c>
    </row>
    <row r="57" spans="1:8">
      <c r="A57">
        <v>51</v>
      </c>
      <c r="B57" s="1">
        <v>137</v>
      </c>
      <c r="C57">
        <f t="shared" si="3"/>
        <v>0</v>
      </c>
      <c r="D57" s="3">
        <f t="shared" si="0"/>
        <v>9.5650971228665616E-2</v>
      </c>
      <c r="E57" s="3">
        <f t="shared" si="4"/>
        <v>7.7743601546775842E-4</v>
      </c>
      <c r="F57" s="4"/>
      <c r="G57" s="4">
        <f t="shared" si="2"/>
        <v>1.1653765871861699</v>
      </c>
      <c r="H57" s="4">
        <f t="shared" si="5"/>
        <v>143.38080587176978</v>
      </c>
    </row>
    <row r="58" spans="1:8">
      <c r="A58">
        <v>52</v>
      </c>
      <c r="B58" s="1">
        <v>139</v>
      </c>
      <c r="C58">
        <f t="shared" si="3"/>
        <v>2</v>
      </c>
      <c r="D58" s="3">
        <f t="shared" si="0"/>
        <v>9.6414683518426414E-2</v>
      </c>
      <c r="E58" s="3">
        <f t="shared" si="4"/>
        <v>7.6371228976079841E-4</v>
      </c>
      <c r="F58" s="4"/>
      <c r="G58" s="4">
        <f t="shared" si="2"/>
        <v>1.1448047223514368</v>
      </c>
      <c r="H58" s="4">
        <f t="shared" si="5"/>
        <v>144.52561059412122</v>
      </c>
    </row>
    <row r="59" spans="1:8">
      <c r="A59" t="s">
        <v>4</v>
      </c>
      <c r="B59">
        <f>$B$1</f>
        <v>1499</v>
      </c>
      <c r="C59">
        <f>B59-$B$30</f>
        <v>1398</v>
      </c>
      <c r="D59" s="3">
        <v>1</v>
      </c>
      <c r="E59" s="3">
        <f>D59-D30</f>
        <v>0.9325980899643932</v>
      </c>
      <c r="F59" s="4">
        <f>C59*LN(E59)</f>
        <v>-97.553757874941283</v>
      </c>
      <c r="G59" s="4">
        <f t="shared" si="2"/>
        <v>1397.9645368566255</v>
      </c>
      <c r="H59" s="4"/>
    </row>
  </sheetData>
  <phoneticPr fontId="1" type="noConversion"/>
  <pageMargins left="0.75" right="0.75" top="1" bottom="1" header="0.5" footer="0.5"/>
  <pageSetup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Exp</vt:lpstr>
      <vt:lpstr>ENTfit</vt:lpstr>
      <vt:lpstr>EG</vt:lpstr>
    </vt:vector>
  </TitlesOfParts>
  <Company>MIT Sloan School of Management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Braun</dc:creator>
  <cp:lastModifiedBy>mgoic</cp:lastModifiedBy>
  <dcterms:created xsi:type="dcterms:W3CDTF">2009-09-02T19:50:05Z</dcterms:created>
  <dcterms:modified xsi:type="dcterms:W3CDTF">2011-03-16T23:23:58Z</dcterms:modified>
</cp:coreProperties>
</file>