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1595" windowHeight="5130"/>
  </bookViews>
  <sheets>
    <sheet name="Pauta" sheetId="1" r:id="rId1"/>
  </sheets>
  <calcPr calcId="125725"/>
</workbook>
</file>

<file path=xl/calcChain.xml><?xml version="1.0" encoding="utf-8"?>
<calcChain xmlns="http://schemas.openxmlformats.org/spreadsheetml/2006/main">
  <c r="M58" i="1"/>
  <c r="M56"/>
  <c r="N46"/>
  <c r="J21"/>
  <c r="H42"/>
  <c r="K38"/>
  <c r="N40" s="1"/>
  <c r="N45" s="1"/>
  <c r="N48" s="1"/>
  <c r="J20"/>
  <c r="J17"/>
  <c r="J16"/>
  <c r="J15"/>
  <c r="J14"/>
  <c r="J13"/>
  <c r="J12"/>
  <c r="K17"/>
  <c r="J19"/>
  <c r="I17"/>
  <c r="I16"/>
  <c r="I15"/>
  <c r="I14"/>
  <c r="I13"/>
  <c r="I12"/>
  <c r="F4"/>
  <c r="J4" s="1"/>
  <c r="J3"/>
  <c r="I4"/>
  <c r="I5" s="1"/>
  <c r="I6" s="1"/>
  <c r="I7" l="1"/>
  <c r="F6"/>
  <c r="J6" s="1"/>
  <c r="F5"/>
  <c r="J5" s="1"/>
  <c r="I8" l="1"/>
  <c r="F9"/>
  <c r="F8" l="1"/>
  <c r="J7" s="1"/>
  <c r="F10" s="1"/>
  <c r="J8" s="1"/>
</calcChain>
</file>

<file path=xl/sharedStrings.xml><?xml version="1.0" encoding="utf-8"?>
<sst xmlns="http://schemas.openxmlformats.org/spreadsheetml/2006/main" count="78" uniqueCount="62">
  <si>
    <t>Plazo</t>
  </si>
  <si>
    <t>Moneda</t>
  </si>
  <si>
    <t>Caracteristicas</t>
  </si>
  <si>
    <t>Deposito</t>
  </si>
  <si>
    <t>$</t>
  </si>
  <si>
    <t>3% a 6 meses</t>
  </si>
  <si>
    <t>FRA1</t>
  </si>
  <si>
    <t>FRA2</t>
  </si>
  <si>
    <t>Forward</t>
  </si>
  <si>
    <t>US</t>
  </si>
  <si>
    <t>540 ($/USD) a 2yr</t>
  </si>
  <si>
    <t>($/UF)</t>
  </si>
  <si>
    <t>22.000 ($/UF) a 2.5yr</t>
  </si>
  <si>
    <t>Bono</t>
  </si>
  <si>
    <t>Paga 100 a 2.5yr</t>
  </si>
  <si>
    <t>UF</t>
  </si>
  <si>
    <t>3.2% a partir de 1yr por 6 meses</t>
  </si>
  <si>
    <t>FRA3</t>
  </si>
  <si>
    <t>3.8% a partir de 2.5yr por 6 meses</t>
  </si>
  <si>
    <t>4.1% a partir de 6m por 6 m</t>
  </si>
  <si>
    <t>Dola Spot</t>
  </si>
  <si>
    <t>($/US)</t>
  </si>
  <si>
    <t>2.8% a 2 yr</t>
  </si>
  <si>
    <t>UF spot</t>
  </si>
  <si>
    <t>Tasa Z $</t>
  </si>
  <si>
    <t>Calculos</t>
  </si>
  <si>
    <t>Datos</t>
  </si>
  <si>
    <t>a.</t>
  </si>
  <si>
    <t>b.</t>
  </si>
  <si>
    <t>Tasa Flotante</t>
  </si>
  <si>
    <t>VPN Pata Fija</t>
  </si>
  <si>
    <t>c.</t>
  </si>
  <si>
    <r>
      <t xml:space="preserve">Si el Swap se debe estructurar con </t>
    </r>
    <r>
      <rPr>
        <i/>
        <sz val="11"/>
        <color theme="1"/>
        <rFont val="Calibri"/>
        <family val="2"/>
        <scheme val="minor"/>
      </rPr>
      <t xml:space="preserve">float+spread </t>
    </r>
    <r>
      <rPr>
        <sz val="11"/>
        <color theme="1"/>
        <rFont val="Calibri"/>
        <family val="2"/>
        <scheme val="minor"/>
      </rPr>
      <t>las cotizaciones (</t>
    </r>
    <r>
      <rPr>
        <i/>
        <sz val="11"/>
        <color theme="1"/>
        <rFont val="Calibri"/>
        <family val="2"/>
        <scheme val="minor"/>
      </rPr>
      <t>tasa pata fija</t>
    </r>
    <r>
      <rPr>
        <sz val="11"/>
        <color theme="1"/>
        <rFont val="Calibri"/>
        <family val="2"/>
        <scheme val="minor"/>
      </rPr>
      <t>) deberá aumentar</t>
    </r>
  </si>
  <si>
    <t>Matemáticamente, si las tasas están en convención lineal ACT/360 se tendrá que… (para otras convenciones es análogo)</t>
  </si>
  <si>
    <t>d.</t>
  </si>
  <si>
    <t>A</t>
  </si>
  <si>
    <t>B</t>
  </si>
  <si>
    <t>Tasa Fija</t>
  </si>
  <si>
    <t>float + 20 bps</t>
  </si>
  <si>
    <t>x</t>
  </si>
  <si>
    <t>f</t>
  </si>
  <si>
    <t>x-c</t>
  </si>
  <si>
    <t>Es decir</t>
  </si>
  <si>
    <t>I
(c) = 0.1%</t>
  </si>
  <si>
    <t>f + 148 bps</t>
  </si>
  <si>
    <t>7.5% + f -(x-c) ≤ fb  --&gt;  fb ≥ f + (7.5% - (x-c))</t>
  </si>
  <si>
    <t>fb ≥</t>
  </si>
  <si>
    <t>e.</t>
  </si>
  <si>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si entra en el SWAP se debe cumplir que </t>
    </r>
  </si>
  <si>
    <t>C le ofrecen enfrenta</t>
  </si>
  <si>
    <t>float + 30 bps</t>
  </si>
  <si>
    <t>Qué hacer?</t>
  </si>
  <si>
    <t>-</t>
  </si>
  <si>
    <t>Si decide emitir a tasa fija, puede cambiar a tasa flotante</t>
  </si>
  <si>
    <t xml:space="preserve"> --&gt;</t>
  </si>
  <si>
    <t>Si decide emitir a tasa flotate, puede cambiar a tasa fija</t>
  </si>
  <si>
    <t>6.5% + f - x  = fc</t>
  </si>
  <si>
    <t>fc = f + 38 bps</t>
  </si>
  <si>
    <t xml:space="preserve">Fija_C = f + 0.3% + x - f  </t>
  </si>
  <si>
    <t xml:space="preserve">Fija_C = 6.42% </t>
  </si>
  <si>
    <t>Por lo tanto, le convenirá emitir a Tasa flotante y Swapear a tasa fija</t>
  </si>
  <si>
    <t>Instr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</si>
</sst>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4" formatCode="_-* #,##0.0_-;\-* #,##0.0_-;_-* &quot;-&quot;??_-;_-@_-"/>
    <numFmt numFmtId="165" formatCode="0.0%"/>
    <numFmt numFmtId="166" formatCode="_-* #,##0.0_-;\-* #,##0.0_-;_-* &quot;-&quot;?_-;_-@_-"/>
    <numFmt numFmtId="167" formatCode="0.000%"/>
    <numFmt numFmtId="168" formatCode="_-* #,##0_-;\-* #,##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164" fontId="0" fillId="2" borderId="0" xfId="1" applyNumberFormat="1" applyFont="1" applyFill="1"/>
    <xf numFmtId="0" fontId="0" fillId="2" borderId="0" xfId="0" applyFill="1"/>
    <xf numFmtId="10" fontId="0" fillId="2" borderId="0" xfId="2" applyNumberFormat="1" applyFont="1" applyFill="1"/>
    <xf numFmtId="10" fontId="0" fillId="2" borderId="0" xfId="0" applyNumberFormat="1" applyFill="1"/>
    <xf numFmtId="0" fontId="0" fillId="2" borderId="1" xfId="0" applyFill="1" applyBorder="1"/>
    <xf numFmtId="0" fontId="0" fillId="2" borderId="4" xfId="0" applyFill="1" applyBorder="1"/>
    <xf numFmtId="0" fontId="0" fillId="2" borderId="11" xfId="0" applyFill="1" applyBorder="1"/>
    <xf numFmtId="0" fontId="0" fillId="2" borderId="13" xfId="0" applyFill="1" applyBorder="1"/>
    <xf numFmtId="0" fontId="0" fillId="2" borderId="14" xfId="0" applyFill="1" applyBorder="1"/>
    <xf numFmtId="0" fontId="0" fillId="2" borderId="16" xfId="0" applyFill="1" applyBorder="1"/>
    <xf numFmtId="10" fontId="0" fillId="2" borderId="1" xfId="2" applyNumberFormat="1" applyFont="1" applyFill="1" applyBorder="1"/>
    <xf numFmtId="10" fontId="0" fillId="2" borderId="1" xfId="0" applyNumberFormat="1" applyFill="1" applyBorder="1"/>
    <xf numFmtId="0" fontId="0" fillId="3" borderId="1" xfId="0" applyFill="1" applyBorder="1"/>
    <xf numFmtId="0" fontId="3" fillId="2" borderId="17" xfId="0" applyFont="1" applyFill="1" applyBorder="1"/>
    <xf numFmtId="0" fontId="3" fillId="2" borderId="18" xfId="0" applyFont="1" applyFill="1" applyBorder="1"/>
    <xf numFmtId="0" fontId="3" fillId="2" borderId="7" xfId="0" applyFont="1" applyFill="1" applyBorder="1"/>
    <xf numFmtId="0" fontId="3" fillId="2" borderId="19" xfId="0" applyFont="1" applyFill="1" applyBorder="1"/>
    <xf numFmtId="0" fontId="3" fillId="2" borderId="3" xfId="0" applyFont="1" applyFill="1" applyBorder="1"/>
    <xf numFmtId="164" fontId="0" fillId="2" borderId="5" xfId="1" applyNumberFormat="1" applyFont="1" applyFill="1" applyBorder="1" applyAlignment="1">
      <alignment horizontal="center"/>
    </xf>
    <xf numFmtId="164" fontId="0" fillId="2" borderId="7" xfId="1" applyNumberFormat="1" applyFont="1" applyFill="1" applyBorder="1" applyAlignment="1">
      <alignment horizontal="center"/>
    </xf>
    <xf numFmtId="164" fontId="0" fillId="2" borderId="10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0" xfId="0" applyFont="1" applyFill="1"/>
    <xf numFmtId="166" fontId="0" fillId="2" borderId="0" xfId="0" applyNumberFormat="1" applyFill="1"/>
    <xf numFmtId="43" fontId="0" fillId="2" borderId="0" xfId="0" applyNumberFormat="1" applyFill="1"/>
    <xf numFmtId="164" fontId="0" fillId="2" borderId="1" xfId="0" applyNumberFormat="1" applyFill="1" applyBorder="1"/>
    <xf numFmtId="164" fontId="0" fillId="2" borderId="11" xfId="0" applyNumberFormat="1" applyFill="1" applyBorder="1"/>
    <xf numFmtId="10" fontId="0" fillId="2" borderId="11" xfId="2" applyNumberFormat="1" applyFont="1" applyFill="1" applyBorder="1"/>
    <xf numFmtId="0" fontId="2" fillId="2" borderId="20" xfId="0" applyFont="1" applyFill="1" applyBorder="1"/>
    <xf numFmtId="0" fontId="2" fillId="2" borderId="21" xfId="0" applyFont="1" applyFill="1" applyBorder="1"/>
    <xf numFmtId="10" fontId="0" fillId="4" borderId="2" xfId="2" applyNumberFormat="1" applyFont="1" applyFill="1" applyBorder="1"/>
    <xf numFmtId="10" fontId="0" fillId="4" borderId="12" xfId="2" applyNumberFormat="1" applyFont="1" applyFill="1" applyBorder="1" applyAlignment="1">
      <alignment horizontal="center"/>
    </xf>
    <xf numFmtId="10" fontId="0" fillId="4" borderId="6" xfId="2" applyNumberFormat="1" applyFont="1" applyFill="1" applyBorder="1" applyAlignment="1">
      <alignment horizontal="center"/>
    </xf>
    <xf numFmtId="10" fontId="0" fillId="4" borderId="9" xfId="2" applyNumberFormat="1" applyFont="1" applyFill="1" applyBorder="1" applyAlignment="1">
      <alignment horizontal="center"/>
    </xf>
    <xf numFmtId="9" fontId="0" fillId="2" borderId="0" xfId="0" applyNumberFormat="1" applyFill="1"/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right"/>
    </xf>
    <xf numFmtId="165" fontId="0" fillId="2" borderId="0" xfId="0" applyNumberFormat="1" applyFill="1"/>
    <xf numFmtId="165" fontId="0" fillId="2" borderId="0" xfId="0" applyNumberFormat="1" applyFill="1" applyAlignment="1">
      <alignment horizontal="left"/>
    </xf>
    <xf numFmtId="10" fontId="0" fillId="2" borderId="2" xfId="2" applyNumberFormat="1" applyFont="1" applyFill="1" applyBorder="1"/>
    <xf numFmtId="10" fontId="2" fillId="2" borderId="0" xfId="2" applyNumberFormat="1" applyFont="1" applyFill="1"/>
    <xf numFmtId="10" fontId="0" fillId="2" borderId="11" xfId="0" applyNumberFormat="1" applyFill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2" fillId="4" borderId="0" xfId="0" applyFont="1" applyFill="1"/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0" fontId="7" fillId="3" borderId="1" xfId="2" applyNumberFormat="1" applyFont="1" applyFill="1" applyBorder="1"/>
    <xf numFmtId="0" fontId="7" fillId="3" borderId="1" xfId="0" applyFont="1" applyFill="1" applyBorder="1"/>
    <xf numFmtId="10" fontId="7" fillId="3" borderId="1" xfId="0" applyNumberFormat="1" applyFont="1" applyFill="1" applyBorder="1"/>
    <xf numFmtId="167" fontId="7" fillId="3" borderId="1" xfId="2" applyNumberFormat="1" applyFont="1" applyFill="1" applyBorder="1"/>
    <xf numFmtId="168" fontId="0" fillId="2" borderId="9" xfId="1" applyNumberFormat="1" applyFont="1" applyFill="1" applyBorder="1"/>
    <xf numFmtId="168" fontId="7" fillId="3" borderId="1" xfId="1" applyNumberFormat="1" applyFont="1" applyFill="1" applyBorder="1"/>
    <xf numFmtId="2" fontId="7" fillId="3" borderId="1" xfId="0" applyNumberFormat="1" applyFont="1" applyFill="1" applyBorder="1"/>
    <xf numFmtId="0" fontId="2" fillId="2" borderId="25" xfId="0" applyFont="1" applyFill="1" applyBorder="1"/>
    <xf numFmtId="0" fontId="2" fillId="2" borderId="26" xfId="0" applyFont="1" applyFill="1" applyBorder="1"/>
    <xf numFmtId="164" fontId="0" fillId="2" borderId="27" xfId="1" applyNumberFormat="1" applyFont="1" applyFill="1" applyBorder="1"/>
    <xf numFmtId="164" fontId="0" fillId="2" borderId="28" xfId="1" applyNumberFormat="1" applyFont="1" applyFill="1" applyBorder="1"/>
    <xf numFmtId="164" fontId="0" fillId="2" borderId="4" xfId="1" applyNumberFormat="1" applyFont="1" applyFill="1" applyBorder="1"/>
    <xf numFmtId="10" fontId="0" fillId="2" borderId="29" xfId="2" applyNumberFormat="1" applyFont="1" applyFill="1" applyBorder="1"/>
    <xf numFmtId="10" fontId="0" fillId="2" borderId="8" xfId="2" applyNumberFormat="1" applyFont="1" applyFill="1" applyBorder="1"/>
    <xf numFmtId="10" fontId="0" fillId="2" borderId="9" xfId="2" applyNumberFormat="1" applyFont="1" applyFill="1" applyBorder="1"/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Porcentual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819151</xdr:colOff>
      <xdr:row>40</xdr:row>
      <xdr:rowOff>66675</xdr:rowOff>
    </xdr:from>
    <xdr:to>
      <xdr:col>7</xdr:col>
      <xdr:colOff>695326</xdr:colOff>
      <xdr:row>40</xdr:row>
      <xdr:rowOff>68263</xdr:rowOff>
    </xdr:to>
    <xdr:cxnSp macro="">
      <xdr:nvCxnSpPr>
        <xdr:cNvPr id="3" name="2 Conector recto de flecha"/>
        <xdr:cNvCxnSpPr/>
      </xdr:nvCxnSpPr>
      <xdr:spPr>
        <a:xfrm rot="10800000">
          <a:off x="6000751" y="7591425"/>
          <a:ext cx="73342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38100</xdr:colOff>
      <xdr:row>40</xdr:row>
      <xdr:rowOff>66675</xdr:rowOff>
    </xdr:from>
    <xdr:to>
      <xdr:col>9</xdr:col>
      <xdr:colOff>800100</xdr:colOff>
      <xdr:row>40</xdr:row>
      <xdr:rowOff>76200</xdr:rowOff>
    </xdr:to>
    <xdr:cxnSp macro="">
      <xdr:nvCxnSpPr>
        <xdr:cNvPr id="5" name="4 Conector recto de flecha"/>
        <xdr:cNvCxnSpPr/>
      </xdr:nvCxnSpPr>
      <xdr:spPr>
        <a:xfrm flipV="1">
          <a:off x="7581900" y="7591425"/>
          <a:ext cx="76200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40</xdr:row>
      <xdr:rowOff>57150</xdr:rowOff>
    </xdr:from>
    <xdr:to>
      <xdr:col>13</xdr:col>
      <xdr:colOff>752475</xdr:colOff>
      <xdr:row>40</xdr:row>
      <xdr:rowOff>66675</xdr:rowOff>
    </xdr:to>
    <xdr:cxnSp macro="">
      <xdr:nvCxnSpPr>
        <xdr:cNvPr id="8" name="7 Conector recto de flecha"/>
        <xdr:cNvCxnSpPr/>
      </xdr:nvCxnSpPr>
      <xdr:spPr>
        <a:xfrm flipV="1">
          <a:off x="10201275" y="7581900"/>
          <a:ext cx="752475" cy="95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28575</xdr:colOff>
      <xdr:row>40</xdr:row>
      <xdr:rowOff>57150</xdr:rowOff>
    </xdr:from>
    <xdr:to>
      <xdr:col>12</xdr:col>
      <xdr:colOff>28575</xdr:colOff>
      <xdr:row>40</xdr:row>
      <xdr:rowOff>66675</xdr:rowOff>
    </xdr:to>
    <xdr:cxnSp macro="">
      <xdr:nvCxnSpPr>
        <xdr:cNvPr id="9" name="8 Conector recto de flecha"/>
        <xdr:cNvCxnSpPr/>
      </xdr:nvCxnSpPr>
      <xdr:spPr>
        <a:xfrm flipV="1">
          <a:off x="9182100" y="7581900"/>
          <a:ext cx="76200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</xdr:colOff>
      <xdr:row>42</xdr:row>
      <xdr:rowOff>95250</xdr:rowOff>
    </xdr:from>
    <xdr:to>
      <xdr:col>11</xdr:col>
      <xdr:colOff>742951</xdr:colOff>
      <xdr:row>42</xdr:row>
      <xdr:rowOff>96838</xdr:rowOff>
    </xdr:to>
    <xdr:cxnSp macro="">
      <xdr:nvCxnSpPr>
        <xdr:cNvPr id="10" name="9 Conector recto de flecha"/>
        <xdr:cNvCxnSpPr/>
      </xdr:nvCxnSpPr>
      <xdr:spPr>
        <a:xfrm rot="10800000">
          <a:off x="9153527" y="8001000"/>
          <a:ext cx="742949" cy="1588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66677</xdr:colOff>
      <xdr:row>42</xdr:row>
      <xdr:rowOff>85725</xdr:rowOff>
    </xdr:from>
    <xdr:to>
      <xdr:col>9</xdr:col>
      <xdr:colOff>809626</xdr:colOff>
      <xdr:row>42</xdr:row>
      <xdr:rowOff>87313</xdr:rowOff>
    </xdr:to>
    <xdr:cxnSp macro="">
      <xdr:nvCxnSpPr>
        <xdr:cNvPr id="12" name="11 Conector recto de flecha"/>
        <xdr:cNvCxnSpPr/>
      </xdr:nvCxnSpPr>
      <xdr:spPr>
        <a:xfrm rot="10800000">
          <a:off x="7610477" y="7991475"/>
          <a:ext cx="742949" cy="1588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R60"/>
  <sheetViews>
    <sheetView tabSelected="1" topLeftCell="E35" workbookViewId="0">
      <selection activeCell="J50" sqref="J50:L52"/>
    </sheetView>
  </sheetViews>
  <sheetFormatPr baseColWidth="10" defaultRowHeight="15"/>
  <cols>
    <col min="1" max="1" width="11.42578125" style="2"/>
    <col min="2" max="2" width="7.140625" style="1" bestFit="1" customWidth="1"/>
    <col min="3" max="3" width="8.28515625" style="2" bestFit="1" customWidth="1"/>
    <col min="4" max="4" width="24" style="2" bestFit="1" customWidth="1"/>
    <col min="5" max="5" width="8" style="2" bestFit="1" customWidth="1"/>
    <col min="6" max="6" width="8.28515625" style="2" bestFit="1" customWidth="1"/>
    <col min="7" max="7" width="6.140625" style="2" customWidth="1"/>
    <col min="8" max="8" width="5.140625" style="2" customWidth="1"/>
    <col min="9" max="9" width="11.42578125" style="2" customWidth="1"/>
    <col min="10" max="10" width="12.7109375" style="2" bestFit="1" customWidth="1"/>
    <col min="11" max="11" width="22.7109375" style="2" customWidth="1"/>
    <col min="12" max="12" width="12.7109375" style="2" bestFit="1" customWidth="1"/>
    <col min="13" max="13" width="20.28515625" style="2" bestFit="1" customWidth="1"/>
    <col min="14" max="16384" width="11.42578125" style="2"/>
  </cols>
  <sheetData>
    <row r="1" spans="2:18" ht="15.75" thickBot="1">
      <c r="I1" s="50" t="s">
        <v>27</v>
      </c>
    </row>
    <row r="2" spans="2:18" ht="15.75" thickBot="1">
      <c r="B2" s="8" t="s">
        <v>61</v>
      </c>
      <c r="C2" s="9" t="s">
        <v>1</v>
      </c>
      <c r="D2" s="10" t="s">
        <v>2</v>
      </c>
      <c r="E2" s="13" t="s">
        <v>26</v>
      </c>
      <c r="F2" s="13" t="s">
        <v>25</v>
      </c>
      <c r="I2" s="22" t="s">
        <v>0</v>
      </c>
      <c r="J2" s="23" t="s">
        <v>24</v>
      </c>
      <c r="L2" s="64" t="s">
        <v>0</v>
      </c>
      <c r="M2" s="66">
        <v>0.5</v>
      </c>
      <c r="N2" s="67">
        <v>1</v>
      </c>
      <c r="O2" s="67">
        <v>1.5</v>
      </c>
      <c r="P2" s="67">
        <v>2</v>
      </c>
      <c r="Q2" s="67">
        <v>2.5</v>
      </c>
      <c r="R2" s="68">
        <v>3</v>
      </c>
    </row>
    <row r="3" spans="2:18" ht="15.75" thickBot="1">
      <c r="B3" s="51" t="s">
        <v>3</v>
      </c>
      <c r="C3" s="52" t="s">
        <v>4</v>
      </c>
      <c r="D3" s="14" t="s">
        <v>5</v>
      </c>
      <c r="E3" s="57">
        <v>0.03</v>
      </c>
      <c r="F3" s="58"/>
      <c r="I3" s="21">
        <v>0.5</v>
      </c>
      <c r="J3" s="33">
        <f>+E3</f>
        <v>0.03</v>
      </c>
      <c r="L3" s="65" t="s">
        <v>24</v>
      </c>
      <c r="M3" s="69">
        <v>0.03</v>
      </c>
      <c r="N3" s="70">
        <v>3.5485393426677003E-2</v>
      </c>
      <c r="O3" s="70">
        <v>4.6414806563095601E-2</v>
      </c>
      <c r="P3" s="70">
        <v>5.6693882950095809E-2</v>
      </c>
      <c r="Q3" s="70">
        <v>6.2656993230226332E-2</v>
      </c>
      <c r="R3" s="71">
        <v>6.3047136091498812E-2</v>
      </c>
    </row>
    <row r="4" spans="2:18">
      <c r="B4" s="53" t="s">
        <v>6</v>
      </c>
      <c r="C4" s="54" t="s">
        <v>4</v>
      </c>
      <c r="D4" s="15" t="s">
        <v>19</v>
      </c>
      <c r="E4" s="57">
        <v>4.1000000000000002E-2</v>
      </c>
      <c r="F4" s="57">
        <f>((1+E3)^(0.5))*((1+E4)^(0.5))-1</f>
        <v>3.5485393426677003E-2</v>
      </c>
      <c r="I4" s="19">
        <f>+I3+0.5</f>
        <v>1</v>
      </c>
      <c r="J4" s="34">
        <f>+F4</f>
        <v>3.5485393426677003E-2</v>
      </c>
    </row>
    <row r="5" spans="2:18">
      <c r="B5" s="53" t="s">
        <v>7</v>
      </c>
      <c r="C5" s="54" t="s">
        <v>4</v>
      </c>
      <c r="D5" s="15" t="s">
        <v>16</v>
      </c>
      <c r="E5" s="57">
        <v>3.2000000000000001E-2</v>
      </c>
      <c r="F5" s="57">
        <f>((1+J4)*((1+E5)^(0.5))^(1/I5))-1</f>
        <v>4.6414806563095601E-2</v>
      </c>
      <c r="I5" s="19">
        <f>+I4+0.5</f>
        <v>1.5</v>
      </c>
      <c r="J5" s="34">
        <f>+F5</f>
        <v>4.6414806563095601E-2</v>
      </c>
    </row>
    <row r="6" spans="2:18">
      <c r="B6" s="53" t="s">
        <v>8</v>
      </c>
      <c r="C6" s="54" t="s">
        <v>21</v>
      </c>
      <c r="D6" s="15" t="s">
        <v>10</v>
      </c>
      <c r="E6" s="58">
        <v>560</v>
      </c>
      <c r="F6" s="57">
        <f>((E13/((1+E7)^2))/E6)^(-1/I6)-1</f>
        <v>5.6693882950095809E-2</v>
      </c>
      <c r="I6" s="19">
        <f>+I5+0.5</f>
        <v>2</v>
      </c>
      <c r="J6" s="34">
        <f>+F6</f>
        <v>5.6693882950095809E-2</v>
      </c>
    </row>
    <row r="7" spans="2:18">
      <c r="B7" s="53" t="s">
        <v>3</v>
      </c>
      <c r="C7" s="54" t="s">
        <v>9</v>
      </c>
      <c r="D7" s="15" t="s">
        <v>22</v>
      </c>
      <c r="E7" s="59">
        <v>2.8000000000000001E-2</v>
      </c>
      <c r="F7" s="58"/>
      <c r="I7" s="19">
        <f>+I6+0.5</f>
        <v>2.5</v>
      </c>
      <c r="J7" s="34">
        <f>+F8</f>
        <v>6.2656993230226332E-2</v>
      </c>
    </row>
    <row r="8" spans="2:18" ht="15.75" thickBot="1">
      <c r="B8" s="53" t="s">
        <v>8</v>
      </c>
      <c r="C8" s="54" t="s">
        <v>11</v>
      </c>
      <c r="D8" s="15" t="s">
        <v>12</v>
      </c>
      <c r="E8" s="62">
        <v>22000</v>
      </c>
      <c r="F8" s="60">
        <f>((E8/((1+F9)^(I7)))/E14)^(-1/I7)-1</f>
        <v>6.2656993230226332E-2</v>
      </c>
      <c r="I8" s="20">
        <f>+I7+0.5</f>
        <v>3</v>
      </c>
      <c r="J8" s="35">
        <f>+F10</f>
        <v>6.3047136091498812E-2</v>
      </c>
    </row>
    <row r="9" spans="2:18">
      <c r="B9" s="53" t="s">
        <v>13</v>
      </c>
      <c r="C9" s="54" t="s">
        <v>15</v>
      </c>
      <c r="D9" s="15" t="s">
        <v>14</v>
      </c>
      <c r="E9" s="63">
        <v>82</v>
      </c>
      <c r="F9" s="60">
        <f>((100/E9)^(1/I7))-1</f>
        <v>8.2616044368670538E-2</v>
      </c>
    </row>
    <row r="10" spans="2:18" ht="15.75" thickBot="1">
      <c r="B10" s="55" t="s">
        <v>17</v>
      </c>
      <c r="C10" s="56" t="s">
        <v>4</v>
      </c>
      <c r="D10" s="17" t="s">
        <v>18</v>
      </c>
      <c r="E10" s="59">
        <v>6.5000000000000002E-2</v>
      </c>
      <c r="F10" s="60">
        <f>(((1+J7)^I7)*(1+E10)^(0.5))^(1/I8)-1</f>
        <v>6.3047136091498812E-2</v>
      </c>
      <c r="I10" s="50" t="s">
        <v>28</v>
      </c>
    </row>
    <row r="11" spans="2:18" ht="15.75" thickBot="1">
      <c r="B11" s="2"/>
      <c r="I11" s="30" t="s">
        <v>0</v>
      </c>
      <c r="J11" s="31" t="s">
        <v>30</v>
      </c>
    </row>
    <row r="12" spans="2:18" ht="15.75" thickBot="1">
      <c r="B12" s="2"/>
      <c r="I12" s="28">
        <f>+I3</f>
        <v>0.5</v>
      </c>
      <c r="J12" s="29">
        <f>1/((1+J3)^I3)</f>
        <v>0.98532927816429317</v>
      </c>
      <c r="K12" s="3"/>
      <c r="L12" s="26"/>
    </row>
    <row r="13" spans="2:18">
      <c r="B13" s="2"/>
      <c r="D13" s="18" t="s">
        <v>20</v>
      </c>
      <c r="E13" s="6">
        <v>530</v>
      </c>
      <c r="I13" s="27">
        <f t="shared" ref="I13:I17" si="0">+I4</f>
        <v>1</v>
      </c>
      <c r="J13" s="11">
        <f t="shared" ref="J13:J17" si="1">1/((1+J4)^I4)</f>
        <v>0.96573066732573887</v>
      </c>
      <c r="K13" s="3"/>
      <c r="L13" s="26"/>
    </row>
    <row r="14" spans="2:18" ht="15.75" thickBot="1">
      <c r="B14" s="2"/>
      <c r="D14" s="16" t="s">
        <v>23</v>
      </c>
      <c r="E14" s="61">
        <v>21000</v>
      </c>
      <c r="I14" s="27">
        <f t="shared" si="0"/>
        <v>1.5</v>
      </c>
      <c r="J14" s="11">
        <f t="shared" si="1"/>
        <v>0.93420929858604218</v>
      </c>
      <c r="K14" s="3"/>
      <c r="L14" s="26"/>
    </row>
    <row r="15" spans="2:18">
      <c r="I15" s="27">
        <f t="shared" si="0"/>
        <v>2</v>
      </c>
      <c r="J15" s="11">
        <f t="shared" si="1"/>
        <v>0.895574281431751</v>
      </c>
      <c r="K15" s="3"/>
      <c r="L15" s="26"/>
    </row>
    <row r="16" spans="2:18">
      <c r="I16" s="27">
        <f t="shared" si="0"/>
        <v>2.5</v>
      </c>
      <c r="J16" s="11">
        <f t="shared" si="1"/>
        <v>0.85904761904761939</v>
      </c>
      <c r="K16" s="3"/>
      <c r="L16" s="26"/>
    </row>
    <row r="17" spans="9:12">
      <c r="I17" s="27">
        <f t="shared" si="0"/>
        <v>3</v>
      </c>
      <c r="J17" s="11">
        <f t="shared" si="1"/>
        <v>0.83241986279348834</v>
      </c>
      <c r="K17" s="11">
        <f>1/((1+J8)^I8)</f>
        <v>0.83241986279348834</v>
      </c>
      <c r="L17" s="26"/>
    </row>
    <row r="19" spans="9:12" ht="15.75" thickBot="1">
      <c r="J19" s="25">
        <f>+SUM(J12:J17)</f>
        <v>5.4723110073489325</v>
      </c>
      <c r="L19" s="25"/>
    </row>
    <row r="20" spans="9:12" ht="15.75" thickBot="1">
      <c r="J20" s="42">
        <f>(1-K17)/J19</f>
        <v>3.0623284565051805E-2</v>
      </c>
    </row>
    <row r="21" spans="9:12" ht="15.75" thickBot="1">
      <c r="J21" s="32">
        <f>+J20*2</f>
        <v>6.1246569130103609E-2</v>
      </c>
    </row>
    <row r="23" spans="9:12">
      <c r="I23" s="50" t="s">
        <v>31</v>
      </c>
    </row>
    <row r="24" spans="9:12">
      <c r="I24" s="2" t="s">
        <v>32</v>
      </c>
    </row>
    <row r="25" spans="9:12">
      <c r="I25" s="2" t="s">
        <v>33</v>
      </c>
    </row>
    <row r="35" spans="8:14" ht="15.75" thickBot="1"/>
    <row r="36" spans="8:14" ht="15.75" thickBot="1">
      <c r="I36" s="50" t="s">
        <v>34</v>
      </c>
      <c r="J36" s="45"/>
      <c r="K36" s="46" t="s">
        <v>37</v>
      </c>
      <c r="L36" s="47" t="s">
        <v>29</v>
      </c>
    </row>
    <row r="37" spans="8:14">
      <c r="J37" s="7" t="s">
        <v>35</v>
      </c>
      <c r="K37" s="44">
        <v>0.05</v>
      </c>
      <c r="L37" s="7" t="s">
        <v>38</v>
      </c>
    </row>
    <row r="38" spans="8:14">
      <c r="J38" s="5" t="s">
        <v>36</v>
      </c>
      <c r="K38" s="12">
        <f>+K37*1.5</f>
        <v>7.5000000000000011E-2</v>
      </c>
      <c r="L38" s="5"/>
    </row>
    <row r="39" spans="8:14">
      <c r="K39" s="36"/>
    </row>
    <row r="40" spans="8:14" ht="15.75" thickBot="1">
      <c r="J40" s="38" t="s">
        <v>39</v>
      </c>
      <c r="L40" s="38" t="s">
        <v>41</v>
      </c>
      <c r="N40" s="40">
        <f>+K38</f>
        <v>7.5000000000000011E-2</v>
      </c>
    </row>
    <row r="41" spans="8:14">
      <c r="I41" s="72" t="s">
        <v>35</v>
      </c>
      <c r="K41" s="75" t="s">
        <v>43</v>
      </c>
      <c r="M41" s="72" t="s">
        <v>36</v>
      </c>
    </row>
    <row r="42" spans="8:14">
      <c r="H42" s="41">
        <f>+K37</f>
        <v>0.05</v>
      </c>
      <c r="I42" s="73"/>
      <c r="J42" s="38" t="s">
        <v>40</v>
      </c>
      <c r="K42" s="73"/>
      <c r="L42" s="38" t="s">
        <v>40</v>
      </c>
      <c r="M42" s="73"/>
    </row>
    <row r="43" spans="8:14" ht="15.75" thickBot="1">
      <c r="I43" s="74"/>
      <c r="K43" s="74"/>
      <c r="M43" s="74"/>
    </row>
    <row r="45" spans="8:14">
      <c r="J45" s="2" t="s">
        <v>48</v>
      </c>
      <c r="N45" s="4">
        <f>+N40</f>
        <v>7.5000000000000011E-2</v>
      </c>
    </row>
    <row r="46" spans="8:14">
      <c r="J46" s="2" t="s">
        <v>45</v>
      </c>
      <c r="N46" s="4">
        <f>+J21</f>
        <v>6.1246569130103609E-2</v>
      </c>
    </row>
    <row r="47" spans="8:14">
      <c r="J47" s="2" t="s">
        <v>42</v>
      </c>
      <c r="K47" s="39" t="s">
        <v>46</v>
      </c>
      <c r="L47" s="2" t="s">
        <v>44</v>
      </c>
      <c r="N47" s="4">
        <v>1E-3</v>
      </c>
    </row>
    <row r="48" spans="8:14">
      <c r="N48" s="43">
        <f>+N45-(N46-N47)</f>
        <v>1.4753430869896403E-2</v>
      </c>
    </row>
    <row r="50" spans="9:13" ht="15.75" thickBot="1">
      <c r="I50" s="50" t="s">
        <v>47</v>
      </c>
      <c r="J50" s="2" t="s">
        <v>49</v>
      </c>
    </row>
    <row r="51" spans="9:13" ht="15.75" thickBot="1">
      <c r="J51" s="45"/>
      <c r="K51" s="46" t="s">
        <v>37</v>
      </c>
      <c r="L51" s="47" t="s">
        <v>29</v>
      </c>
    </row>
    <row r="52" spans="9:13">
      <c r="J52" s="7" t="s">
        <v>49</v>
      </c>
      <c r="K52" s="44">
        <v>6.5000000000000002E-2</v>
      </c>
      <c r="L52" s="7" t="s">
        <v>50</v>
      </c>
      <c r="M52" s="48" t="s">
        <v>51</v>
      </c>
    </row>
    <row r="54" spans="9:13">
      <c r="I54" s="39" t="s">
        <v>52</v>
      </c>
      <c r="J54" s="2" t="s">
        <v>53</v>
      </c>
    </row>
    <row r="55" spans="9:13">
      <c r="K55" s="36" t="s">
        <v>56</v>
      </c>
      <c r="L55" s="37" t="s">
        <v>54</v>
      </c>
      <c r="M55" s="24" t="s">
        <v>57</v>
      </c>
    </row>
    <row r="56" spans="9:13">
      <c r="M56" s="4">
        <f>+K52-J21</f>
        <v>3.7534308698963931E-3</v>
      </c>
    </row>
    <row r="57" spans="9:13">
      <c r="I57" s="39" t="s">
        <v>52</v>
      </c>
      <c r="J57" s="2" t="s">
        <v>55</v>
      </c>
    </row>
    <row r="58" spans="9:13">
      <c r="M58" s="3">
        <f>+J21+0.3%</f>
        <v>6.4246569130103612E-2</v>
      </c>
    </row>
    <row r="59" spans="9:13">
      <c r="K59" s="2" t="s">
        <v>58</v>
      </c>
      <c r="L59" s="37" t="s">
        <v>54</v>
      </c>
      <c r="M59" s="24" t="s">
        <v>59</v>
      </c>
    </row>
    <row r="60" spans="9:13">
      <c r="J60" s="49" t="s">
        <v>60</v>
      </c>
    </row>
  </sheetData>
  <mergeCells count="3">
    <mergeCell ref="I41:I43"/>
    <mergeCell ref="M41:M43"/>
    <mergeCell ref="K41:K43"/>
  </mergeCells>
  <pageMargins left="0.7" right="0.7" top="0.75" bottom="0.75" header="0.3" footer="0.3"/>
  <pageSetup orientation="portrait" horizontalDpi="200" verticalDpi="200" copies="0" r:id="rId1"/>
  <drawing r:id="rId2"/>
  <legacyDrawing r:id="rId3"/>
  <oleObjects>
    <oleObject progId="Equation.3" shapeId="1025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Pauta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Ercos Valdivieso C</dc:creator>
  <cp:lastModifiedBy>Ercos Valdivieso C</cp:lastModifiedBy>
  <dcterms:created xsi:type="dcterms:W3CDTF">2010-06-20T17:45:45Z</dcterms:created>
  <dcterms:modified xsi:type="dcterms:W3CDTF">2010-07-16T01:21:51Z</dcterms:modified>
</cp:coreProperties>
</file>