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35" windowWidth="16455" windowHeight="7650" activeTab="1"/>
  </bookViews>
  <sheets>
    <sheet name="P1" sheetId="5" r:id="rId1"/>
    <sheet name="P2" sheetId="4" r:id="rId2"/>
  </sheets>
  <calcPr calcId="144315"/>
</workbook>
</file>

<file path=xl/calcChain.xml><?xml version="1.0" encoding="utf-8"?>
<calcChain xmlns="http://schemas.openxmlformats.org/spreadsheetml/2006/main">
  <c r="E10" i="4" l="1"/>
  <c r="B5" i="5"/>
  <c r="B4" i="5"/>
  <c r="B16" i="4"/>
  <c r="B17" i="4"/>
  <c r="D16" i="4"/>
  <c r="E16" i="4"/>
  <c r="C16" i="4"/>
  <c r="C5" i="5"/>
  <c r="C6" i="5"/>
  <c r="C7" i="5"/>
  <c r="C4" i="5"/>
  <c r="D5" i="5"/>
  <c r="D6" i="5"/>
  <c r="D7" i="5"/>
  <c r="D4" i="5"/>
  <c r="E4" i="5"/>
  <c r="B3" i="5"/>
  <c r="E3" i="5"/>
  <c r="B15" i="4"/>
  <c r="C45" i="4"/>
  <c r="C28" i="4"/>
  <c r="C49" i="4"/>
  <c r="D49" i="4"/>
  <c r="E49" i="4"/>
  <c r="F49" i="4"/>
  <c r="B49" i="4"/>
  <c r="B50" i="4" s="1"/>
  <c r="F39" i="4"/>
  <c r="E38" i="4"/>
  <c r="F38" i="4"/>
  <c r="C38" i="4"/>
  <c r="D37" i="4"/>
  <c r="E37" i="4"/>
  <c r="F37" i="4"/>
  <c r="C37" i="4"/>
  <c r="D28" i="4"/>
  <c r="E28" i="4"/>
  <c r="F28" i="4"/>
  <c r="D27" i="4"/>
  <c r="E27" i="4"/>
  <c r="E34" i="4" s="1"/>
  <c r="E35" i="4" s="1"/>
  <c r="E36" i="4" s="1"/>
  <c r="E40" i="4" s="1"/>
  <c r="E50" i="4" s="1"/>
  <c r="F27" i="4"/>
  <c r="F34" i="4"/>
  <c r="F35" i="4" s="1"/>
  <c r="F36" i="4" s="1"/>
  <c r="F40" i="4" s="1"/>
  <c r="F50" i="4" s="1"/>
  <c r="C27" i="4"/>
  <c r="C34" i="4" s="1"/>
  <c r="C36" i="4" s="1"/>
  <c r="E8" i="4"/>
  <c r="E7" i="4"/>
  <c r="E6" i="4"/>
  <c r="D8" i="4"/>
  <c r="B9" i="4"/>
  <c r="C7" i="4"/>
  <c r="D7" i="4" s="1"/>
  <c r="C6" i="4"/>
  <c r="D6" i="4" s="1"/>
  <c r="D9" i="4" s="1"/>
  <c r="C5" i="4"/>
  <c r="C9" i="4" s="1"/>
  <c r="E9" i="4"/>
  <c r="D32" i="4" l="1"/>
  <c r="C40" i="4"/>
  <c r="C50" i="4" s="1"/>
  <c r="C17" i="4"/>
  <c r="C18" i="4"/>
  <c r="E5" i="5" l="1"/>
  <c r="E17" i="4"/>
  <c r="D38" i="4"/>
  <c r="D34" i="4"/>
  <c r="D35" i="4" s="1"/>
  <c r="D36" i="4" s="1"/>
  <c r="D17" i="4"/>
  <c r="D40" i="4" l="1"/>
  <c r="D50" i="4" s="1"/>
  <c r="B51" i="4" s="1"/>
  <c r="E18" i="4"/>
  <c r="D18" i="4" s="1"/>
  <c r="B18" i="4" s="1"/>
  <c r="E6" i="5" l="1"/>
  <c r="B6" i="5" s="1"/>
  <c r="E7" i="5" s="1"/>
  <c r="B7" i="5" l="1"/>
</calcChain>
</file>

<file path=xl/sharedStrings.xml><?xml version="1.0" encoding="utf-8"?>
<sst xmlns="http://schemas.openxmlformats.org/spreadsheetml/2006/main" count="99" uniqueCount="46">
  <si>
    <t xml:space="preserve"> </t>
  </si>
  <si>
    <t>Mina</t>
  </si>
  <si>
    <t>Planta</t>
  </si>
  <si>
    <t>Equipos Mina</t>
  </si>
  <si>
    <t>Valor Residual</t>
  </si>
  <si>
    <t>Ingresos</t>
  </si>
  <si>
    <t>Inversión</t>
  </si>
  <si>
    <t>A</t>
  </si>
  <si>
    <t>En t=4:</t>
  </si>
  <si>
    <t>Depreciación</t>
  </si>
  <si>
    <t>Capital de Trabajo</t>
  </si>
  <si>
    <t>Total</t>
  </si>
  <si>
    <t>Pérdida de Capital</t>
  </si>
  <si>
    <t>B</t>
  </si>
  <si>
    <t>Interés</t>
  </si>
  <si>
    <t>Amortización</t>
  </si>
  <si>
    <t>Saldo</t>
  </si>
  <si>
    <t>Cuota</t>
  </si>
  <si>
    <t>Producción (onzas)</t>
  </si>
  <si>
    <t>Precio (US$/oz)</t>
  </si>
  <si>
    <t>Costo Variable (US$/oz)</t>
  </si>
  <si>
    <t>Costo Variable</t>
  </si>
  <si>
    <t>Costo Fijo</t>
  </si>
  <si>
    <t>Intereses</t>
  </si>
  <si>
    <t>Pérdida de Ejercicios Anteriores</t>
  </si>
  <si>
    <t>Pérdida de capital</t>
  </si>
  <si>
    <t>Utilidad antes de imp.</t>
  </si>
  <si>
    <t>Impuesto (17%)</t>
  </si>
  <si>
    <t>Utilidad despues de imp.</t>
  </si>
  <si>
    <t>Pérdidad de Ejercicios Anteriores</t>
  </si>
  <si>
    <t>Flujo de Caja Operacional</t>
  </si>
  <si>
    <t>Préstamo</t>
  </si>
  <si>
    <t>Amortizaciones</t>
  </si>
  <si>
    <t>Inversiones</t>
  </si>
  <si>
    <t>Recup. valores residuales</t>
  </si>
  <si>
    <t>Flujo de Caja de Capitales</t>
  </si>
  <si>
    <t>Flujo de caja neto</t>
  </si>
  <si>
    <t>VAN (10%)</t>
  </si>
  <si>
    <t>C</t>
  </si>
  <si>
    <t>Depreciación Anual</t>
  </si>
  <si>
    <t>Valor Libro</t>
  </si>
  <si>
    <t>Capital de trabajo</t>
  </si>
  <si>
    <t>Recuperación capital de trabajo</t>
  </si>
  <si>
    <t>IVA inversiones</t>
  </si>
  <si>
    <t>Recuperación IVA inversiones</t>
  </si>
  <si>
    <t>Tasa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</si>
</sst>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3" fontId="3" fillId="0" borderId="0" xfId="0" applyNumberFormat="1" applyFont="1" applyFill="1" applyBorder="1"/>
    <xf numFmtId="3" fontId="3" fillId="0" borderId="1" xfId="0" applyNumberFormat="1" applyFont="1" applyFill="1" applyBorder="1" applyAlignment="1">
      <alignment horizontal="left"/>
    </xf>
    <xf numFmtId="3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3" fontId="3" fillId="0" borderId="6" xfId="0" applyNumberFormat="1" applyFont="1" applyBorder="1"/>
    <xf numFmtId="3" fontId="3" fillId="0" borderId="7" xfId="0" applyNumberFormat="1" applyFont="1" applyBorder="1"/>
    <xf numFmtId="3" fontId="3" fillId="0" borderId="8" xfId="0" applyNumberFormat="1" applyFont="1" applyBorder="1"/>
    <xf numFmtId="0" fontId="3" fillId="0" borderId="5" xfId="0" applyFont="1" applyBorder="1"/>
    <xf numFmtId="3" fontId="3" fillId="0" borderId="9" xfId="0" applyNumberFormat="1" applyFont="1" applyBorder="1"/>
    <xf numFmtId="3" fontId="3" fillId="0" borderId="0" xfId="0" applyNumberFormat="1" applyFont="1" applyBorder="1"/>
    <xf numFmtId="3" fontId="3" fillId="0" borderId="10" xfId="0" applyNumberFormat="1" applyFont="1" applyBorder="1"/>
    <xf numFmtId="0" fontId="2" fillId="0" borderId="1" xfId="0" applyFont="1" applyBorder="1"/>
    <xf numFmtId="3" fontId="2" fillId="0" borderId="11" xfId="0" applyNumberFormat="1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3" fillId="0" borderId="1" xfId="0" applyFont="1" applyBorder="1"/>
    <xf numFmtId="3" fontId="3" fillId="0" borderId="1" xfId="0" applyNumberFormat="1" applyFont="1" applyBorder="1"/>
    <xf numFmtId="0" fontId="3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D10" sqref="D10"/>
    </sheetView>
  </sheetViews>
  <sheetFormatPr defaultRowHeight="15" x14ac:dyDescent="0.25"/>
  <cols>
    <col min="1" max="1" width="9.7109375" customWidth="1"/>
    <col min="2" max="2" width="12.28515625" customWidth="1"/>
    <col min="3" max="3" width="12.85546875" customWidth="1"/>
    <col min="4" max="4" width="14.140625" customWidth="1"/>
    <col min="5" max="5" width="14" customWidth="1"/>
  </cols>
  <sheetData>
    <row r="1" spans="1:7" x14ac:dyDescent="0.25">
      <c r="A1" s="16"/>
      <c r="B1" s="17" t="s">
        <v>16</v>
      </c>
      <c r="C1" s="17" t="s">
        <v>17</v>
      </c>
      <c r="D1" s="17" t="s">
        <v>15</v>
      </c>
      <c r="E1" s="17" t="s">
        <v>14</v>
      </c>
      <c r="G1" s="37" t="s">
        <v>45</v>
      </c>
    </row>
    <row r="2" spans="1:7" x14ac:dyDescent="0.25">
      <c r="A2" s="16">
        <v>0</v>
      </c>
      <c r="B2" s="18">
        <v>45000000</v>
      </c>
      <c r="C2" s="18"/>
      <c r="D2" s="18"/>
      <c r="E2" s="18"/>
      <c r="G2" s="38">
        <v>0.1</v>
      </c>
    </row>
    <row r="3" spans="1:7" x14ac:dyDescent="0.25">
      <c r="A3" s="16">
        <v>1</v>
      </c>
      <c r="B3" s="18">
        <f>E3+B2-C3</f>
        <v>49500000</v>
      </c>
      <c r="C3" s="18"/>
      <c r="D3" s="18"/>
      <c r="E3" s="18">
        <f>B2*$G$2</f>
        <v>4500000</v>
      </c>
    </row>
    <row r="4" spans="1:7" x14ac:dyDescent="0.25">
      <c r="A4" s="16">
        <v>2</v>
      </c>
      <c r="B4" s="18">
        <f>B3-D4</f>
        <v>37125000</v>
      </c>
      <c r="C4" s="18">
        <f>D4+E4</f>
        <v>17325000</v>
      </c>
      <c r="D4" s="18">
        <f>$B$3/4</f>
        <v>12375000</v>
      </c>
      <c r="E4" s="18">
        <f t="shared" ref="E4:E7" si="0">B3*$G$2</f>
        <v>4950000</v>
      </c>
    </row>
    <row r="5" spans="1:7" x14ac:dyDescent="0.25">
      <c r="A5" s="16">
        <v>3</v>
      </c>
      <c r="B5" s="18">
        <f>B4-D5</f>
        <v>24750000</v>
      </c>
      <c r="C5" s="18">
        <f t="shared" ref="C5:C7" si="1">D5+E5</f>
        <v>16087500</v>
      </c>
      <c r="D5" s="18">
        <f t="shared" ref="D5:D7" si="2">$B$3/4</f>
        <v>12375000</v>
      </c>
      <c r="E5" s="18">
        <f t="shared" si="0"/>
        <v>3712500</v>
      </c>
    </row>
    <row r="6" spans="1:7" x14ac:dyDescent="0.25">
      <c r="A6" s="16">
        <v>4</v>
      </c>
      <c r="B6" s="18">
        <f>B5-D6</f>
        <v>12375000</v>
      </c>
      <c r="C6" s="18">
        <f t="shared" si="1"/>
        <v>14850000</v>
      </c>
      <c r="D6" s="18">
        <f t="shared" si="2"/>
        <v>12375000</v>
      </c>
      <c r="E6" s="18">
        <f t="shared" si="0"/>
        <v>2475000</v>
      </c>
    </row>
    <row r="7" spans="1:7" x14ac:dyDescent="0.25">
      <c r="A7" s="16">
        <v>5</v>
      </c>
      <c r="B7" s="18">
        <f>B6-D7</f>
        <v>0</v>
      </c>
      <c r="C7" s="18">
        <f t="shared" si="1"/>
        <v>13612500</v>
      </c>
      <c r="D7" s="18">
        <f t="shared" si="2"/>
        <v>12375000</v>
      </c>
      <c r="E7" s="18">
        <f>B6*$G$2</f>
        <v>1237500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workbookViewId="0">
      <selection activeCell="G5" sqref="G5"/>
    </sheetView>
  </sheetViews>
  <sheetFormatPr defaultColWidth="11.42578125" defaultRowHeight="15" x14ac:dyDescent="0.25"/>
  <cols>
    <col min="1" max="1" width="28.7109375" style="2" customWidth="1"/>
    <col min="2" max="2" width="12" style="2" bestFit="1" customWidth="1"/>
    <col min="3" max="3" width="12.42578125" style="2" customWidth="1"/>
    <col min="4" max="4" width="14.140625" style="2" bestFit="1" customWidth="1"/>
    <col min="5" max="5" width="12" style="2" bestFit="1" customWidth="1"/>
    <col min="6" max="6" width="11.28515625" style="2" bestFit="1" customWidth="1"/>
    <col min="7" max="16384" width="11.42578125" style="2"/>
  </cols>
  <sheetData>
    <row r="1" spans="1:5" x14ac:dyDescent="0.25">
      <c r="A1" s="1" t="s">
        <v>7</v>
      </c>
    </row>
    <row r="2" spans="1:5" x14ac:dyDescent="0.25">
      <c r="A2" s="3"/>
      <c r="B2" s="3"/>
      <c r="C2" s="3"/>
      <c r="D2" s="4" t="s">
        <v>8</v>
      </c>
      <c r="E2" s="4"/>
    </row>
    <row r="3" spans="1:5" x14ac:dyDescent="0.25">
      <c r="A3" s="5"/>
      <c r="B3" s="6" t="s">
        <v>6</v>
      </c>
      <c r="C3" s="7" t="s">
        <v>39</v>
      </c>
      <c r="D3" s="7" t="s">
        <v>40</v>
      </c>
      <c r="E3" s="7" t="s">
        <v>4</v>
      </c>
    </row>
    <row r="4" spans="1:5" x14ac:dyDescent="0.25">
      <c r="A4" s="5"/>
      <c r="B4" s="8"/>
      <c r="C4" s="9"/>
      <c r="D4" s="9"/>
      <c r="E4" s="9"/>
    </row>
    <row r="5" spans="1:5" x14ac:dyDescent="0.25">
      <c r="A5" s="36" t="s">
        <v>1</v>
      </c>
      <c r="B5" s="10">
        <v>9000000</v>
      </c>
      <c r="C5" s="10">
        <f>B5/4</f>
        <v>2250000</v>
      </c>
      <c r="D5" s="10">
        <v>0</v>
      </c>
      <c r="E5" s="10">
        <v>0</v>
      </c>
    </row>
    <row r="6" spans="1:5" x14ac:dyDescent="0.25">
      <c r="A6" s="36" t="s">
        <v>2</v>
      </c>
      <c r="B6" s="10">
        <v>25000000</v>
      </c>
      <c r="C6" s="10">
        <f>B6/10</f>
        <v>2500000</v>
      </c>
      <c r="D6" s="10">
        <f>B6-C6*4</f>
        <v>15000000</v>
      </c>
      <c r="E6" s="10">
        <f>B6*0.5</f>
        <v>12500000</v>
      </c>
    </row>
    <row r="7" spans="1:5" x14ac:dyDescent="0.25">
      <c r="A7" s="36" t="s">
        <v>3</v>
      </c>
      <c r="B7" s="10">
        <v>10000000</v>
      </c>
      <c r="C7" s="10">
        <f>B7/5</f>
        <v>2000000</v>
      </c>
      <c r="D7" s="10">
        <f>B7-C7*4</f>
        <v>2000000</v>
      </c>
      <c r="E7" s="10">
        <f>B7*0.3</f>
        <v>3000000</v>
      </c>
    </row>
    <row r="8" spans="1:5" x14ac:dyDescent="0.25">
      <c r="A8" s="36" t="s">
        <v>10</v>
      </c>
      <c r="B8" s="10">
        <v>3000000</v>
      </c>
      <c r="C8" s="10">
        <v>0</v>
      </c>
      <c r="D8" s="10">
        <f>B8-C8*4</f>
        <v>3000000</v>
      </c>
      <c r="E8" s="10">
        <f>B8</f>
        <v>3000000</v>
      </c>
    </row>
    <row r="9" spans="1:5" x14ac:dyDescent="0.25">
      <c r="A9" s="36" t="s">
        <v>11</v>
      </c>
      <c r="B9" s="11">
        <f>SUM(B5:B8)</f>
        <v>47000000</v>
      </c>
      <c r="C9" s="11">
        <f>SUM(C5:C8)</f>
        <v>6750000</v>
      </c>
      <c r="D9" s="11">
        <f>SUM(D5:D8)</f>
        <v>20000000</v>
      </c>
      <c r="E9" s="11">
        <f>SUM(E5:E8)</f>
        <v>18500000</v>
      </c>
    </row>
    <row r="10" spans="1:5" x14ac:dyDescent="0.25">
      <c r="A10" s="12"/>
      <c r="B10" s="13"/>
      <c r="C10" s="14" t="s">
        <v>12</v>
      </c>
      <c r="D10" s="14"/>
      <c r="E10" s="15">
        <f>E9-D9</f>
        <v>-1500000</v>
      </c>
    </row>
    <row r="11" spans="1:5" x14ac:dyDescent="0.25">
      <c r="A11" s="12"/>
      <c r="B11" s="12"/>
    </row>
    <row r="13" spans="1:5" x14ac:dyDescent="0.25">
      <c r="A13" s="1" t="s">
        <v>13</v>
      </c>
    </row>
    <row r="14" spans="1:5" x14ac:dyDescent="0.25">
      <c r="A14" s="16"/>
      <c r="B14" s="17" t="s">
        <v>16</v>
      </c>
      <c r="C14" s="17" t="s">
        <v>17</v>
      </c>
      <c r="D14" s="17" t="s">
        <v>15</v>
      </c>
      <c r="E14" s="17" t="s">
        <v>14</v>
      </c>
    </row>
    <row r="15" spans="1:5" x14ac:dyDescent="0.25">
      <c r="A15" s="16">
        <v>0</v>
      </c>
      <c r="B15" s="18">
        <f>B9*0.4</f>
        <v>18800000</v>
      </c>
      <c r="C15" s="18"/>
      <c r="D15" s="18"/>
      <c r="E15" s="18"/>
    </row>
    <row r="16" spans="1:5" x14ac:dyDescent="0.25">
      <c r="A16" s="16">
        <v>1</v>
      </c>
      <c r="B16" s="18">
        <f>B15-D16</f>
        <v>13008969.93592903</v>
      </c>
      <c r="C16" s="18">
        <f>-PMT(0.08,3,$B$15)</f>
        <v>7295030.0640709708</v>
      </c>
      <c r="D16" s="18">
        <f>C16-E16</f>
        <v>5791030.0640709708</v>
      </c>
      <c r="E16" s="18">
        <f>0.08*B15</f>
        <v>1504000</v>
      </c>
    </row>
    <row r="17" spans="1:6" x14ac:dyDescent="0.25">
      <c r="A17" s="16">
        <v>2</v>
      </c>
      <c r="B17" s="18">
        <f>B16-D17</f>
        <v>6754657.4667323818</v>
      </c>
      <c r="C17" s="18">
        <f>-PMT(0.08,3,$B$15)</f>
        <v>7295030.0640709708</v>
      </c>
      <c r="D17" s="18">
        <f>C17-E17</f>
        <v>6254312.4691966483</v>
      </c>
      <c r="E17" s="18">
        <f>0.08*B16</f>
        <v>1040717.5948743224</v>
      </c>
    </row>
    <row r="18" spans="1:6" x14ac:dyDescent="0.25">
      <c r="A18" s="16">
        <v>3</v>
      </c>
      <c r="B18" s="18">
        <f>B17-D18</f>
        <v>0</v>
      </c>
      <c r="C18" s="18">
        <f>-PMT(0.08,3,$B$15)</f>
        <v>7295030.0640709708</v>
      </c>
      <c r="D18" s="18">
        <f>C18-E18</f>
        <v>6754657.46673238</v>
      </c>
      <c r="E18" s="18">
        <f>0.08*B17</f>
        <v>540372.59733859054</v>
      </c>
    </row>
    <row r="20" spans="1:6" x14ac:dyDescent="0.25">
      <c r="A20" s="1" t="s">
        <v>38</v>
      </c>
    </row>
    <row r="21" spans="1:6" x14ac:dyDescent="0.25">
      <c r="A21" s="19" t="s">
        <v>0</v>
      </c>
      <c r="B21" s="20">
        <v>0</v>
      </c>
      <c r="C21" s="20">
        <v>1</v>
      </c>
      <c r="D21" s="20">
        <v>2</v>
      </c>
      <c r="E21" s="20">
        <v>3</v>
      </c>
      <c r="F21" s="21">
        <v>4</v>
      </c>
    </row>
    <row r="22" spans="1:6" x14ac:dyDescent="0.25">
      <c r="A22" s="22" t="s">
        <v>0</v>
      </c>
      <c r="B22" s="23" t="s">
        <v>0</v>
      </c>
      <c r="C22" s="24" t="s">
        <v>0</v>
      </c>
      <c r="D22" s="24" t="s">
        <v>0</v>
      </c>
      <c r="E22" s="24" t="s">
        <v>0</v>
      </c>
      <c r="F22" s="25" t="s">
        <v>0</v>
      </c>
    </row>
    <row r="23" spans="1:6" x14ac:dyDescent="0.25">
      <c r="A23" s="26" t="s">
        <v>18</v>
      </c>
      <c r="B23" s="27" t="s">
        <v>0</v>
      </c>
      <c r="C23" s="28">
        <v>25000</v>
      </c>
      <c r="D23" s="28">
        <v>50000</v>
      </c>
      <c r="E23" s="28">
        <v>50000</v>
      </c>
      <c r="F23" s="29">
        <v>40000</v>
      </c>
    </row>
    <row r="24" spans="1:6" x14ac:dyDescent="0.25">
      <c r="A24" s="26" t="s">
        <v>19</v>
      </c>
      <c r="B24" s="27" t="s">
        <v>0</v>
      </c>
      <c r="C24" s="28">
        <v>600</v>
      </c>
      <c r="D24" s="28">
        <v>600</v>
      </c>
      <c r="E24" s="28">
        <v>600</v>
      </c>
      <c r="F24" s="29">
        <v>600</v>
      </c>
    </row>
    <row r="25" spans="1:6" x14ac:dyDescent="0.25">
      <c r="A25" s="26" t="s">
        <v>20</v>
      </c>
      <c r="B25" s="27" t="s">
        <v>0</v>
      </c>
      <c r="C25" s="28">
        <v>200</v>
      </c>
      <c r="D25" s="28">
        <v>200</v>
      </c>
      <c r="E25" s="28">
        <v>200</v>
      </c>
      <c r="F25" s="29">
        <v>200</v>
      </c>
    </row>
    <row r="26" spans="1:6" x14ac:dyDescent="0.25">
      <c r="A26" s="26" t="s">
        <v>0</v>
      </c>
      <c r="B26" s="27" t="s">
        <v>0</v>
      </c>
      <c r="C26" s="28" t="s">
        <v>0</v>
      </c>
      <c r="D26" s="28" t="s">
        <v>0</v>
      </c>
      <c r="E26" s="28" t="s">
        <v>0</v>
      </c>
      <c r="F26" s="29" t="s">
        <v>0</v>
      </c>
    </row>
    <row r="27" spans="1:6" x14ac:dyDescent="0.25">
      <c r="A27" s="26" t="s">
        <v>5</v>
      </c>
      <c r="B27" s="27" t="s">
        <v>0</v>
      </c>
      <c r="C27" s="28">
        <f>C23*C24</f>
        <v>15000000</v>
      </c>
      <c r="D27" s="28">
        <f>D23*D24</f>
        <v>30000000</v>
      </c>
      <c r="E27" s="28">
        <f>E23*E24</f>
        <v>30000000</v>
      </c>
      <c r="F27" s="29">
        <f>F23*F24</f>
        <v>24000000</v>
      </c>
    </row>
    <row r="28" spans="1:6" x14ac:dyDescent="0.25">
      <c r="A28" s="26" t="s">
        <v>21</v>
      </c>
      <c r="B28" s="27" t="s">
        <v>0</v>
      </c>
      <c r="C28" s="28">
        <f>-C25*C23</f>
        <v>-5000000</v>
      </c>
      <c r="D28" s="28">
        <f>-D25*D23</f>
        <v>-10000000</v>
      </c>
      <c r="E28" s="28">
        <f>-E25*E23</f>
        <v>-10000000</v>
      </c>
      <c r="F28" s="29">
        <f>-F25*F23</f>
        <v>-8000000</v>
      </c>
    </row>
    <row r="29" spans="1:6" x14ac:dyDescent="0.25">
      <c r="A29" s="26" t="s">
        <v>22</v>
      </c>
      <c r="B29" s="27" t="s">
        <v>0</v>
      </c>
      <c r="C29" s="28">
        <v>-2000000</v>
      </c>
      <c r="D29" s="28">
        <v>-2000000</v>
      </c>
      <c r="E29" s="28">
        <v>-2000000</v>
      </c>
      <c r="F29" s="29">
        <v>-2000000</v>
      </c>
    </row>
    <row r="30" spans="1:6" x14ac:dyDescent="0.25">
      <c r="A30" s="26" t="s">
        <v>23</v>
      </c>
      <c r="B30" s="27" t="s">
        <v>0</v>
      </c>
      <c r="C30" s="28">
        <v>-1504000</v>
      </c>
      <c r="D30" s="28">
        <v>-1040718</v>
      </c>
      <c r="E30" s="28">
        <v>-540373</v>
      </c>
      <c r="F30" s="29">
        <v>0</v>
      </c>
    </row>
    <row r="31" spans="1:6" x14ac:dyDescent="0.25">
      <c r="A31" s="26" t="s">
        <v>9</v>
      </c>
      <c r="B31" s="27" t="s">
        <v>0</v>
      </c>
      <c r="C31" s="28">
        <v>-6750000</v>
      </c>
      <c r="D31" s="28">
        <v>-6750000</v>
      </c>
      <c r="E31" s="28">
        <v>-6750000</v>
      </c>
      <c r="F31" s="29">
        <v>-6750000</v>
      </c>
    </row>
    <row r="32" spans="1:6" x14ac:dyDescent="0.25">
      <c r="A32" s="26" t="s">
        <v>24</v>
      </c>
      <c r="B32" s="27" t="s">
        <v>0</v>
      </c>
      <c r="C32" s="28">
        <v>0</v>
      </c>
      <c r="D32" s="28">
        <f>C36</f>
        <v>-254000</v>
      </c>
      <c r="E32" s="28">
        <v>0</v>
      </c>
      <c r="F32" s="29">
        <v>0</v>
      </c>
    </row>
    <row r="33" spans="1:6" x14ac:dyDescent="0.25">
      <c r="A33" s="26" t="s">
        <v>25</v>
      </c>
      <c r="B33" s="27" t="s">
        <v>0</v>
      </c>
      <c r="C33" s="28" t="s">
        <v>0</v>
      </c>
      <c r="D33" s="28" t="s">
        <v>0</v>
      </c>
      <c r="E33" s="28" t="s">
        <v>0</v>
      </c>
      <c r="F33" s="29">
        <v>-1500000</v>
      </c>
    </row>
    <row r="34" spans="1:6" x14ac:dyDescent="0.25">
      <c r="A34" s="26" t="s">
        <v>26</v>
      </c>
      <c r="B34" s="27" t="s">
        <v>0</v>
      </c>
      <c r="C34" s="28">
        <f>SUM(C27:C33)</f>
        <v>-254000</v>
      </c>
      <c r="D34" s="28">
        <f>SUM(D27:D33)</f>
        <v>9955282</v>
      </c>
      <c r="E34" s="28">
        <f>SUM(E27:E33)</f>
        <v>10709627</v>
      </c>
      <c r="F34" s="29">
        <f>SUM(F27:F33)</f>
        <v>5750000</v>
      </c>
    </row>
    <row r="35" spans="1:6" x14ac:dyDescent="0.25">
      <c r="A35" s="26" t="s">
        <v>27</v>
      </c>
      <c r="B35" s="27" t="s">
        <v>0</v>
      </c>
      <c r="C35" s="28">
        <v>0</v>
      </c>
      <c r="D35" s="28">
        <f>-D34*0.17</f>
        <v>-1692397.9400000002</v>
      </c>
      <c r="E35" s="28">
        <f>-E34*0.17</f>
        <v>-1820636.59</v>
      </c>
      <c r="F35" s="29">
        <f>-F34*0.17</f>
        <v>-977500.00000000012</v>
      </c>
    </row>
    <row r="36" spans="1:6" x14ac:dyDescent="0.25">
      <c r="A36" s="26" t="s">
        <v>28</v>
      </c>
      <c r="B36" s="27" t="s">
        <v>0</v>
      </c>
      <c r="C36" s="28">
        <f>C35+C34</f>
        <v>-254000</v>
      </c>
      <c r="D36" s="28">
        <f>D35+D34</f>
        <v>8262884.0599999996</v>
      </c>
      <c r="E36" s="28">
        <f>E35+E34</f>
        <v>8888990.4100000001</v>
      </c>
      <c r="F36" s="29">
        <f>F35+F34</f>
        <v>4772500</v>
      </c>
    </row>
    <row r="37" spans="1:6" x14ac:dyDescent="0.25">
      <c r="A37" s="26" t="s">
        <v>9</v>
      </c>
      <c r="B37" s="27" t="s">
        <v>0</v>
      </c>
      <c r="C37" s="28">
        <f t="shared" ref="C37:F38" si="0">-C31</f>
        <v>6750000</v>
      </c>
      <c r="D37" s="28">
        <f t="shared" si="0"/>
        <v>6750000</v>
      </c>
      <c r="E37" s="28">
        <f t="shared" si="0"/>
        <v>6750000</v>
      </c>
      <c r="F37" s="29">
        <f t="shared" si="0"/>
        <v>6750000</v>
      </c>
    </row>
    <row r="38" spans="1:6" x14ac:dyDescent="0.25">
      <c r="A38" s="26" t="s">
        <v>29</v>
      </c>
      <c r="B38" s="27" t="s">
        <v>0</v>
      </c>
      <c r="C38" s="28">
        <f t="shared" si="0"/>
        <v>0</v>
      </c>
      <c r="D38" s="28">
        <f t="shared" si="0"/>
        <v>254000</v>
      </c>
      <c r="E38" s="28">
        <f t="shared" si="0"/>
        <v>0</v>
      </c>
      <c r="F38" s="29">
        <f t="shared" si="0"/>
        <v>0</v>
      </c>
    </row>
    <row r="39" spans="1:6" x14ac:dyDescent="0.25">
      <c r="A39" s="26" t="s">
        <v>25</v>
      </c>
      <c r="B39" s="27" t="s">
        <v>0</v>
      </c>
      <c r="C39" s="28" t="s">
        <v>0</v>
      </c>
      <c r="D39" s="28" t="s">
        <v>0</v>
      </c>
      <c r="E39" s="28" t="s">
        <v>0</v>
      </c>
      <c r="F39" s="29">
        <f>-F33</f>
        <v>1500000</v>
      </c>
    </row>
    <row r="40" spans="1:6" x14ac:dyDescent="0.25">
      <c r="A40" s="30" t="s">
        <v>30</v>
      </c>
      <c r="B40" s="31">
        <v>0</v>
      </c>
      <c r="C40" s="32">
        <f>SUM(C36:C39)</f>
        <v>6496000</v>
      </c>
      <c r="D40" s="32">
        <f>SUM(D36:D39)</f>
        <v>15266884.059999999</v>
      </c>
      <c r="E40" s="32">
        <f>SUM(E36:E39)</f>
        <v>15638990.41</v>
      </c>
      <c r="F40" s="33">
        <f>SUM(F36:F39)</f>
        <v>13022500</v>
      </c>
    </row>
    <row r="41" spans="1:6" x14ac:dyDescent="0.25">
      <c r="A41" s="26" t="s">
        <v>31</v>
      </c>
      <c r="B41" s="27">
        <v>18800000</v>
      </c>
      <c r="C41" s="28" t="s">
        <v>0</v>
      </c>
      <c r="D41" s="28" t="s">
        <v>0</v>
      </c>
      <c r="E41" s="28" t="s">
        <v>0</v>
      </c>
      <c r="F41" s="29" t="s">
        <v>0</v>
      </c>
    </row>
    <row r="42" spans="1:6" x14ac:dyDescent="0.25">
      <c r="A42" s="26" t="s">
        <v>32</v>
      </c>
      <c r="B42" s="27" t="s">
        <v>0</v>
      </c>
      <c r="C42" s="28">
        <v>-5791030</v>
      </c>
      <c r="D42" s="28">
        <v>-6254312</v>
      </c>
      <c r="E42" s="28">
        <v>-6754657</v>
      </c>
      <c r="F42" s="29">
        <v>0</v>
      </c>
    </row>
    <row r="43" spans="1:6" x14ac:dyDescent="0.25">
      <c r="A43" s="26" t="s">
        <v>33</v>
      </c>
      <c r="B43" s="27">
        <v>-44000000</v>
      </c>
      <c r="C43" s="28" t="s">
        <v>0</v>
      </c>
      <c r="D43" s="28" t="s">
        <v>0</v>
      </c>
      <c r="E43" s="28" t="s">
        <v>0</v>
      </c>
      <c r="F43" s="29" t="s">
        <v>0</v>
      </c>
    </row>
    <row r="44" spans="1:6" x14ac:dyDescent="0.25">
      <c r="A44" s="26" t="s">
        <v>43</v>
      </c>
      <c r="B44" s="27">
        <v>-8360000</v>
      </c>
      <c r="C44" s="28"/>
      <c r="D44" s="28"/>
      <c r="E44" s="28"/>
      <c r="F44" s="29"/>
    </row>
    <row r="45" spans="1:6" x14ac:dyDescent="0.25">
      <c r="A45" s="26" t="s">
        <v>44</v>
      </c>
      <c r="B45" s="27"/>
      <c r="C45" s="28">
        <f>-B44</f>
        <v>8360000</v>
      </c>
      <c r="D45" s="28"/>
      <c r="E45" s="28"/>
      <c r="F45" s="29"/>
    </row>
    <row r="46" spans="1:6" x14ac:dyDescent="0.25">
      <c r="A46" s="26" t="s">
        <v>34</v>
      </c>
      <c r="B46" s="27" t="s">
        <v>0</v>
      </c>
      <c r="C46" s="28" t="s">
        <v>0</v>
      </c>
      <c r="D46" s="28" t="s">
        <v>0</v>
      </c>
      <c r="E46" s="28" t="s">
        <v>0</v>
      </c>
      <c r="F46" s="29">
        <v>18500000</v>
      </c>
    </row>
    <row r="47" spans="1:6" x14ac:dyDescent="0.25">
      <c r="A47" s="26" t="s">
        <v>41</v>
      </c>
      <c r="B47" s="27">
        <v>-3000000</v>
      </c>
      <c r="C47" s="28"/>
      <c r="D47" s="28"/>
      <c r="E47" s="28"/>
      <c r="F47" s="29"/>
    </row>
    <row r="48" spans="1:6" x14ac:dyDescent="0.25">
      <c r="A48" s="26" t="s">
        <v>42</v>
      </c>
      <c r="B48" s="27"/>
      <c r="C48" s="28"/>
      <c r="D48" s="28"/>
      <c r="E48" s="28"/>
      <c r="F48" s="29">
        <v>3000000</v>
      </c>
    </row>
    <row r="49" spans="1:6" x14ac:dyDescent="0.25">
      <c r="A49" s="30" t="s">
        <v>35</v>
      </c>
      <c r="B49" s="31">
        <f>SUM(B41:B48)</f>
        <v>-36560000</v>
      </c>
      <c r="C49" s="32">
        <f t="shared" ref="C49:F49" si="1">SUM(C41:C48)</f>
        <v>2568970</v>
      </c>
      <c r="D49" s="32">
        <f t="shared" si="1"/>
        <v>-6254312</v>
      </c>
      <c r="E49" s="32">
        <f t="shared" si="1"/>
        <v>-6754657</v>
      </c>
      <c r="F49" s="33">
        <f t="shared" si="1"/>
        <v>21500000</v>
      </c>
    </row>
    <row r="50" spans="1:6" x14ac:dyDescent="0.25">
      <c r="A50" s="30" t="s">
        <v>36</v>
      </c>
      <c r="B50" s="31">
        <f>SUM(B49,B40)</f>
        <v>-36560000</v>
      </c>
      <c r="C50" s="32">
        <f>SUM(C49,C40)</f>
        <v>9064970</v>
      </c>
      <c r="D50" s="32">
        <f>SUM(D49,D40)</f>
        <v>9012572.0599999987</v>
      </c>
      <c r="E50" s="32">
        <f>SUM(E49,E40)</f>
        <v>8884333.4100000001</v>
      </c>
      <c r="F50" s="33">
        <f>SUM(F49,F40)</f>
        <v>34522500</v>
      </c>
    </row>
    <row r="51" spans="1:6" x14ac:dyDescent="0.25">
      <c r="A51" s="34" t="s">
        <v>37</v>
      </c>
      <c r="B51" s="35">
        <f>NPV(0.1,C50,D50,E50,F50)+B50</f>
        <v>9383551.6792568639</v>
      </c>
      <c r="C51" s="28"/>
      <c r="D51" s="28"/>
      <c r="E51" s="28"/>
      <c r="F51" s="24"/>
    </row>
  </sheetData>
  <mergeCells count="6">
    <mergeCell ref="D2:E2"/>
    <mergeCell ref="C10:D10"/>
    <mergeCell ref="B3:B4"/>
    <mergeCell ref="C3:C4"/>
    <mergeCell ref="D3:D4"/>
    <mergeCell ref="E3:E4"/>
  </mergeCells>
  <phoneticPr fontId="1" type="noConversion"/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P1</vt:lpstr>
      <vt:lpstr>P2</vt:lpstr>
    </vt:vector>
  </TitlesOfParts>
  <Company>Sony Electronics,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Schaaf R.</dc:creator>
  <cp:lastModifiedBy>Carlos Schaaf R.</cp:lastModifiedBy>
  <cp:lastPrinted>2009-12-30T19:23:44Z</cp:lastPrinted>
  <dcterms:created xsi:type="dcterms:W3CDTF">2008-09-08T03:56:01Z</dcterms:created>
  <dcterms:modified xsi:type="dcterms:W3CDTF">2010-04-21T04:38:34Z</dcterms:modified>
</cp:coreProperties>
</file>