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4055" windowHeight="5100" activeTab="2"/>
  </bookViews>
  <sheets>
    <sheet name="Hoja1" sheetId="1" r:id="rId1"/>
    <sheet name="Pareto Frec" sheetId="4" r:id="rId2"/>
    <sheet name="No Disp" sheetId="2" r:id="rId3"/>
  </sheets>
  <definedNames>
    <definedName name="solver_adj" localSheetId="0" hidden="1">Hoja1!$H$22:$H$29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Hoja1!$H$22:$H$29</definedName>
    <definedName name="solver_lhs2" localSheetId="0" hidden="1">Hoja1!$H$22:$H$27</definedName>
    <definedName name="solver_lin" localSheetId="0" hidden="1">2</definedName>
    <definedName name="solver_neg" localSheetId="0" hidden="1">2</definedName>
    <definedName name="solver_num" localSheetId="0" hidden="1">1</definedName>
    <definedName name="solver_nwt" localSheetId="0" hidden="1">1</definedName>
    <definedName name="solver_opt" localSheetId="0" hidden="1">Hoja1!$G$30</definedName>
    <definedName name="solver_pre" localSheetId="0" hidden="1">0.000001</definedName>
    <definedName name="solver_rel1" localSheetId="0" hidden="1">3</definedName>
    <definedName name="solver_rel2" localSheetId="0" hidden="1">3</definedName>
    <definedName name="solver_rhs1" localSheetId="0" hidden="1">0</definedName>
    <definedName name="solver_rhs2" localSheetId="0" hidden="1">0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25725"/>
</workbook>
</file>

<file path=xl/calcChain.xml><?xml version="1.0" encoding="utf-8"?>
<calcChain xmlns="http://schemas.openxmlformats.org/spreadsheetml/2006/main">
  <c r="H2" i="2"/>
  <c r="K2"/>
  <c r="J2"/>
  <c r="C23"/>
  <c r="C22"/>
  <c r="G21" i="4"/>
  <c r="I23"/>
  <c r="G24"/>
  <c r="G9"/>
  <c r="G4"/>
  <c r="F3"/>
  <c r="F4" s="1"/>
  <c r="F5" s="1"/>
  <c r="F6" s="1"/>
  <c r="F7" s="1"/>
  <c r="F8" s="1"/>
  <c r="F9" s="1"/>
  <c r="F10" s="1"/>
  <c r="F11" s="1"/>
  <c r="F12" s="1"/>
  <c r="F13" s="1"/>
  <c r="F14" s="1"/>
  <c r="F15" s="1"/>
  <c r="F16" s="1"/>
  <c r="F17" s="1"/>
  <c r="F18" s="1"/>
  <c r="E19"/>
  <c r="F2" s="1"/>
  <c r="D19"/>
  <c r="C19"/>
  <c r="P4" i="2"/>
  <c r="P5" s="1"/>
  <c r="P6" s="1"/>
  <c r="P7" s="1"/>
  <c r="P8" s="1"/>
  <c r="P9" s="1"/>
  <c r="P10" s="1"/>
  <c r="P11" s="1"/>
  <c r="P12" s="1"/>
  <c r="P13" s="1"/>
  <c r="P14" s="1"/>
  <c r="P15" s="1"/>
  <c r="P16" s="1"/>
  <c r="P17" s="1"/>
  <c r="P18" s="1"/>
  <c r="P3"/>
  <c r="K3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H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J20"/>
  <c r="J21"/>
  <c r="J22"/>
  <c r="J23"/>
  <c r="J24"/>
  <c r="J25"/>
  <c r="J26"/>
  <c r="J27"/>
  <c r="J28"/>
  <c r="J29"/>
  <c r="J30"/>
  <c r="J31"/>
  <c r="J32"/>
  <c r="J33"/>
  <c r="J3"/>
  <c r="J4"/>
  <c r="J5"/>
  <c r="J6"/>
  <c r="J7"/>
  <c r="J8"/>
  <c r="J9"/>
  <c r="J10"/>
  <c r="J11"/>
  <c r="J12"/>
  <c r="J13"/>
  <c r="J14"/>
  <c r="J15"/>
  <c r="J16"/>
  <c r="J17"/>
  <c r="J18"/>
  <c r="J19"/>
  <c r="I29"/>
  <c r="I30"/>
  <c r="I31"/>
  <c r="I32"/>
  <c r="I33"/>
  <c r="I20"/>
  <c r="I21"/>
  <c r="I22"/>
  <c r="I23"/>
  <c r="I24"/>
  <c r="I25"/>
  <c r="I26"/>
  <c r="I27"/>
  <c r="I28"/>
  <c r="I19"/>
  <c r="I3"/>
  <c r="I4"/>
  <c r="I5"/>
  <c r="I6"/>
  <c r="I7"/>
  <c r="I8"/>
  <c r="I9"/>
  <c r="I10"/>
  <c r="I11"/>
  <c r="I12"/>
  <c r="I13"/>
  <c r="I14"/>
  <c r="I15"/>
  <c r="I16"/>
  <c r="I17"/>
  <c r="I18"/>
  <c r="I2"/>
  <c r="E4"/>
  <c r="E5" s="1"/>
  <c r="E6" s="1"/>
  <c r="E7" s="1"/>
  <c r="E8" s="1"/>
  <c r="E9" s="1"/>
  <c r="E10" s="1"/>
  <c r="E11" s="1"/>
  <c r="E12" s="1"/>
  <c r="E13" s="1"/>
  <c r="E14" s="1"/>
  <c r="E15" s="1"/>
  <c r="E16" s="1"/>
  <c r="E17" s="1"/>
  <c r="E18" s="1"/>
  <c r="E3"/>
  <c r="E2"/>
  <c r="D3"/>
  <c r="D4"/>
  <c r="D5"/>
  <c r="D6"/>
  <c r="D7"/>
  <c r="D8"/>
  <c r="D9"/>
  <c r="D10"/>
  <c r="D11"/>
  <c r="D12"/>
  <c r="D13"/>
  <c r="D14"/>
  <c r="D15"/>
  <c r="D16"/>
  <c r="D17"/>
  <c r="D18"/>
  <c r="D19"/>
  <c r="D2"/>
  <c r="C19"/>
  <c r="B19"/>
  <c r="F5"/>
  <c r="F6"/>
  <c r="F7"/>
  <c r="F8"/>
  <c r="F9"/>
  <c r="F10"/>
  <c r="F11"/>
  <c r="F12"/>
  <c r="F13"/>
  <c r="F14"/>
  <c r="F15"/>
  <c r="F16"/>
  <c r="F17"/>
  <c r="F18"/>
  <c r="F3"/>
  <c r="F4"/>
  <c r="F2"/>
  <c r="B28" i="1"/>
  <c r="C28"/>
  <c r="D28"/>
  <c r="E28"/>
  <c r="B29"/>
  <c r="C29"/>
  <c r="D29"/>
  <c r="E29"/>
  <c r="B18"/>
  <c r="C18" s="1"/>
  <c r="D18" s="1"/>
  <c r="E18" s="1"/>
  <c r="F18" s="1"/>
  <c r="B19"/>
  <c r="C19"/>
  <c r="D19" s="1"/>
  <c r="E19" s="1"/>
  <c r="F19" s="1"/>
  <c r="B17"/>
  <c r="B27" s="1"/>
  <c r="B16"/>
  <c r="C16" s="1"/>
  <c r="D16" s="1"/>
  <c r="E16" s="1"/>
  <c r="E26" s="1"/>
  <c r="B15"/>
  <c r="B25" s="1"/>
  <c r="B14"/>
  <c r="C14" s="1"/>
  <c r="D14" s="1"/>
  <c r="E14" s="1"/>
  <c r="F14" s="1"/>
  <c r="B13"/>
  <c r="C13" s="1"/>
  <c r="D13" s="1"/>
  <c r="E13" s="1"/>
  <c r="F13" s="1"/>
  <c r="C12"/>
  <c r="C22" s="1"/>
  <c r="B12"/>
  <c r="B22" s="1"/>
  <c r="G29" l="1"/>
  <c r="G28"/>
  <c r="C15"/>
  <c r="D15" s="1"/>
  <c r="E15" s="1"/>
  <c r="F15" s="1"/>
  <c r="D12"/>
  <c r="F16"/>
  <c r="C26"/>
  <c r="E25"/>
  <c r="C25"/>
  <c r="E24"/>
  <c r="C24"/>
  <c r="E23"/>
  <c r="C23"/>
  <c r="C17"/>
  <c r="D26"/>
  <c r="B26"/>
  <c r="D25"/>
  <c r="D24"/>
  <c r="B24"/>
  <c r="D23"/>
  <c r="B23"/>
  <c r="G23" l="1"/>
  <c r="G24"/>
  <c r="G25"/>
  <c r="G26"/>
  <c r="E12"/>
  <c r="D22"/>
  <c r="D17"/>
  <c r="C27"/>
  <c r="E17" l="1"/>
  <c r="D27"/>
  <c r="F12"/>
  <c r="E22"/>
  <c r="G22" s="1"/>
  <c r="F17" l="1"/>
  <c r="E27"/>
  <c r="G27" s="1"/>
  <c r="G30" s="1"/>
</calcChain>
</file>

<file path=xl/sharedStrings.xml><?xml version="1.0" encoding="utf-8"?>
<sst xmlns="http://schemas.openxmlformats.org/spreadsheetml/2006/main" count="90" uniqueCount="47">
  <si>
    <t>Subsistema</t>
  </si>
  <si>
    <t>(0,2]</t>
  </si>
  <si>
    <t>(2,4]</t>
  </si>
  <si>
    <t>(4,6]</t>
  </si>
  <si>
    <t>(6,8]</t>
  </si>
  <si>
    <t>(8,inf)</t>
  </si>
  <si>
    <t>Brakes</t>
  </si>
  <si>
    <t>Bucket</t>
  </si>
  <si>
    <t>Cab</t>
  </si>
  <si>
    <t>Electrical</t>
  </si>
  <si>
    <t>Engine</t>
  </si>
  <si>
    <t>Final drives</t>
  </si>
  <si>
    <t>inf</t>
  </si>
  <si>
    <t>MTTR</t>
  </si>
  <si>
    <t>Si||Fi-Xi||^2</t>
  </si>
  <si>
    <t>||Fi-Xi||^2</t>
  </si>
  <si>
    <t>Hydraulics</t>
  </si>
  <si>
    <t>Loading frame</t>
  </si>
  <si>
    <t>&lt;</t>
  </si>
  <si>
    <t>Código</t>
  </si>
  <si>
    <t>Tiempo (%)</t>
  </si>
  <si>
    <t>Tiempo acum. (%)</t>
  </si>
  <si>
    <t>MTTR (min)</t>
  </si>
  <si>
    <t>Lambda(avg)</t>
  </si>
  <si>
    <t>MTTR(avg)</t>
  </si>
  <si>
    <t>Cantidad (fallas/ut)</t>
  </si>
  <si>
    <t>Duración (ut)</t>
  </si>
  <si>
    <t>Σ</t>
  </si>
  <si>
    <t>Descripción</t>
  </si>
  <si>
    <t>Rope limit protection</t>
  </si>
  <si>
    <t>Electrical inspections</t>
  </si>
  <si>
    <t>Damaged feeder cable</t>
  </si>
  <si>
    <t>Change of substation</t>
  </si>
  <si>
    <t>Coupling repairs or checks</t>
  </si>
  <si>
    <t>Power cuts to substations</t>
  </si>
  <si>
    <t>Auxiliary motors</t>
  </si>
  <si>
    <t>Main motors</t>
  </si>
  <si>
    <t>Lighting system</t>
  </si>
  <si>
    <t>Overload relay</t>
  </si>
  <si>
    <t>Motor over temperature</t>
  </si>
  <si>
    <t>Earth faults</t>
  </si>
  <si>
    <t>Miscellaneous</t>
  </si>
  <si>
    <t>Control system</t>
  </si>
  <si>
    <t>Air compressor</t>
  </si>
  <si>
    <t>Operator controls</t>
  </si>
  <si>
    <t>Over current faults</t>
  </si>
  <si>
    <r>
      <t>Costo alm. (x10</t>
    </r>
    <r>
      <rPr>
        <b/>
        <vertAlign val="superscript"/>
        <sz val="11"/>
        <color theme="1"/>
        <rFont val="Calibri"/>
        <family val="2"/>
        <scheme val="minor"/>
      </rPr>
      <t>4</t>
    </r>
    <r>
      <rPr>
        <b/>
        <sz val="11"/>
        <color theme="1"/>
        <rFont val="Calibri"/>
        <family val="2"/>
        <scheme val="minor"/>
      </rPr>
      <t xml:space="preserve"> USD)</t>
    </r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</si>
</sst>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0.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left"/>
    </xf>
    <xf numFmtId="2" fontId="0" fillId="0" borderId="0" xfId="1" applyNumberFormat="1" applyFont="1" applyAlignment="1">
      <alignment horizontal="left"/>
    </xf>
    <xf numFmtId="2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10" fontId="0" fillId="0" borderId="0" xfId="2" applyNumberFormat="1" applyFont="1"/>
    <xf numFmtId="164" fontId="0" fillId="0" borderId="0" xfId="0" applyNumberFormat="1"/>
    <xf numFmtId="1" fontId="0" fillId="0" borderId="0" xfId="0" applyNumberFormat="1"/>
    <xf numFmtId="9" fontId="0" fillId="0" borderId="0" xfId="2" applyFont="1" applyAlignment="1">
      <alignment horizontal="left"/>
    </xf>
    <xf numFmtId="9" fontId="0" fillId="0" borderId="0" xfId="0" applyNumberFormat="1" applyAlignment="1">
      <alignment horizontal="left"/>
    </xf>
    <xf numFmtId="1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0" fontId="3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9" fontId="0" fillId="0" borderId="2" xfId="2" applyFont="1" applyBorder="1" applyAlignment="1">
      <alignment horizontal="left"/>
    </xf>
    <xf numFmtId="9" fontId="0" fillId="0" borderId="2" xfId="0" applyNumberFormat="1" applyBorder="1" applyAlignment="1">
      <alignment horizontal="left"/>
    </xf>
    <xf numFmtId="0" fontId="0" fillId="0" borderId="2" xfId="0" applyBorder="1"/>
    <xf numFmtId="0" fontId="0" fillId="0" borderId="0" xfId="0" applyBorder="1" applyAlignment="1">
      <alignment horizontal="left"/>
    </xf>
    <xf numFmtId="0" fontId="0" fillId="0" borderId="0" xfId="0" applyBorder="1"/>
    <xf numFmtId="1" fontId="0" fillId="0" borderId="0" xfId="0" applyNumberForma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/>
    <xf numFmtId="1" fontId="0" fillId="0" borderId="3" xfId="0" applyNumberFormat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9" fontId="0" fillId="0" borderId="0" xfId="0" applyNumberFormat="1"/>
    <xf numFmtId="10" fontId="0" fillId="0" borderId="0" xfId="2" applyNumberFormat="1" applyFont="1" applyAlignment="1">
      <alignment horizontal="left"/>
    </xf>
    <xf numFmtId="10" fontId="0" fillId="0" borderId="0" xfId="0" applyNumberFormat="1"/>
  </cellXfs>
  <cellStyles count="3">
    <cellStyle name="Millares" xfId="1" builtinId="3"/>
    <cellStyle name="Normal" xfId="0" builtinId="0"/>
    <cellStyle name="Porcentual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L"/>
  <c:chart>
    <c:plotArea>
      <c:layout>
        <c:manualLayout>
          <c:layoutTarget val="inner"/>
          <c:xMode val="edge"/>
          <c:yMode val="edge"/>
          <c:x val="9.9346759348843225E-2"/>
          <c:y val="5.1400554097404488E-2"/>
          <c:w val="0.79319053927332794"/>
          <c:h val="0.77970654709827958"/>
        </c:manualLayout>
      </c:layout>
      <c:barChart>
        <c:barDir val="col"/>
        <c:grouping val="clustered"/>
        <c:ser>
          <c:idx val="1"/>
          <c:order val="0"/>
          <c:cat>
            <c:numRef>
              <c:f>'Pareto Frec'!$A$2:$A$18</c:f>
              <c:numCache>
                <c:formatCode>General</c:formatCode>
                <c:ptCount val="17"/>
                <c:pt idx="0">
                  <c:v>2</c:v>
                </c:pt>
                <c:pt idx="1">
                  <c:v>8</c:v>
                </c:pt>
                <c:pt idx="2">
                  <c:v>10</c:v>
                </c:pt>
                <c:pt idx="3">
                  <c:v>7</c:v>
                </c:pt>
                <c:pt idx="4">
                  <c:v>14</c:v>
                </c:pt>
                <c:pt idx="5">
                  <c:v>3</c:v>
                </c:pt>
                <c:pt idx="6">
                  <c:v>13</c:v>
                </c:pt>
                <c:pt idx="7">
                  <c:v>16</c:v>
                </c:pt>
                <c:pt idx="8">
                  <c:v>4</c:v>
                </c:pt>
                <c:pt idx="9">
                  <c:v>1</c:v>
                </c:pt>
                <c:pt idx="10">
                  <c:v>12</c:v>
                </c:pt>
                <c:pt idx="11">
                  <c:v>9</c:v>
                </c:pt>
                <c:pt idx="12">
                  <c:v>17</c:v>
                </c:pt>
                <c:pt idx="13">
                  <c:v>5</c:v>
                </c:pt>
                <c:pt idx="14">
                  <c:v>6</c:v>
                </c:pt>
                <c:pt idx="15">
                  <c:v>11</c:v>
                </c:pt>
                <c:pt idx="16">
                  <c:v>15</c:v>
                </c:pt>
              </c:numCache>
            </c:numRef>
          </c:cat>
          <c:val>
            <c:numRef>
              <c:f>'Pareto Frec'!$E$2:$E$18</c:f>
              <c:numCache>
                <c:formatCode>General</c:formatCode>
                <c:ptCount val="17"/>
                <c:pt idx="0">
                  <c:v>300</c:v>
                </c:pt>
                <c:pt idx="1">
                  <c:v>80</c:v>
                </c:pt>
                <c:pt idx="2">
                  <c:v>70</c:v>
                </c:pt>
                <c:pt idx="3">
                  <c:v>35</c:v>
                </c:pt>
                <c:pt idx="4">
                  <c:v>23</c:v>
                </c:pt>
                <c:pt idx="5">
                  <c:v>15</c:v>
                </c:pt>
                <c:pt idx="6">
                  <c:v>12</c:v>
                </c:pt>
                <c:pt idx="7">
                  <c:v>8</c:v>
                </c:pt>
                <c:pt idx="8">
                  <c:v>7</c:v>
                </c:pt>
                <c:pt idx="9">
                  <c:v>5.5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1.8</c:v>
                </c:pt>
                <c:pt idx="14">
                  <c:v>1.5</c:v>
                </c:pt>
                <c:pt idx="15">
                  <c:v>1</c:v>
                </c:pt>
                <c:pt idx="16">
                  <c:v>1</c:v>
                </c:pt>
              </c:numCache>
            </c:numRef>
          </c:val>
        </c:ser>
        <c:axId val="38944128"/>
        <c:axId val="39031936"/>
      </c:barChart>
      <c:lineChart>
        <c:grouping val="standard"/>
        <c:ser>
          <c:idx val="0"/>
          <c:order val="1"/>
          <c:cat>
            <c:numRef>
              <c:f>'Pareto Frec'!$A$2:$A$18</c:f>
              <c:numCache>
                <c:formatCode>General</c:formatCode>
                <c:ptCount val="17"/>
                <c:pt idx="0">
                  <c:v>2</c:v>
                </c:pt>
                <c:pt idx="1">
                  <c:v>8</c:v>
                </c:pt>
                <c:pt idx="2">
                  <c:v>10</c:v>
                </c:pt>
                <c:pt idx="3">
                  <c:v>7</c:v>
                </c:pt>
                <c:pt idx="4">
                  <c:v>14</c:v>
                </c:pt>
                <c:pt idx="5">
                  <c:v>3</c:v>
                </c:pt>
                <c:pt idx="6">
                  <c:v>13</c:v>
                </c:pt>
                <c:pt idx="7">
                  <c:v>16</c:v>
                </c:pt>
                <c:pt idx="8">
                  <c:v>4</c:v>
                </c:pt>
                <c:pt idx="9">
                  <c:v>1</c:v>
                </c:pt>
                <c:pt idx="10">
                  <c:v>12</c:v>
                </c:pt>
                <c:pt idx="11">
                  <c:v>9</c:v>
                </c:pt>
                <c:pt idx="12">
                  <c:v>17</c:v>
                </c:pt>
                <c:pt idx="13">
                  <c:v>5</c:v>
                </c:pt>
                <c:pt idx="14">
                  <c:v>6</c:v>
                </c:pt>
                <c:pt idx="15">
                  <c:v>11</c:v>
                </c:pt>
                <c:pt idx="16">
                  <c:v>15</c:v>
                </c:pt>
              </c:numCache>
            </c:numRef>
          </c:cat>
          <c:val>
            <c:numRef>
              <c:f>'Pareto Frec'!$F$2:$F$18</c:f>
              <c:numCache>
                <c:formatCode>0%</c:formatCode>
                <c:ptCount val="17"/>
                <c:pt idx="0">
                  <c:v>0.52374301675977653</c:v>
                </c:pt>
                <c:pt idx="1">
                  <c:v>0.66340782122905029</c:v>
                </c:pt>
                <c:pt idx="2">
                  <c:v>0.78561452513966479</c:v>
                </c:pt>
                <c:pt idx="3">
                  <c:v>0.84671787709497204</c:v>
                </c:pt>
                <c:pt idx="4">
                  <c:v>0.88687150837988826</c:v>
                </c:pt>
                <c:pt idx="5">
                  <c:v>0.9130586592178771</c:v>
                </c:pt>
                <c:pt idx="6">
                  <c:v>0.93400837988826813</c:v>
                </c:pt>
                <c:pt idx="7">
                  <c:v>0.94797486033519551</c:v>
                </c:pt>
                <c:pt idx="8">
                  <c:v>0.96019553072625696</c:v>
                </c:pt>
                <c:pt idx="9">
                  <c:v>0.96979748603351956</c:v>
                </c:pt>
                <c:pt idx="10">
                  <c:v>0.97852653631284914</c:v>
                </c:pt>
                <c:pt idx="11">
                  <c:v>0.98550977653631278</c:v>
                </c:pt>
                <c:pt idx="12">
                  <c:v>0.99074720670391059</c:v>
                </c:pt>
                <c:pt idx="13">
                  <c:v>0.99388966480446927</c:v>
                </c:pt>
                <c:pt idx="14">
                  <c:v>0.99650837988826813</c:v>
                </c:pt>
                <c:pt idx="15">
                  <c:v>0.99825418994413406</c:v>
                </c:pt>
                <c:pt idx="16">
                  <c:v>1</c:v>
                </c:pt>
              </c:numCache>
            </c:numRef>
          </c:val>
        </c:ser>
        <c:marker val="1"/>
        <c:axId val="39059840"/>
        <c:axId val="39033472"/>
      </c:lineChart>
      <c:catAx>
        <c:axId val="38944128"/>
        <c:scaling>
          <c:orientation val="minMax"/>
        </c:scaling>
        <c:axPos val="b"/>
        <c:numFmt formatCode="General" sourceLinked="1"/>
        <c:tickLblPos val="nextTo"/>
        <c:crossAx val="39031936"/>
        <c:crosses val="autoZero"/>
        <c:auto val="1"/>
        <c:lblAlgn val="ctr"/>
        <c:lblOffset val="100"/>
      </c:catAx>
      <c:valAx>
        <c:axId val="39031936"/>
        <c:scaling>
          <c:orientation val="minMax"/>
          <c:max val="300"/>
          <c:min val="0"/>
        </c:scaling>
        <c:axPos val="l"/>
        <c:majorGridlines/>
        <c:numFmt formatCode="General" sourceLinked="1"/>
        <c:tickLblPos val="nextTo"/>
        <c:crossAx val="38944128"/>
        <c:crosses val="autoZero"/>
        <c:crossBetween val="between"/>
      </c:valAx>
      <c:valAx>
        <c:axId val="39033472"/>
        <c:scaling>
          <c:orientation val="minMax"/>
          <c:max val="1"/>
          <c:min val="0"/>
        </c:scaling>
        <c:axPos val="r"/>
        <c:numFmt formatCode="0%" sourceLinked="1"/>
        <c:tickLblPos val="nextTo"/>
        <c:crossAx val="39059840"/>
        <c:crosses val="max"/>
        <c:crossBetween val="between"/>
      </c:valAx>
      <c:catAx>
        <c:axId val="39059840"/>
        <c:scaling>
          <c:orientation val="minMax"/>
        </c:scaling>
        <c:delete val="1"/>
        <c:axPos val="b"/>
        <c:numFmt formatCode="General" sourceLinked="1"/>
        <c:tickLblPos val="nextTo"/>
        <c:crossAx val="39033472"/>
        <c:crosses val="autoZero"/>
        <c:auto val="1"/>
        <c:lblAlgn val="ctr"/>
        <c:lblOffset val="100"/>
      </c:catAx>
      <c:spPr>
        <a:noFill/>
        <a:ln w="25400">
          <a:noFill/>
        </a:ln>
      </c:spPr>
    </c:plotArea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L"/>
  <c:chart>
    <c:plotArea>
      <c:layout>
        <c:manualLayout>
          <c:layoutTarget val="inner"/>
          <c:xMode val="edge"/>
          <c:yMode val="edge"/>
          <c:x val="8.7266185476815403E-2"/>
          <c:y val="5.1400554097404488E-2"/>
          <c:w val="0.88114348206474191"/>
          <c:h val="0.8213732137649461"/>
        </c:manualLayout>
      </c:layout>
      <c:scatterChart>
        <c:scatterStyle val="lineMarker"/>
        <c:ser>
          <c:idx val="0"/>
          <c:order val="0"/>
          <c:tx>
            <c:v>Historial</c:v>
          </c:tx>
          <c:spPr>
            <a:ln w="28575">
              <a:noFill/>
            </a:ln>
          </c:spPr>
          <c:marker>
            <c:symbol val="circle"/>
            <c:size val="5"/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b="1"/>
                      <a:t>1</a:t>
                    </a:r>
                  </a:p>
                </c:rich>
              </c:tx>
              <c:showVal val="1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 b="1"/>
                      <a:t>2</a:t>
                    </a:r>
                  </a:p>
                </c:rich>
              </c:tx>
              <c:showVal val="1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 b="1"/>
                      <a:t>11</a:t>
                    </a:r>
                  </a:p>
                </c:rich>
              </c:tx>
              <c:showVal val="1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 b="1"/>
                      <a:t>3</a:t>
                    </a:r>
                  </a:p>
                </c:rich>
              </c:tx>
              <c:showVal val="1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 b="1"/>
                      <a:t>10</a:t>
                    </a:r>
                  </a:p>
                </c:rich>
              </c:tx>
              <c:showVal val="1"/>
            </c:dLbl>
            <c:dLbl>
              <c:idx val="5"/>
              <c:layout>
                <c:manualLayout>
                  <c:x val="-1.666666666666668E-2"/>
                  <c:y val="3.7037037037037056E-2"/>
                </c:manualLayout>
              </c:layout>
              <c:tx>
                <c:rich>
                  <a:bodyPr/>
                  <a:lstStyle/>
                  <a:p>
                    <a:r>
                      <a:rPr lang="en-US" b="1"/>
                      <a:t>7</a:t>
                    </a:r>
                  </a:p>
                </c:rich>
              </c:tx>
              <c:showVal val="1"/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 b="1"/>
                      <a:t>12</a:t>
                    </a:r>
                  </a:p>
                </c:rich>
              </c:tx>
              <c:showVal val="1"/>
            </c:dLbl>
            <c:dLbl>
              <c:idx val="7"/>
              <c:layout>
                <c:manualLayout>
                  <c:x val="-0.05"/>
                  <c:y val="-3.2407407407407482E-2"/>
                </c:manualLayout>
              </c:layout>
              <c:tx>
                <c:rich>
                  <a:bodyPr/>
                  <a:lstStyle/>
                  <a:p>
                    <a:r>
                      <a:rPr lang="en-US" b="1"/>
                      <a:t>8</a:t>
                    </a:r>
                  </a:p>
                </c:rich>
              </c:tx>
              <c:showVal val="1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 b="1"/>
                      <a:t>5</a:t>
                    </a:r>
                  </a:p>
                </c:rich>
              </c:tx>
              <c:showVal val="1"/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 b="1"/>
                      <a:t>15</a:t>
                    </a:r>
                  </a:p>
                </c:rich>
              </c:tx>
              <c:showVal val="1"/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 b="1"/>
                      <a:t>6</a:t>
                    </a:r>
                  </a:p>
                </c:rich>
              </c:tx>
              <c:showVal val="1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 b="1"/>
                      <a:t>9</a:t>
                    </a:r>
                  </a:p>
                </c:rich>
              </c:tx>
              <c:showVal val="1"/>
            </c:dLbl>
            <c:dLbl>
              <c:idx val="12"/>
              <c:layout/>
              <c:tx>
                <c:rich>
                  <a:bodyPr/>
                  <a:lstStyle/>
                  <a:p>
                    <a:r>
                      <a:rPr lang="en-US" b="1"/>
                      <a:t>4</a:t>
                    </a:r>
                  </a:p>
                </c:rich>
              </c:tx>
              <c:showVal val="1"/>
            </c:dLbl>
            <c:dLbl>
              <c:idx val="13"/>
              <c:layout/>
              <c:tx>
                <c:rich>
                  <a:bodyPr/>
                  <a:lstStyle/>
                  <a:p>
                    <a:r>
                      <a:rPr lang="en-US" b="1"/>
                      <a:t>17</a:t>
                    </a:r>
                  </a:p>
                </c:rich>
              </c:tx>
              <c:showVal val="1"/>
            </c:dLbl>
            <c:dLbl>
              <c:idx val="14"/>
              <c:layout/>
              <c:tx>
                <c:rich>
                  <a:bodyPr/>
                  <a:lstStyle/>
                  <a:p>
                    <a:r>
                      <a:rPr lang="en-US" b="1"/>
                      <a:t>14</a:t>
                    </a:r>
                  </a:p>
                </c:rich>
              </c:tx>
              <c:showVal val="1"/>
            </c:dLbl>
            <c:dLbl>
              <c:idx val="15"/>
              <c:layout/>
              <c:tx>
                <c:rich>
                  <a:bodyPr/>
                  <a:lstStyle/>
                  <a:p>
                    <a:r>
                      <a:rPr lang="en-US" b="1"/>
                      <a:t>16</a:t>
                    </a:r>
                  </a:p>
                </c:rich>
              </c:tx>
              <c:showVal val="1"/>
            </c:dLbl>
            <c:dLbl>
              <c:idx val="16"/>
              <c:layout/>
              <c:tx>
                <c:rich>
                  <a:bodyPr/>
                  <a:lstStyle/>
                  <a:p>
                    <a:r>
                      <a:rPr lang="en-US" b="1"/>
                      <a:t>13</a:t>
                    </a:r>
                  </a:p>
                </c:rich>
              </c:tx>
              <c:showVal val="1"/>
            </c:dLbl>
            <c:txPr>
              <a:bodyPr/>
              <a:lstStyle/>
              <a:p>
                <a:pPr>
                  <a:defRPr b="1">
                    <a:latin typeface="Calibri" pitchFamily="34" charset="0"/>
                  </a:defRPr>
                </a:pPr>
                <a:endParaRPr lang="es-CL"/>
              </a:p>
            </c:txPr>
            <c:showVal val="1"/>
          </c:dLbls>
          <c:xVal>
            <c:numRef>
              <c:f>'No Disp'!$B$2:$B$18</c:f>
              <c:numCache>
                <c:formatCode>0</c:formatCode>
                <c:ptCount val="17"/>
                <c:pt idx="0">
                  <c:v>30</c:v>
                </c:pt>
                <c:pt idx="1">
                  <c:v>15</c:v>
                </c:pt>
                <c:pt idx="2">
                  <c:v>36</c:v>
                </c:pt>
                <c:pt idx="3">
                  <c:v>27</c:v>
                </c:pt>
                <c:pt idx="4">
                  <c:v>23</c:v>
                </c:pt>
                <c:pt idx="5">
                  <c:v>13</c:v>
                </c:pt>
                <c:pt idx="6">
                  <c:v>7</c:v>
                </c:pt>
                <c:pt idx="7">
                  <c:v>12</c:v>
                </c:pt>
                <c:pt idx="8">
                  <c:v>21</c:v>
                </c:pt>
                <c:pt idx="9">
                  <c:v>8</c:v>
                </c:pt>
                <c:pt idx="10">
                  <c:v>10</c:v>
                </c:pt>
                <c:pt idx="11">
                  <c:v>26</c:v>
                </c:pt>
                <c:pt idx="12">
                  <c:v>15</c:v>
                </c:pt>
                <c:pt idx="13">
                  <c:v>6</c:v>
                </c:pt>
                <c:pt idx="14">
                  <c:v>7</c:v>
                </c:pt>
                <c:pt idx="15">
                  <c:v>5</c:v>
                </c:pt>
                <c:pt idx="16">
                  <c:v>9</c:v>
                </c:pt>
              </c:numCache>
            </c:numRef>
          </c:xVal>
          <c:yVal>
            <c:numRef>
              <c:f>'No Disp'!$F$2:$F$18</c:f>
              <c:numCache>
                <c:formatCode>0</c:formatCode>
                <c:ptCount val="17"/>
                <c:pt idx="0">
                  <c:v>33.833333333333336</c:v>
                </c:pt>
                <c:pt idx="1">
                  <c:v>52.333333333333336</c:v>
                </c:pt>
                <c:pt idx="2">
                  <c:v>20.694444444444443</c:v>
                </c:pt>
                <c:pt idx="3">
                  <c:v>25.555555555555557</c:v>
                </c:pt>
                <c:pt idx="4">
                  <c:v>29.782608695652176</c:v>
                </c:pt>
                <c:pt idx="5">
                  <c:v>46.153846153846153</c:v>
                </c:pt>
                <c:pt idx="6">
                  <c:v>82.142857142857139</c:v>
                </c:pt>
                <c:pt idx="7">
                  <c:v>46.25</c:v>
                </c:pt>
                <c:pt idx="8">
                  <c:v>18.80952380952381</c:v>
                </c:pt>
                <c:pt idx="9">
                  <c:v>44.375</c:v>
                </c:pt>
                <c:pt idx="10">
                  <c:v>27.7</c:v>
                </c:pt>
                <c:pt idx="11">
                  <c:v>9.2307692307692299</c:v>
                </c:pt>
                <c:pt idx="12">
                  <c:v>15</c:v>
                </c:pt>
                <c:pt idx="13">
                  <c:v>36.666666666666664</c:v>
                </c:pt>
                <c:pt idx="14">
                  <c:v>23.571428571428573</c:v>
                </c:pt>
                <c:pt idx="15">
                  <c:v>31</c:v>
                </c:pt>
                <c:pt idx="16">
                  <c:v>12.777777777777779</c:v>
                </c:pt>
              </c:numCache>
            </c:numRef>
          </c:yVal>
        </c:ser>
        <c:axId val="41514496"/>
        <c:axId val="41516032"/>
      </c:scatterChart>
      <c:scatterChart>
        <c:scatterStyle val="smoothMarker"/>
        <c:ser>
          <c:idx val="1"/>
          <c:order val="1"/>
          <c:tx>
            <c:v>MTTR(avg)</c:v>
          </c:tx>
          <c:marker>
            <c:symbol val="none"/>
          </c:marker>
          <c:xVal>
            <c:numRef>
              <c:f>'No Disp'!$G$2:$G$33</c:f>
              <c:numCache>
                <c:formatCode>General</c:formatCode>
                <c:ptCount val="32"/>
                <c:pt idx="0">
                  <c:v>2.5</c:v>
                </c:pt>
                <c:pt idx="1">
                  <c:v>5</c:v>
                </c:pt>
                <c:pt idx="2">
                  <c:v>7.5</c:v>
                </c:pt>
                <c:pt idx="3">
                  <c:v>10</c:v>
                </c:pt>
                <c:pt idx="4">
                  <c:v>12.5</c:v>
                </c:pt>
                <c:pt idx="5">
                  <c:v>15</c:v>
                </c:pt>
                <c:pt idx="6">
                  <c:v>17.5</c:v>
                </c:pt>
                <c:pt idx="7">
                  <c:v>20</c:v>
                </c:pt>
                <c:pt idx="8">
                  <c:v>22.5</c:v>
                </c:pt>
                <c:pt idx="9">
                  <c:v>25</c:v>
                </c:pt>
                <c:pt idx="10">
                  <c:v>27.5</c:v>
                </c:pt>
                <c:pt idx="11">
                  <c:v>30</c:v>
                </c:pt>
                <c:pt idx="12">
                  <c:v>32.5</c:v>
                </c:pt>
                <c:pt idx="13">
                  <c:v>35</c:v>
                </c:pt>
                <c:pt idx="14">
                  <c:v>37.5</c:v>
                </c:pt>
                <c:pt idx="15">
                  <c:v>40</c:v>
                </c:pt>
                <c:pt idx="16">
                  <c:v>42.5</c:v>
                </c:pt>
                <c:pt idx="17">
                  <c:v>45</c:v>
                </c:pt>
                <c:pt idx="18">
                  <c:v>47.5</c:v>
                </c:pt>
                <c:pt idx="19">
                  <c:v>50</c:v>
                </c:pt>
                <c:pt idx="20">
                  <c:v>52.5</c:v>
                </c:pt>
                <c:pt idx="21">
                  <c:v>55</c:v>
                </c:pt>
                <c:pt idx="22">
                  <c:v>57.5</c:v>
                </c:pt>
                <c:pt idx="23">
                  <c:v>60</c:v>
                </c:pt>
                <c:pt idx="24">
                  <c:v>62.5</c:v>
                </c:pt>
                <c:pt idx="25">
                  <c:v>65</c:v>
                </c:pt>
                <c:pt idx="26">
                  <c:v>67.5</c:v>
                </c:pt>
                <c:pt idx="27">
                  <c:v>70</c:v>
                </c:pt>
                <c:pt idx="28">
                  <c:v>72.5</c:v>
                </c:pt>
                <c:pt idx="29">
                  <c:v>75</c:v>
                </c:pt>
                <c:pt idx="30">
                  <c:v>77.5</c:v>
                </c:pt>
                <c:pt idx="31">
                  <c:v>80</c:v>
                </c:pt>
              </c:numCache>
            </c:numRef>
          </c:xVal>
          <c:yVal>
            <c:numRef>
              <c:f>'No Disp'!$I$2:$I$33</c:f>
              <c:numCache>
                <c:formatCode>0.0</c:formatCode>
                <c:ptCount val="32"/>
                <c:pt idx="0">
                  <c:v>28.877777777777776</c:v>
                </c:pt>
                <c:pt idx="1">
                  <c:v>28.877777777777776</c:v>
                </c:pt>
                <c:pt idx="2">
                  <c:v>28.877777777777776</c:v>
                </c:pt>
                <c:pt idx="3">
                  <c:v>28.877777777777776</c:v>
                </c:pt>
                <c:pt idx="4">
                  <c:v>28.877777777777776</c:v>
                </c:pt>
                <c:pt idx="5">
                  <c:v>28.877777777777776</c:v>
                </c:pt>
                <c:pt idx="6">
                  <c:v>28.877777777777776</c:v>
                </c:pt>
                <c:pt idx="7">
                  <c:v>28.877777777777776</c:v>
                </c:pt>
                <c:pt idx="8">
                  <c:v>28.877777777777776</c:v>
                </c:pt>
                <c:pt idx="9">
                  <c:v>28.877777777777776</c:v>
                </c:pt>
                <c:pt idx="10">
                  <c:v>28.877777777777776</c:v>
                </c:pt>
                <c:pt idx="11">
                  <c:v>28.877777777777776</c:v>
                </c:pt>
                <c:pt idx="12">
                  <c:v>28.877777777777776</c:v>
                </c:pt>
                <c:pt idx="13">
                  <c:v>28.877777777777776</c:v>
                </c:pt>
                <c:pt idx="14">
                  <c:v>28.877777777777776</c:v>
                </c:pt>
                <c:pt idx="15">
                  <c:v>28.877777777777776</c:v>
                </c:pt>
                <c:pt idx="16">
                  <c:v>28.877777777777776</c:v>
                </c:pt>
                <c:pt idx="17">
                  <c:v>28.877777777777776</c:v>
                </c:pt>
                <c:pt idx="18">
                  <c:v>28.877777777777776</c:v>
                </c:pt>
                <c:pt idx="19">
                  <c:v>28.877777777777776</c:v>
                </c:pt>
                <c:pt idx="20">
                  <c:v>28.877777777777776</c:v>
                </c:pt>
                <c:pt idx="21">
                  <c:v>28.877777777777776</c:v>
                </c:pt>
                <c:pt idx="22">
                  <c:v>28.877777777777776</c:v>
                </c:pt>
                <c:pt idx="23">
                  <c:v>28.877777777777776</c:v>
                </c:pt>
                <c:pt idx="24">
                  <c:v>28.877777777777776</c:v>
                </c:pt>
                <c:pt idx="25">
                  <c:v>28.877777777777776</c:v>
                </c:pt>
                <c:pt idx="26">
                  <c:v>28.877777777777776</c:v>
                </c:pt>
                <c:pt idx="27">
                  <c:v>28.877777777777776</c:v>
                </c:pt>
                <c:pt idx="28">
                  <c:v>28.877777777777776</c:v>
                </c:pt>
                <c:pt idx="29">
                  <c:v>28.877777777777776</c:v>
                </c:pt>
                <c:pt idx="30">
                  <c:v>28.877777777777776</c:v>
                </c:pt>
                <c:pt idx="31">
                  <c:v>28.877777777777776</c:v>
                </c:pt>
              </c:numCache>
            </c:numRef>
          </c:yVal>
          <c:smooth val="1"/>
        </c:ser>
        <c:ser>
          <c:idx val="2"/>
          <c:order val="2"/>
          <c:tx>
            <c:v>LAMBDA(avg)</c:v>
          </c:tx>
          <c:marker>
            <c:symbol val="none"/>
          </c:marker>
          <c:xVal>
            <c:numRef>
              <c:f>'No Disp'!$J$2:$J$19</c:f>
              <c:numCache>
                <c:formatCode>0.0</c:formatCode>
                <c:ptCount val="18"/>
                <c:pt idx="0">
                  <c:v>15.882352941176471</c:v>
                </c:pt>
                <c:pt idx="1">
                  <c:v>15.882352941176471</c:v>
                </c:pt>
                <c:pt idx="2">
                  <c:v>15.882352941176471</c:v>
                </c:pt>
                <c:pt idx="3">
                  <c:v>15.882352941176471</c:v>
                </c:pt>
                <c:pt idx="4">
                  <c:v>15.882352941176471</c:v>
                </c:pt>
                <c:pt idx="5">
                  <c:v>15.882352941176471</c:v>
                </c:pt>
                <c:pt idx="6">
                  <c:v>15.882352941176471</c:v>
                </c:pt>
                <c:pt idx="7">
                  <c:v>15.882352941176471</c:v>
                </c:pt>
                <c:pt idx="8">
                  <c:v>15.882352941176471</c:v>
                </c:pt>
                <c:pt idx="9">
                  <c:v>15.882352941176471</c:v>
                </c:pt>
                <c:pt idx="10">
                  <c:v>15.882352941176471</c:v>
                </c:pt>
                <c:pt idx="11">
                  <c:v>15.882352941176471</c:v>
                </c:pt>
                <c:pt idx="12">
                  <c:v>15.882352941176471</c:v>
                </c:pt>
                <c:pt idx="13">
                  <c:v>15.882352941176471</c:v>
                </c:pt>
                <c:pt idx="14">
                  <c:v>15.882352941176471</c:v>
                </c:pt>
                <c:pt idx="15">
                  <c:v>15.882352941176471</c:v>
                </c:pt>
                <c:pt idx="16">
                  <c:v>15.882352941176471</c:v>
                </c:pt>
                <c:pt idx="17">
                  <c:v>15.882352941176471</c:v>
                </c:pt>
              </c:numCache>
            </c:numRef>
          </c:xVal>
          <c:yVal>
            <c:numRef>
              <c:f>'No Disp'!$F$2:$F$20</c:f>
              <c:numCache>
                <c:formatCode>0</c:formatCode>
                <c:ptCount val="19"/>
                <c:pt idx="0">
                  <c:v>33.833333333333336</c:v>
                </c:pt>
                <c:pt idx="1">
                  <c:v>52.333333333333336</c:v>
                </c:pt>
                <c:pt idx="2">
                  <c:v>20.694444444444443</c:v>
                </c:pt>
                <c:pt idx="3">
                  <c:v>25.555555555555557</c:v>
                </c:pt>
                <c:pt idx="4">
                  <c:v>29.782608695652176</c:v>
                </c:pt>
                <c:pt idx="5">
                  <c:v>46.153846153846153</c:v>
                </c:pt>
                <c:pt idx="6">
                  <c:v>82.142857142857139</c:v>
                </c:pt>
                <c:pt idx="7">
                  <c:v>46.25</c:v>
                </c:pt>
                <c:pt idx="8">
                  <c:v>18.80952380952381</c:v>
                </c:pt>
                <c:pt idx="9">
                  <c:v>44.375</c:v>
                </c:pt>
                <c:pt idx="10">
                  <c:v>27.7</c:v>
                </c:pt>
                <c:pt idx="11">
                  <c:v>9.2307692307692299</c:v>
                </c:pt>
                <c:pt idx="12">
                  <c:v>15</c:v>
                </c:pt>
                <c:pt idx="13">
                  <c:v>36.666666666666664</c:v>
                </c:pt>
                <c:pt idx="14">
                  <c:v>23.571428571428573</c:v>
                </c:pt>
                <c:pt idx="15">
                  <c:v>31</c:v>
                </c:pt>
                <c:pt idx="16">
                  <c:v>12.777777777777779</c:v>
                </c:pt>
                <c:pt idx="18">
                  <c:v>2</c:v>
                </c:pt>
              </c:numCache>
            </c:numRef>
          </c:yVal>
          <c:smooth val="1"/>
        </c:ser>
        <c:ser>
          <c:idx val="3"/>
          <c:order val="3"/>
          <c:tx>
            <c:v>D = 80 %</c:v>
          </c:tx>
          <c:marker>
            <c:symbol val="none"/>
          </c:marker>
          <c:xVal>
            <c:numRef>
              <c:f>'No Disp'!$G$2:$G$33</c:f>
              <c:numCache>
                <c:formatCode>General</c:formatCode>
                <c:ptCount val="32"/>
                <c:pt idx="0">
                  <c:v>2.5</c:v>
                </c:pt>
                <c:pt idx="1">
                  <c:v>5</c:v>
                </c:pt>
                <c:pt idx="2">
                  <c:v>7.5</c:v>
                </c:pt>
                <c:pt idx="3">
                  <c:v>10</c:v>
                </c:pt>
                <c:pt idx="4">
                  <c:v>12.5</c:v>
                </c:pt>
                <c:pt idx="5">
                  <c:v>15</c:v>
                </c:pt>
                <c:pt idx="6">
                  <c:v>17.5</c:v>
                </c:pt>
                <c:pt idx="7">
                  <c:v>20</c:v>
                </c:pt>
                <c:pt idx="8">
                  <c:v>22.5</c:v>
                </c:pt>
                <c:pt idx="9">
                  <c:v>25</c:v>
                </c:pt>
                <c:pt idx="10">
                  <c:v>27.5</c:v>
                </c:pt>
                <c:pt idx="11">
                  <c:v>30</c:v>
                </c:pt>
                <c:pt idx="12">
                  <c:v>32.5</c:v>
                </c:pt>
                <c:pt idx="13">
                  <c:v>35</c:v>
                </c:pt>
                <c:pt idx="14">
                  <c:v>37.5</c:v>
                </c:pt>
                <c:pt idx="15">
                  <c:v>40</c:v>
                </c:pt>
                <c:pt idx="16">
                  <c:v>42.5</c:v>
                </c:pt>
                <c:pt idx="17">
                  <c:v>45</c:v>
                </c:pt>
                <c:pt idx="18">
                  <c:v>47.5</c:v>
                </c:pt>
                <c:pt idx="19">
                  <c:v>50</c:v>
                </c:pt>
                <c:pt idx="20">
                  <c:v>52.5</c:v>
                </c:pt>
                <c:pt idx="21">
                  <c:v>55</c:v>
                </c:pt>
                <c:pt idx="22">
                  <c:v>57.5</c:v>
                </c:pt>
                <c:pt idx="23">
                  <c:v>60</c:v>
                </c:pt>
                <c:pt idx="24">
                  <c:v>62.5</c:v>
                </c:pt>
                <c:pt idx="25">
                  <c:v>65</c:v>
                </c:pt>
                <c:pt idx="26">
                  <c:v>67.5</c:v>
                </c:pt>
                <c:pt idx="27">
                  <c:v>70</c:v>
                </c:pt>
                <c:pt idx="28">
                  <c:v>72.5</c:v>
                </c:pt>
                <c:pt idx="29">
                  <c:v>75</c:v>
                </c:pt>
                <c:pt idx="30">
                  <c:v>77.5</c:v>
                </c:pt>
                <c:pt idx="31">
                  <c:v>80</c:v>
                </c:pt>
              </c:numCache>
            </c:numRef>
          </c:xVal>
          <c:yVal>
            <c:numRef>
              <c:f>'No Disp'!$H$2:$H$33</c:f>
              <c:numCache>
                <c:formatCode>0</c:formatCode>
                <c:ptCount val="32"/>
                <c:pt idx="0">
                  <c:v>150</c:v>
                </c:pt>
                <c:pt idx="1">
                  <c:v>75</c:v>
                </c:pt>
                <c:pt idx="2">
                  <c:v>50</c:v>
                </c:pt>
                <c:pt idx="3">
                  <c:v>37.5</c:v>
                </c:pt>
                <c:pt idx="4">
                  <c:v>30</c:v>
                </c:pt>
                <c:pt idx="5">
                  <c:v>25</c:v>
                </c:pt>
                <c:pt idx="6">
                  <c:v>21.428571428571427</c:v>
                </c:pt>
                <c:pt idx="7">
                  <c:v>18.75</c:v>
                </c:pt>
                <c:pt idx="8">
                  <c:v>16.666666666666668</c:v>
                </c:pt>
                <c:pt idx="9">
                  <c:v>15</c:v>
                </c:pt>
                <c:pt idx="10">
                  <c:v>13.636363636363637</c:v>
                </c:pt>
                <c:pt idx="11">
                  <c:v>12.5</c:v>
                </c:pt>
                <c:pt idx="12">
                  <c:v>11.538461538461538</c:v>
                </c:pt>
                <c:pt idx="13">
                  <c:v>10.714285714285714</c:v>
                </c:pt>
                <c:pt idx="14">
                  <c:v>10</c:v>
                </c:pt>
                <c:pt idx="15">
                  <c:v>9.375</c:v>
                </c:pt>
                <c:pt idx="16">
                  <c:v>8.8235294117647065</c:v>
                </c:pt>
                <c:pt idx="17">
                  <c:v>8.3333333333333339</c:v>
                </c:pt>
                <c:pt idx="18">
                  <c:v>7.8947368421052628</c:v>
                </c:pt>
                <c:pt idx="19">
                  <c:v>7.5</c:v>
                </c:pt>
                <c:pt idx="20">
                  <c:v>7.1428571428571432</c:v>
                </c:pt>
                <c:pt idx="21">
                  <c:v>6.8181818181818183</c:v>
                </c:pt>
                <c:pt idx="22">
                  <c:v>6.5217391304347823</c:v>
                </c:pt>
                <c:pt idx="23">
                  <c:v>6.25</c:v>
                </c:pt>
                <c:pt idx="24">
                  <c:v>6</c:v>
                </c:pt>
                <c:pt idx="25">
                  <c:v>5.7692307692307692</c:v>
                </c:pt>
                <c:pt idx="26">
                  <c:v>5.5555555555555554</c:v>
                </c:pt>
                <c:pt idx="27">
                  <c:v>5.3571428571428568</c:v>
                </c:pt>
                <c:pt idx="28">
                  <c:v>5.1724137931034484</c:v>
                </c:pt>
                <c:pt idx="29">
                  <c:v>5</c:v>
                </c:pt>
                <c:pt idx="30">
                  <c:v>4.838709677419355</c:v>
                </c:pt>
                <c:pt idx="31">
                  <c:v>4.6875</c:v>
                </c:pt>
              </c:numCache>
            </c:numRef>
          </c:yVal>
          <c:smooth val="1"/>
        </c:ser>
        <c:ser>
          <c:idx val="4"/>
          <c:order val="4"/>
          <c:tx>
            <c:v>D = 50 %</c:v>
          </c:tx>
          <c:marker>
            <c:symbol val="none"/>
          </c:marker>
          <c:xVal>
            <c:numRef>
              <c:f>'No Disp'!$G$2:$G$33</c:f>
              <c:numCache>
                <c:formatCode>General</c:formatCode>
                <c:ptCount val="32"/>
                <c:pt idx="0">
                  <c:v>2.5</c:v>
                </c:pt>
                <c:pt idx="1">
                  <c:v>5</c:v>
                </c:pt>
                <c:pt idx="2">
                  <c:v>7.5</c:v>
                </c:pt>
                <c:pt idx="3">
                  <c:v>10</c:v>
                </c:pt>
                <c:pt idx="4">
                  <c:v>12.5</c:v>
                </c:pt>
                <c:pt idx="5">
                  <c:v>15</c:v>
                </c:pt>
                <c:pt idx="6">
                  <c:v>17.5</c:v>
                </c:pt>
                <c:pt idx="7">
                  <c:v>20</c:v>
                </c:pt>
                <c:pt idx="8">
                  <c:v>22.5</c:v>
                </c:pt>
                <c:pt idx="9">
                  <c:v>25</c:v>
                </c:pt>
                <c:pt idx="10">
                  <c:v>27.5</c:v>
                </c:pt>
                <c:pt idx="11">
                  <c:v>30</c:v>
                </c:pt>
                <c:pt idx="12">
                  <c:v>32.5</c:v>
                </c:pt>
                <c:pt idx="13">
                  <c:v>35</c:v>
                </c:pt>
                <c:pt idx="14">
                  <c:v>37.5</c:v>
                </c:pt>
                <c:pt idx="15">
                  <c:v>40</c:v>
                </c:pt>
                <c:pt idx="16">
                  <c:v>42.5</c:v>
                </c:pt>
                <c:pt idx="17">
                  <c:v>45</c:v>
                </c:pt>
                <c:pt idx="18">
                  <c:v>47.5</c:v>
                </c:pt>
                <c:pt idx="19">
                  <c:v>50</c:v>
                </c:pt>
                <c:pt idx="20">
                  <c:v>52.5</c:v>
                </c:pt>
                <c:pt idx="21">
                  <c:v>55</c:v>
                </c:pt>
                <c:pt idx="22">
                  <c:v>57.5</c:v>
                </c:pt>
                <c:pt idx="23">
                  <c:v>60</c:v>
                </c:pt>
                <c:pt idx="24">
                  <c:v>62.5</c:v>
                </c:pt>
                <c:pt idx="25">
                  <c:v>65</c:v>
                </c:pt>
                <c:pt idx="26">
                  <c:v>67.5</c:v>
                </c:pt>
                <c:pt idx="27">
                  <c:v>70</c:v>
                </c:pt>
                <c:pt idx="28">
                  <c:v>72.5</c:v>
                </c:pt>
                <c:pt idx="29">
                  <c:v>75</c:v>
                </c:pt>
                <c:pt idx="30">
                  <c:v>77.5</c:v>
                </c:pt>
                <c:pt idx="31">
                  <c:v>80</c:v>
                </c:pt>
              </c:numCache>
            </c:numRef>
          </c:xVal>
          <c:yVal>
            <c:numRef>
              <c:f>'No Disp'!$K$2:$K$33</c:f>
              <c:numCache>
                <c:formatCode>0</c:formatCode>
                <c:ptCount val="32"/>
                <c:pt idx="0">
                  <c:v>274</c:v>
                </c:pt>
                <c:pt idx="1">
                  <c:v>137</c:v>
                </c:pt>
                <c:pt idx="2">
                  <c:v>91.333333333333329</c:v>
                </c:pt>
                <c:pt idx="3">
                  <c:v>68.5</c:v>
                </c:pt>
                <c:pt idx="4">
                  <c:v>54.8</c:v>
                </c:pt>
                <c:pt idx="5">
                  <c:v>45.666666666666664</c:v>
                </c:pt>
                <c:pt idx="6">
                  <c:v>39.142857142857146</c:v>
                </c:pt>
                <c:pt idx="7">
                  <c:v>34.25</c:v>
                </c:pt>
                <c:pt idx="8">
                  <c:v>30.444444444444443</c:v>
                </c:pt>
                <c:pt idx="9">
                  <c:v>27.4</c:v>
                </c:pt>
                <c:pt idx="10">
                  <c:v>24.90909090909091</c:v>
                </c:pt>
                <c:pt idx="11">
                  <c:v>22.833333333333332</c:v>
                </c:pt>
                <c:pt idx="12">
                  <c:v>21.076923076923077</c:v>
                </c:pt>
                <c:pt idx="13">
                  <c:v>19.571428571428573</c:v>
                </c:pt>
                <c:pt idx="14">
                  <c:v>18.266666666666666</c:v>
                </c:pt>
                <c:pt idx="15">
                  <c:v>17.125</c:v>
                </c:pt>
                <c:pt idx="16">
                  <c:v>16.117647058823529</c:v>
                </c:pt>
                <c:pt idx="17">
                  <c:v>15.222222222222221</c:v>
                </c:pt>
                <c:pt idx="18">
                  <c:v>14.421052631578947</c:v>
                </c:pt>
                <c:pt idx="19">
                  <c:v>13.7</c:v>
                </c:pt>
                <c:pt idx="20">
                  <c:v>13.047619047619047</c:v>
                </c:pt>
                <c:pt idx="21">
                  <c:v>12.454545454545455</c:v>
                </c:pt>
                <c:pt idx="22">
                  <c:v>11.913043478260869</c:v>
                </c:pt>
                <c:pt idx="23">
                  <c:v>11.416666666666666</c:v>
                </c:pt>
                <c:pt idx="24">
                  <c:v>10.96</c:v>
                </c:pt>
                <c:pt idx="25">
                  <c:v>10.538461538461538</c:v>
                </c:pt>
                <c:pt idx="26">
                  <c:v>10.148148148148149</c:v>
                </c:pt>
                <c:pt idx="27">
                  <c:v>9.7857142857142865</c:v>
                </c:pt>
                <c:pt idx="28">
                  <c:v>9.4482758620689662</c:v>
                </c:pt>
                <c:pt idx="29">
                  <c:v>9.1333333333333329</c:v>
                </c:pt>
                <c:pt idx="30">
                  <c:v>8.8387096774193541</c:v>
                </c:pt>
                <c:pt idx="31">
                  <c:v>8.5625</c:v>
                </c:pt>
              </c:numCache>
            </c:numRef>
          </c:yVal>
          <c:smooth val="1"/>
        </c:ser>
        <c:axId val="41514496"/>
        <c:axId val="41516032"/>
      </c:scatterChart>
      <c:valAx>
        <c:axId val="41514496"/>
        <c:scaling>
          <c:logBase val="10"/>
          <c:orientation val="minMax"/>
          <c:max val="36"/>
          <c:min val="5"/>
        </c:scaling>
        <c:axPos val="b"/>
        <c:numFmt formatCode="0" sourceLinked="1"/>
        <c:tickLblPos val="nextTo"/>
        <c:crossAx val="41516032"/>
        <c:crosses val="autoZero"/>
        <c:crossBetween val="midCat"/>
        <c:majorUnit val="10"/>
        <c:minorUnit val="10"/>
      </c:valAx>
      <c:valAx>
        <c:axId val="41516032"/>
        <c:scaling>
          <c:logBase val="20"/>
          <c:orientation val="minMax"/>
          <c:max val="85"/>
          <c:min val="5"/>
        </c:scaling>
        <c:axPos val="l"/>
        <c:majorGridlines/>
        <c:numFmt formatCode="0" sourceLinked="1"/>
        <c:tickLblPos val="nextTo"/>
        <c:crossAx val="41514496"/>
        <c:crosses val="autoZero"/>
        <c:crossBetween val="midCat"/>
        <c:majorUnit val="10"/>
        <c:minorUnit val="10"/>
      </c:valAx>
    </c:plotArea>
    <c:legend>
      <c:legendPos val="r"/>
      <c:layout>
        <c:manualLayout>
          <c:xMode val="edge"/>
          <c:yMode val="edge"/>
          <c:x val="8.8041557305336776E-2"/>
          <c:y val="0.58256561679789998"/>
          <c:w val="0.24129177602799662"/>
          <c:h val="0.27468358121901465"/>
        </c:manualLayout>
      </c:layout>
      <c:spPr>
        <a:solidFill>
          <a:schemeClr val="bg1"/>
        </a:solidFill>
      </c:spPr>
      <c:txPr>
        <a:bodyPr/>
        <a:lstStyle/>
        <a:p>
          <a:pPr>
            <a:defRPr sz="1000" b="1">
              <a:latin typeface="Calibri" pitchFamily="34" charset="0"/>
            </a:defRPr>
          </a:pPr>
          <a:endParaRPr lang="es-CL"/>
        </a:p>
      </c:txPr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533399</xdr:colOff>
      <xdr:row>3</xdr:row>
      <xdr:rowOff>95250</xdr:rowOff>
    </xdr:from>
    <xdr:to>
      <xdr:col>13</xdr:col>
      <xdr:colOff>238124</xdr:colOff>
      <xdr:row>17</xdr:row>
      <xdr:rowOff>171450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5</xdr:col>
      <xdr:colOff>400050</xdr:colOff>
      <xdr:row>9</xdr:row>
      <xdr:rowOff>104775</xdr:rowOff>
    </xdr:from>
    <xdr:ext cx="2011063" cy="264560"/>
    <xdr:sp macro="" textlink="">
      <xdr:nvSpPr>
        <xdr:cNvPr id="4" name="3 CuadroTexto"/>
        <xdr:cNvSpPr txBox="1"/>
      </xdr:nvSpPr>
      <xdr:spPr>
        <a:xfrm>
          <a:off x="5067300" y="2057400"/>
          <a:ext cx="2011063" cy="264560"/>
        </a:xfrm>
        <a:prstGeom prst="rect">
          <a:avLst/>
        </a:prstGeom>
        <a:noFill/>
        <a:scene3d>
          <a:camera prst="orthographicFront">
            <a:rot lat="0" lon="0" rev="5400000"/>
          </a:camera>
          <a:lightRig rig="threePt" dir="t"/>
        </a:scene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s-CL" sz="1100"/>
            <a:t>Costo de respuestos (x10</a:t>
          </a:r>
          <a:r>
            <a:rPr lang="es-CL" sz="1100" baseline="30000"/>
            <a:t>4</a:t>
          </a:r>
          <a:r>
            <a:rPr lang="es-CL" sz="1100"/>
            <a:t> USD)</a:t>
          </a:r>
        </a:p>
      </xdr:txBody>
    </xdr:sp>
    <xdr:clientData/>
  </xdr:oneCellAnchor>
  <xdr:oneCellAnchor>
    <xdr:from>
      <xdr:col>9</xdr:col>
      <xdr:colOff>504825</xdr:colOff>
      <xdr:row>16</xdr:row>
      <xdr:rowOff>133350</xdr:rowOff>
    </xdr:from>
    <xdr:ext cx="581569" cy="264560"/>
    <xdr:sp macro="" textlink="">
      <xdr:nvSpPr>
        <xdr:cNvPr id="5" name="4 CuadroTexto"/>
        <xdr:cNvSpPr txBox="1"/>
      </xdr:nvSpPr>
      <xdr:spPr>
        <a:xfrm>
          <a:off x="8220075" y="3419475"/>
          <a:ext cx="58156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es-CL" sz="1100"/>
            <a:t>Código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8</xdr:row>
      <xdr:rowOff>171450</xdr:rowOff>
    </xdr:from>
    <xdr:to>
      <xdr:col>15</xdr:col>
      <xdr:colOff>47625</xdr:colOff>
      <xdr:row>23</xdr:row>
      <xdr:rowOff>57150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22</xdr:col>
      <xdr:colOff>219075</xdr:colOff>
      <xdr:row>0</xdr:row>
      <xdr:rowOff>457200</xdr:rowOff>
    </xdr:from>
    <xdr:to>
      <xdr:col>33</xdr:col>
      <xdr:colOff>619125</xdr:colOff>
      <xdr:row>16</xdr:row>
      <xdr:rowOff>23641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7926050" y="457200"/>
          <a:ext cx="8782050" cy="291924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118"/>
  <sheetViews>
    <sheetView showGridLines="0" workbookViewId="0">
      <selection activeCell="H9" sqref="H9"/>
    </sheetView>
  </sheetViews>
  <sheetFormatPr baseColWidth="10" defaultRowHeight="15"/>
  <cols>
    <col min="1" max="1" width="13.5703125" bestFit="1" customWidth="1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12">
      <c r="A2" s="1" t="s">
        <v>6</v>
      </c>
      <c r="B2" s="1">
        <v>1</v>
      </c>
      <c r="C2" s="1">
        <v>1</v>
      </c>
      <c r="D2" s="1">
        <v>3</v>
      </c>
      <c r="E2" s="1">
        <v>1</v>
      </c>
      <c r="F2" s="1">
        <v>2</v>
      </c>
    </row>
    <row r="3" spans="1:12">
      <c r="A3" s="1" t="s">
        <v>7</v>
      </c>
      <c r="B3" s="1">
        <v>54</v>
      </c>
      <c r="C3" s="1">
        <v>22</v>
      </c>
      <c r="D3" s="1">
        <v>13</v>
      </c>
      <c r="E3" s="1">
        <v>7</v>
      </c>
      <c r="F3" s="1">
        <v>30</v>
      </c>
    </row>
    <row r="4" spans="1:12">
      <c r="A4" s="1" t="s">
        <v>8</v>
      </c>
      <c r="B4" s="1">
        <v>17</v>
      </c>
      <c r="C4" s="1">
        <v>2</v>
      </c>
      <c r="D4" s="1">
        <v>1</v>
      </c>
      <c r="E4" s="1">
        <v>0</v>
      </c>
      <c r="F4" s="1">
        <v>3</v>
      </c>
    </row>
    <row r="5" spans="1:12">
      <c r="A5" s="1" t="s">
        <v>9</v>
      </c>
      <c r="B5" s="1">
        <v>66</v>
      </c>
      <c r="C5" s="1">
        <v>28</v>
      </c>
      <c r="D5" s="1">
        <v>22</v>
      </c>
      <c r="E5" s="1">
        <v>8</v>
      </c>
      <c r="F5" s="1">
        <v>18</v>
      </c>
    </row>
    <row r="6" spans="1:12">
      <c r="A6" s="1" t="s">
        <v>10</v>
      </c>
      <c r="B6" s="1">
        <v>78</v>
      </c>
      <c r="C6" s="1">
        <v>34</v>
      </c>
      <c r="D6" s="1">
        <v>23</v>
      </c>
      <c r="E6" s="1">
        <v>22</v>
      </c>
      <c r="F6" s="1">
        <v>53</v>
      </c>
    </row>
    <row r="7" spans="1:12">
      <c r="A7" s="1" t="s">
        <v>11</v>
      </c>
      <c r="B7" s="1">
        <v>5</v>
      </c>
      <c r="C7" s="1">
        <v>1</v>
      </c>
      <c r="D7" s="1">
        <v>0</v>
      </c>
      <c r="E7" s="1">
        <v>1</v>
      </c>
      <c r="F7" s="1">
        <v>4</v>
      </c>
    </row>
    <row r="8" spans="1:12">
      <c r="A8" s="1" t="s">
        <v>16</v>
      </c>
      <c r="B8" s="1">
        <v>121</v>
      </c>
      <c r="C8" s="1">
        <v>81</v>
      </c>
      <c r="D8" s="1">
        <v>48</v>
      </c>
      <c r="E8" s="1">
        <v>23</v>
      </c>
      <c r="F8" s="1">
        <v>63</v>
      </c>
    </row>
    <row r="9" spans="1:12">
      <c r="A9" s="1" t="s">
        <v>17</v>
      </c>
      <c r="B9" s="1">
        <v>10</v>
      </c>
      <c r="C9" s="1">
        <v>6</v>
      </c>
      <c r="D9" s="1">
        <v>3</v>
      </c>
      <c r="E9" s="1">
        <v>2</v>
      </c>
      <c r="F9" s="1">
        <v>16</v>
      </c>
      <c r="I9" s="1"/>
      <c r="J9" s="1"/>
      <c r="L9" s="5"/>
    </row>
    <row r="10" spans="1:12">
      <c r="L10" s="5"/>
    </row>
    <row r="11" spans="1:12">
      <c r="A11" s="1" t="s">
        <v>0</v>
      </c>
      <c r="B11" s="1">
        <v>2</v>
      </c>
      <c r="C11" s="1">
        <v>4</v>
      </c>
      <c r="D11" s="1">
        <v>6</v>
      </c>
      <c r="E11" s="1">
        <v>8</v>
      </c>
      <c r="F11" s="1" t="s">
        <v>12</v>
      </c>
    </row>
    <row r="12" spans="1:12">
      <c r="A12" s="1" t="s">
        <v>6</v>
      </c>
      <c r="B12" s="2">
        <f t="shared" ref="B12:B17" si="0">B2/SUM($B2:$F2)</f>
        <v>0.125</v>
      </c>
      <c r="C12" s="2">
        <f t="shared" ref="C12:F17" si="1">C2/SUM($B2:$F2) + B12</f>
        <v>0.25</v>
      </c>
      <c r="D12" s="2">
        <f t="shared" si="1"/>
        <v>0.625</v>
      </c>
      <c r="E12" s="2">
        <f t="shared" si="1"/>
        <v>0.75</v>
      </c>
      <c r="F12" s="2">
        <f t="shared" si="1"/>
        <v>1</v>
      </c>
    </row>
    <row r="13" spans="1:12">
      <c r="A13" s="1" t="s">
        <v>7</v>
      </c>
      <c r="B13" s="2">
        <f t="shared" si="0"/>
        <v>0.42857142857142855</v>
      </c>
      <c r="C13" s="2">
        <f t="shared" si="1"/>
        <v>0.60317460317460314</v>
      </c>
      <c r="D13" s="2">
        <f t="shared" si="1"/>
        <v>0.70634920634920628</v>
      </c>
      <c r="E13" s="2">
        <f t="shared" si="1"/>
        <v>0.76190476190476186</v>
      </c>
      <c r="F13" s="2">
        <f t="shared" si="1"/>
        <v>1</v>
      </c>
    </row>
    <row r="14" spans="1:12">
      <c r="A14" s="1" t="s">
        <v>8</v>
      </c>
      <c r="B14" s="2">
        <f t="shared" si="0"/>
        <v>0.73913043478260865</v>
      </c>
      <c r="C14" s="2">
        <f t="shared" si="1"/>
        <v>0.82608695652173902</v>
      </c>
      <c r="D14" s="2">
        <f t="shared" si="1"/>
        <v>0.86956521739130421</v>
      </c>
      <c r="E14" s="2">
        <f t="shared" si="1"/>
        <v>0.86956521739130421</v>
      </c>
      <c r="F14" s="2">
        <f t="shared" si="1"/>
        <v>0.99999999999999989</v>
      </c>
    </row>
    <row r="15" spans="1:12">
      <c r="A15" s="1" t="s">
        <v>9</v>
      </c>
      <c r="B15" s="2">
        <f t="shared" si="0"/>
        <v>0.46478873239436619</v>
      </c>
      <c r="C15" s="2">
        <f t="shared" si="1"/>
        <v>0.6619718309859155</v>
      </c>
      <c r="D15" s="2">
        <f t="shared" si="1"/>
        <v>0.81690140845070425</v>
      </c>
      <c r="E15" s="2">
        <f t="shared" si="1"/>
        <v>0.87323943661971837</v>
      </c>
      <c r="F15" s="2">
        <f t="shared" si="1"/>
        <v>1</v>
      </c>
    </row>
    <row r="16" spans="1:12">
      <c r="A16" s="1" t="s">
        <v>10</v>
      </c>
      <c r="B16" s="2">
        <f t="shared" si="0"/>
        <v>0.37142857142857144</v>
      </c>
      <c r="C16" s="2">
        <f t="shared" si="1"/>
        <v>0.53333333333333333</v>
      </c>
      <c r="D16" s="2">
        <f t="shared" si="1"/>
        <v>0.64285714285714279</v>
      </c>
      <c r="E16" s="2">
        <f t="shared" si="1"/>
        <v>0.74761904761904752</v>
      </c>
      <c r="F16" s="2">
        <f t="shared" si="1"/>
        <v>0.99999999999999989</v>
      </c>
    </row>
    <row r="17" spans="1:8">
      <c r="A17" s="1" t="s">
        <v>11</v>
      </c>
      <c r="B17" s="2">
        <f t="shared" si="0"/>
        <v>0.45454545454545453</v>
      </c>
      <c r="C17" s="2">
        <f t="shared" si="1"/>
        <v>0.54545454545454541</v>
      </c>
      <c r="D17" s="2">
        <f t="shared" si="1"/>
        <v>0.54545454545454541</v>
      </c>
      <c r="E17" s="2">
        <f t="shared" si="1"/>
        <v>0.63636363636363635</v>
      </c>
      <c r="F17" s="2">
        <f t="shared" si="1"/>
        <v>1</v>
      </c>
    </row>
    <row r="18" spans="1:8">
      <c r="A18" s="1" t="s">
        <v>16</v>
      </c>
      <c r="B18" s="2">
        <f t="shared" ref="B18:B19" si="2">B8/SUM($B8:$F8)</f>
        <v>0.36011904761904762</v>
      </c>
      <c r="C18" s="2">
        <f t="shared" ref="C18:F18" si="3">C8/SUM($B8:$F8) + B18</f>
        <v>0.60119047619047616</v>
      </c>
      <c r="D18" s="2">
        <f t="shared" si="3"/>
        <v>0.74404761904761907</v>
      </c>
      <c r="E18" s="2">
        <f t="shared" si="3"/>
        <v>0.8125</v>
      </c>
      <c r="F18" s="2">
        <f t="shared" si="3"/>
        <v>1</v>
      </c>
    </row>
    <row r="19" spans="1:8">
      <c r="A19" s="1" t="s">
        <v>17</v>
      </c>
      <c r="B19" s="2">
        <f t="shared" si="2"/>
        <v>0.27027027027027029</v>
      </c>
      <c r="C19" s="2">
        <f t="shared" ref="C19:F19" si="4">C9/SUM($B9:$F9) + B19</f>
        <v>0.43243243243243246</v>
      </c>
      <c r="D19" s="2">
        <f t="shared" si="4"/>
        <v>0.5135135135135136</v>
      </c>
      <c r="E19" s="2">
        <f t="shared" si="4"/>
        <v>0.56756756756756765</v>
      </c>
      <c r="F19" s="2">
        <f t="shared" si="4"/>
        <v>1</v>
      </c>
    </row>
    <row r="21" spans="1:8">
      <c r="A21" s="4" t="s">
        <v>15</v>
      </c>
      <c r="B21" s="1">
        <v>2</v>
      </c>
      <c r="C21" s="1">
        <v>4</v>
      </c>
      <c r="D21" s="1">
        <v>6</v>
      </c>
      <c r="E21" s="1">
        <v>8</v>
      </c>
      <c r="F21" s="1" t="s">
        <v>12</v>
      </c>
      <c r="G21" s="4" t="s">
        <v>14</v>
      </c>
      <c r="H21" t="s">
        <v>13</v>
      </c>
    </row>
    <row r="22" spans="1:8">
      <c r="A22" s="1" t="s">
        <v>6</v>
      </c>
      <c r="B22" s="3">
        <f t="shared" ref="B22:E27" si="5">ABS(1-EXP(-B$11/$H22)-B12)^2</f>
        <v>1.0697054934823071E-2</v>
      </c>
      <c r="C22" s="3">
        <f t="shared" si="5"/>
        <v>2.3924182012622124E-2</v>
      </c>
      <c r="D22" s="3">
        <f t="shared" si="5"/>
        <v>7.1127947654098158E-3</v>
      </c>
      <c r="E22" s="3">
        <f t="shared" si="5"/>
        <v>1.0901975134462992E-2</v>
      </c>
      <c r="F22" s="3">
        <v>0</v>
      </c>
      <c r="G22" s="3">
        <f>SUM(B22:F22)</f>
        <v>5.2636006847318E-2</v>
      </c>
      <c r="H22" s="1">
        <v>7.7123767595480111</v>
      </c>
    </row>
    <row r="23" spans="1:8">
      <c r="A23" s="1" t="s">
        <v>7</v>
      </c>
      <c r="B23" s="3">
        <f t="shared" si="5"/>
        <v>5.5003512015247003E-3</v>
      </c>
      <c r="C23" s="3">
        <f t="shared" si="5"/>
        <v>3.9859430809314849E-4</v>
      </c>
      <c r="D23" s="3">
        <f t="shared" si="5"/>
        <v>6.0388022160614793E-4</v>
      </c>
      <c r="E23" s="3">
        <f t="shared" si="5"/>
        <v>4.1449321672814071E-3</v>
      </c>
      <c r="F23" s="3">
        <v>0</v>
      </c>
      <c r="G23" s="3">
        <f t="shared" ref="G23:G29" si="6">SUM(B23:F23)</f>
        <v>1.0647757898505403E-2</v>
      </c>
      <c r="H23" s="1">
        <v>4.5705288579911256</v>
      </c>
    </row>
    <row r="24" spans="1:8">
      <c r="A24" s="1" t="s">
        <v>8</v>
      </c>
      <c r="B24" s="3">
        <f t="shared" si="5"/>
        <v>7.7715306392938718E-3</v>
      </c>
      <c r="C24" s="3">
        <f t="shared" si="5"/>
        <v>2.7137847467457081E-3</v>
      </c>
      <c r="D24" s="3">
        <f t="shared" si="5"/>
        <v>7.7293614451098853E-3</v>
      </c>
      <c r="E24" s="3">
        <f t="shared" si="5"/>
        <v>1.336218161021898E-2</v>
      </c>
      <c r="F24" s="3">
        <v>0</v>
      </c>
      <c r="G24" s="3">
        <f t="shared" si="6"/>
        <v>3.1576858441368448E-2</v>
      </c>
      <c r="H24" s="1">
        <v>1.9000402337563607</v>
      </c>
    </row>
    <row r="25" spans="1:8">
      <c r="A25" s="1" t="s">
        <v>9</v>
      </c>
      <c r="B25" s="3">
        <f t="shared" si="5"/>
        <v>1.0961207455474737E-3</v>
      </c>
      <c r="C25" s="3">
        <f t="shared" si="5"/>
        <v>2.2625285412513192E-4</v>
      </c>
      <c r="D25" s="3">
        <f t="shared" si="5"/>
        <v>2.1228826805184138E-7</v>
      </c>
      <c r="E25" s="3">
        <f t="shared" si="5"/>
        <v>5.0356736427433402E-4</v>
      </c>
      <c r="F25" s="3">
        <v>0</v>
      </c>
      <c r="G25" s="3">
        <f t="shared" si="6"/>
        <v>1.8261532522149916E-3</v>
      </c>
      <c r="H25" s="1">
        <v>3.5393692802067811</v>
      </c>
    </row>
    <row r="26" spans="1:8">
      <c r="A26" s="1" t="s">
        <v>10</v>
      </c>
      <c r="B26" s="3">
        <f t="shared" si="5"/>
        <v>3.7781592143058002E-3</v>
      </c>
      <c r="C26" s="3">
        <f t="shared" si="5"/>
        <v>8.9984142524083326E-5</v>
      </c>
      <c r="D26" s="3">
        <f t="shared" si="5"/>
        <v>8.167791637074751E-4</v>
      </c>
      <c r="E26" s="3">
        <f t="shared" si="5"/>
        <v>6.5841471761699639E-4</v>
      </c>
      <c r="F26" s="3">
        <v>0</v>
      </c>
      <c r="G26" s="3">
        <f t="shared" si="6"/>
        <v>5.3433372381543548E-3</v>
      </c>
      <c r="H26" s="1">
        <v>5.3907138612540271</v>
      </c>
    </row>
    <row r="27" spans="1:8">
      <c r="A27" s="1" t="s">
        <v>11</v>
      </c>
      <c r="B27" s="3">
        <f t="shared" si="5"/>
        <v>3.053460911910514E-2</v>
      </c>
      <c r="C27" s="3">
        <f t="shared" si="5"/>
        <v>4.1135497190835637E-3</v>
      </c>
      <c r="D27" s="3">
        <f t="shared" si="5"/>
        <v>6.5597696056446829E-3</v>
      </c>
      <c r="E27" s="3">
        <f t="shared" si="5"/>
        <v>8.9500900977380025E-3</v>
      </c>
      <c r="F27" s="3">
        <v>0</v>
      </c>
      <c r="G27" s="3">
        <f t="shared" si="6"/>
        <v>5.0158018541571384E-2</v>
      </c>
      <c r="H27" s="1">
        <v>6.0932557567690981</v>
      </c>
    </row>
    <row r="28" spans="1:8">
      <c r="A28" s="1" t="s">
        <v>16</v>
      </c>
      <c r="B28" s="3">
        <f>ABS(1-EXP(-B$11/$H28)-B18)^2</f>
        <v>2.6902437013276186E-9</v>
      </c>
      <c r="C28" s="3">
        <f t="shared" ref="C28:E28" si="7">ABS(1-EXP(-C$11/$H28)-C18)^2</f>
        <v>1.1176155922270225E-4</v>
      </c>
      <c r="D28" s="3">
        <f t="shared" si="7"/>
        <v>3.5780191258243543E-5</v>
      </c>
      <c r="E28" s="3">
        <f t="shared" si="7"/>
        <v>3.9628808266039368E-4</v>
      </c>
      <c r="F28" s="3">
        <v>0</v>
      </c>
      <c r="G28" s="3">
        <f t="shared" si="6"/>
        <v>5.4383252338504077E-4</v>
      </c>
      <c r="H28" s="1">
        <v>4.4787397144324768</v>
      </c>
    </row>
    <row r="29" spans="1:8">
      <c r="A29" s="1" t="s">
        <v>17</v>
      </c>
      <c r="B29" s="3">
        <f t="shared" ref="B29:E29" si="8">ABS(1-EXP(-B$11/$H29)-B19)^2</f>
        <v>2.795665599185928E-3</v>
      </c>
      <c r="C29" s="3">
        <f t="shared" si="8"/>
        <v>2.0161101219431845E-3</v>
      </c>
      <c r="D29" s="3">
        <f t="shared" si="8"/>
        <v>5.1354108187791377E-5</v>
      </c>
      <c r="E29" s="3">
        <f t="shared" si="8"/>
        <v>3.2849571135278076E-3</v>
      </c>
      <c r="F29" s="3">
        <v>0</v>
      </c>
      <c r="G29" s="3">
        <f t="shared" si="6"/>
        <v>8.1480869428447109E-3</v>
      </c>
      <c r="H29" s="1">
        <v>8.1589782045443133</v>
      </c>
    </row>
    <row r="30" spans="1:8">
      <c r="G30" s="3">
        <f>SUM(G22:G29)</f>
        <v>0.16088005168536235</v>
      </c>
    </row>
    <row r="1118" spans="18:18">
      <c r="R1118" t="s">
        <v>18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5"/>
  <sheetViews>
    <sheetView showGridLines="0" workbookViewId="0">
      <selection activeCell="K21" sqref="K21"/>
    </sheetView>
  </sheetViews>
  <sheetFormatPr baseColWidth="10" defaultRowHeight="15"/>
  <cols>
    <col min="2" max="2" width="24.28515625" bestFit="1" customWidth="1"/>
  </cols>
  <sheetData>
    <row r="1" spans="1:7" ht="33" thickBot="1">
      <c r="A1" s="24" t="s">
        <v>19</v>
      </c>
      <c r="B1" s="24" t="s">
        <v>28</v>
      </c>
      <c r="C1" s="25" t="s">
        <v>25</v>
      </c>
      <c r="D1" s="25" t="s">
        <v>26</v>
      </c>
      <c r="E1" s="25" t="s">
        <v>46</v>
      </c>
    </row>
    <row r="2" spans="1:7" ht="15.75" thickTop="1">
      <c r="A2" s="18">
        <v>2</v>
      </c>
      <c r="B2" s="19" t="s">
        <v>31</v>
      </c>
      <c r="C2" s="20">
        <v>15</v>
      </c>
      <c r="D2" s="18">
        <v>785</v>
      </c>
      <c r="E2" s="1">
        <v>300</v>
      </c>
      <c r="F2" s="8">
        <f>E2/$E$19+F1</f>
        <v>0.52374301675977653</v>
      </c>
    </row>
    <row r="3" spans="1:7">
      <c r="A3" s="18">
        <v>8</v>
      </c>
      <c r="B3" s="19" t="s">
        <v>36</v>
      </c>
      <c r="C3" s="20">
        <v>12</v>
      </c>
      <c r="D3" s="18">
        <v>555</v>
      </c>
      <c r="E3" s="1">
        <v>80</v>
      </c>
      <c r="F3" s="8">
        <f t="shared" ref="F3:F18" si="0">E3/$E$19+F2</f>
        <v>0.66340782122905029</v>
      </c>
    </row>
    <row r="4" spans="1:7">
      <c r="A4" s="18">
        <v>10</v>
      </c>
      <c r="B4" s="19" t="s">
        <v>38</v>
      </c>
      <c r="C4" s="20">
        <v>23</v>
      </c>
      <c r="D4" s="18">
        <v>685</v>
      </c>
      <c r="E4" s="1">
        <v>70</v>
      </c>
      <c r="F4" s="8">
        <f t="shared" si="0"/>
        <v>0.78561452513966479</v>
      </c>
      <c r="G4" s="8">
        <f>3/17</f>
        <v>0.17647058823529413</v>
      </c>
    </row>
    <row r="5" spans="1:7">
      <c r="A5" s="18">
        <v>7</v>
      </c>
      <c r="B5" s="19" t="s">
        <v>35</v>
      </c>
      <c r="C5" s="20">
        <v>13</v>
      </c>
      <c r="D5" s="18">
        <v>600</v>
      </c>
      <c r="E5" s="1">
        <v>35</v>
      </c>
      <c r="F5" s="8">
        <f t="shared" si="0"/>
        <v>0.84671787709497204</v>
      </c>
    </row>
    <row r="6" spans="1:7">
      <c r="A6" s="18">
        <v>14</v>
      </c>
      <c r="B6" s="19" t="s">
        <v>42</v>
      </c>
      <c r="C6" s="20">
        <v>7</v>
      </c>
      <c r="D6" s="18">
        <v>165</v>
      </c>
      <c r="E6" s="1">
        <v>23</v>
      </c>
      <c r="F6" s="8">
        <f t="shared" si="0"/>
        <v>0.88687150837988826</v>
      </c>
    </row>
    <row r="7" spans="1:7">
      <c r="A7" s="18">
        <v>3</v>
      </c>
      <c r="B7" s="19" t="s">
        <v>32</v>
      </c>
      <c r="C7" s="20">
        <v>27</v>
      </c>
      <c r="D7" s="18">
        <v>690</v>
      </c>
      <c r="E7" s="1">
        <v>15</v>
      </c>
      <c r="F7" s="8">
        <f t="shared" si="0"/>
        <v>0.9130586592178771</v>
      </c>
      <c r="G7" s="8"/>
    </row>
    <row r="8" spans="1:7">
      <c r="A8" s="18">
        <v>13</v>
      </c>
      <c r="B8" s="19" t="s">
        <v>41</v>
      </c>
      <c r="C8" s="20">
        <v>9</v>
      </c>
      <c r="D8" s="18">
        <v>115</v>
      </c>
      <c r="E8" s="1">
        <v>12</v>
      </c>
      <c r="F8" s="8">
        <f t="shared" si="0"/>
        <v>0.93400837988826813</v>
      </c>
      <c r="G8" s="8"/>
    </row>
    <row r="9" spans="1:7">
      <c r="A9" s="18">
        <v>16</v>
      </c>
      <c r="B9" s="19" t="s">
        <v>44</v>
      </c>
      <c r="C9" s="20">
        <v>5</v>
      </c>
      <c r="D9" s="18">
        <v>155</v>
      </c>
      <c r="E9" s="1">
        <v>8</v>
      </c>
      <c r="F9" s="8">
        <f t="shared" si="0"/>
        <v>0.94797486033519551</v>
      </c>
      <c r="G9" s="8">
        <f>8/17</f>
        <v>0.47058823529411764</v>
      </c>
    </row>
    <row r="10" spans="1:7">
      <c r="A10" s="18">
        <v>4</v>
      </c>
      <c r="B10" s="19" t="s">
        <v>33</v>
      </c>
      <c r="C10" s="20">
        <v>15</v>
      </c>
      <c r="D10" s="18">
        <v>225</v>
      </c>
      <c r="E10" s="1">
        <v>7</v>
      </c>
      <c r="F10" s="8">
        <f t="shared" si="0"/>
        <v>0.96019553072625696</v>
      </c>
      <c r="G10" s="8"/>
    </row>
    <row r="11" spans="1:7">
      <c r="A11" s="18">
        <v>1</v>
      </c>
      <c r="B11" s="19" t="s">
        <v>30</v>
      </c>
      <c r="C11" s="20">
        <v>30</v>
      </c>
      <c r="D11" s="18">
        <v>1015</v>
      </c>
      <c r="E11" s="1">
        <v>5.5</v>
      </c>
      <c r="F11" s="8">
        <f t="shared" si="0"/>
        <v>0.96979748603351956</v>
      </c>
      <c r="G11" s="27"/>
    </row>
    <row r="12" spans="1:7">
      <c r="A12" s="18">
        <v>12</v>
      </c>
      <c r="B12" s="19" t="s">
        <v>40</v>
      </c>
      <c r="C12" s="20">
        <v>7</v>
      </c>
      <c r="D12" s="18">
        <v>575</v>
      </c>
      <c r="E12" s="1">
        <v>5</v>
      </c>
      <c r="F12" s="8">
        <f t="shared" si="0"/>
        <v>0.97852653631284914</v>
      </c>
    </row>
    <row r="13" spans="1:7">
      <c r="A13" s="18">
        <v>9</v>
      </c>
      <c r="B13" s="19" t="s">
        <v>37</v>
      </c>
      <c r="C13" s="20">
        <v>26</v>
      </c>
      <c r="D13" s="18">
        <v>240</v>
      </c>
      <c r="E13" s="1">
        <v>4</v>
      </c>
      <c r="F13" s="8">
        <f t="shared" si="0"/>
        <v>0.98550977653631278</v>
      </c>
    </row>
    <row r="14" spans="1:7">
      <c r="A14" s="18">
        <v>17</v>
      </c>
      <c r="B14" s="19" t="s">
        <v>45</v>
      </c>
      <c r="C14" s="20">
        <v>6</v>
      </c>
      <c r="D14" s="18">
        <v>220</v>
      </c>
      <c r="E14" s="1">
        <v>3</v>
      </c>
      <c r="F14" s="8">
        <f t="shared" si="0"/>
        <v>0.99074720670391059</v>
      </c>
    </row>
    <row r="15" spans="1:7">
      <c r="A15" s="18">
        <v>5</v>
      </c>
      <c r="B15" s="19" t="s">
        <v>34</v>
      </c>
      <c r="C15" s="20">
        <v>21</v>
      </c>
      <c r="D15" s="18">
        <v>395</v>
      </c>
      <c r="E15" s="1">
        <v>1.8</v>
      </c>
      <c r="F15" s="8">
        <f t="shared" si="0"/>
        <v>0.99388966480446927</v>
      </c>
      <c r="G15" s="8"/>
    </row>
    <row r="16" spans="1:7">
      <c r="A16" s="18">
        <v>6</v>
      </c>
      <c r="B16" s="19" t="s">
        <v>29</v>
      </c>
      <c r="C16" s="20">
        <v>10</v>
      </c>
      <c r="D16" s="18">
        <v>277</v>
      </c>
      <c r="E16" s="1">
        <v>1.5</v>
      </c>
      <c r="F16" s="8">
        <f t="shared" si="0"/>
        <v>0.99650837988826813</v>
      </c>
      <c r="G16" s="8"/>
    </row>
    <row r="17" spans="1:10">
      <c r="A17" s="18">
        <v>11</v>
      </c>
      <c r="B17" s="19" t="s">
        <v>39</v>
      </c>
      <c r="C17" s="20">
        <v>36</v>
      </c>
      <c r="D17" s="18">
        <v>745</v>
      </c>
      <c r="E17" s="1">
        <v>1</v>
      </c>
      <c r="F17" s="8">
        <f t="shared" si="0"/>
        <v>0.99825418994413406</v>
      </c>
    </row>
    <row r="18" spans="1:10">
      <c r="A18" s="21">
        <v>15</v>
      </c>
      <c r="B18" s="22" t="s">
        <v>43</v>
      </c>
      <c r="C18" s="23">
        <v>8</v>
      </c>
      <c r="D18" s="21">
        <v>355</v>
      </c>
      <c r="E18" s="21">
        <v>1</v>
      </c>
      <c r="F18" s="8">
        <f t="shared" si="0"/>
        <v>1</v>
      </c>
    </row>
    <row r="19" spans="1:10">
      <c r="C19" s="7">
        <f>SUM(C2:C18)</f>
        <v>270</v>
      </c>
      <c r="D19" s="7">
        <f>SUM(D2:D18)</f>
        <v>7797</v>
      </c>
      <c r="E19" s="7">
        <f>SUM(E2:E18)</f>
        <v>572.79999999999995</v>
      </c>
    </row>
    <row r="21" spans="1:10">
      <c r="G21" s="26">
        <f>G9-G4</f>
        <v>0.29411764705882348</v>
      </c>
      <c r="J21" s="28"/>
    </row>
    <row r="22" spans="1:10">
      <c r="J22" s="28"/>
    </row>
    <row r="23" spans="1:10">
      <c r="I23">
        <f>18+29+53</f>
        <v>100</v>
      </c>
      <c r="J23" s="28"/>
    </row>
    <row r="24" spans="1:10">
      <c r="G24" s="26">
        <f>1-G9</f>
        <v>0.52941176470588236</v>
      </c>
      <c r="J24" s="28"/>
    </row>
    <row r="25" spans="1:10">
      <c r="J25" s="28"/>
    </row>
  </sheetData>
  <sortState ref="A2:F25">
    <sortCondition descending="1" ref="E1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3"/>
  <sheetViews>
    <sheetView showGridLines="0" tabSelected="1" workbookViewId="0">
      <selection activeCell="M3" sqref="M3"/>
    </sheetView>
  </sheetViews>
  <sheetFormatPr baseColWidth="10" defaultRowHeight="15"/>
  <cols>
    <col min="1" max="1" width="10.7109375" customWidth="1"/>
    <col min="2" max="2" width="12.140625" customWidth="1"/>
    <col min="3" max="5" width="10.7109375" customWidth="1"/>
    <col min="6" max="6" width="11.5703125" bestFit="1" customWidth="1"/>
    <col min="8" max="8" width="11.5703125" bestFit="1" customWidth="1"/>
    <col min="16" max="16" width="10.7109375" customWidth="1"/>
    <col min="17" max="17" width="28.85546875" customWidth="1"/>
    <col min="18" max="18" width="12.140625" customWidth="1"/>
    <col min="19" max="20" width="10.7109375" customWidth="1"/>
  </cols>
  <sheetData>
    <row r="1" spans="1:20" ht="38.25" customHeight="1" thickBot="1">
      <c r="A1" s="12" t="s">
        <v>19</v>
      </c>
      <c r="B1" s="12" t="s">
        <v>25</v>
      </c>
      <c r="C1" s="12" t="s">
        <v>26</v>
      </c>
      <c r="D1" s="12" t="s">
        <v>20</v>
      </c>
      <c r="E1" s="12" t="s">
        <v>21</v>
      </c>
      <c r="F1" s="12" t="s">
        <v>22</v>
      </c>
      <c r="P1" s="24" t="s">
        <v>19</v>
      </c>
      <c r="Q1" s="24" t="s">
        <v>28</v>
      </c>
      <c r="R1" s="25" t="s">
        <v>25</v>
      </c>
      <c r="S1" s="25" t="s">
        <v>26</v>
      </c>
      <c r="T1" s="25" t="s">
        <v>46</v>
      </c>
    </row>
    <row r="2" spans="1:20" ht="15.75" thickTop="1">
      <c r="A2" s="1">
        <v>1</v>
      </c>
      <c r="B2" s="10">
        <v>30</v>
      </c>
      <c r="C2" s="1">
        <v>1015</v>
      </c>
      <c r="D2" s="8">
        <f>C2/$C$19</f>
        <v>0.13017827369501089</v>
      </c>
      <c r="E2" s="9">
        <f>D2</f>
        <v>0.13017827369501089</v>
      </c>
      <c r="F2" s="10">
        <f>C2/B2</f>
        <v>33.833333333333336</v>
      </c>
      <c r="G2">
        <v>2.5</v>
      </c>
      <c r="H2" s="7">
        <f>375/G2</f>
        <v>150</v>
      </c>
      <c r="I2" s="6">
        <f>$C$22</f>
        <v>28.877777777777776</v>
      </c>
      <c r="J2" s="6">
        <f>$C$23</f>
        <v>15.882352941176471</v>
      </c>
      <c r="K2" s="7">
        <f>685/G2</f>
        <v>274</v>
      </c>
      <c r="P2" s="18">
        <v>1</v>
      </c>
      <c r="Q2" s="19" t="s">
        <v>30</v>
      </c>
      <c r="R2" s="20">
        <v>30</v>
      </c>
      <c r="S2" s="18">
        <v>1015</v>
      </c>
      <c r="T2" s="1">
        <v>5.5</v>
      </c>
    </row>
    <row r="3" spans="1:20">
      <c r="A3" s="1">
        <v>2</v>
      </c>
      <c r="B3" s="10">
        <v>15</v>
      </c>
      <c r="C3" s="1">
        <v>785</v>
      </c>
      <c r="D3" s="8">
        <f t="shared" ref="D3:D19" si="0">C3/$C$19</f>
        <v>0.10067974862126459</v>
      </c>
      <c r="E3" s="9">
        <f>D3+E2</f>
        <v>0.2308580223162755</v>
      </c>
      <c r="F3" s="10">
        <f t="shared" ref="F3:F18" si="1">C3/B3</f>
        <v>52.333333333333336</v>
      </c>
      <c r="G3">
        <v>5</v>
      </c>
      <c r="H3" s="7">
        <f t="shared" ref="H3:H33" si="2">375/G3</f>
        <v>75</v>
      </c>
      <c r="I3" s="6">
        <f t="shared" ref="I3:I33" si="3">$C$22</f>
        <v>28.877777777777776</v>
      </c>
      <c r="J3" s="6">
        <f t="shared" ref="J3:J33" si="4">$C$23</f>
        <v>15.882352941176471</v>
      </c>
      <c r="K3" s="7">
        <f t="shared" ref="K3:K33" si="5">685/G3</f>
        <v>137</v>
      </c>
      <c r="P3" s="18">
        <f>P2+1</f>
        <v>2</v>
      </c>
      <c r="Q3" s="19" t="s">
        <v>31</v>
      </c>
      <c r="R3" s="20">
        <v>15</v>
      </c>
      <c r="S3" s="18">
        <v>785</v>
      </c>
      <c r="T3" s="1">
        <v>300</v>
      </c>
    </row>
    <row r="4" spans="1:20">
      <c r="A4" s="1">
        <v>11</v>
      </c>
      <c r="B4" s="10">
        <v>36</v>
      </c>
      <c r="C4" s="1">
        <v>745</v>
      </c>
      <c r="D4" s="8">
        <f t="shared" si="0"/>
        <v>9.5549570347569585E-2</v>
      </c>
      <c r="E4" s="9">
        <f t="shared" ref="E4:E18" si="6">D4+E3</f>
        <v>0.32640759266384511</v>
      </c>
      <c r="F4" s="10">
        <f t="shared" si="1"/>
        <v>20.694444444444443</v>
      </c>
      <c r="G4">
        <v>7.5</v>
      </c>
      <c r="H4" s="7">
        <f t="shared" si="2"/>
        <v>50</v>
      </c>
      <c r="I4" s="6">
        <f t="shared" si="3"/>
        <v>28.877777777777776</v>
      </c>
      <c r="J4" s="6">
        <f t="shared" si="4"/>
        <v>15.882352941176471</v>
      </c>
      <c r="K4" s="7">
        <f t="shared" si="5"/>
        <v>91.333333333333329</v>
      </c>
      <c r="P4" s="18">
        <f t="shared" ref="P4:P18" si="7">P3+1</f>
        <v>3</v>
      </c>
      <c r="Q4" s="19" t="s">
        <v>32</v>
      </c>
      <c r="R4" s="20">
        <v>27</v>
      </c>
      <c r="S4" s="18">
        <v>690</v>
      </c>
      <c r="T4" s="1">
        <v>15</v>
      </c>
    </row>
    <row r="5" spans="1:20">
      <c r="A5" s="1">
        <v>3</v>
      </c>
      <c r="B5" s="10">
        <v>27</v>
      </c>
      <c r="C5" s="1">
        <v>690</v>
      </c>
      <c r="D5" s="8">
        <f t="shared" si="0"/>
        <v>8.8495575221238937E-2</v>
      </c>
      <c r="E5" s="9">
        <f t="shared" si="6"/>
        <v>0.41490316788508408</v>
      </c>
      <c r="F5" s="10">
        <f t="shared" si="1"/>
        <v>25.555555555555557</v>
      </c>
      <c r="G5">
        <v>10</v>
      </c>
      <c r="H5" s="7">
        <f t="shared" si="2"/>
        <v>37.5</v>
      </c>
      <c r="I5" s="6">
        <f t="shared" si="3"/>
        <v>28.877777777777776</v>
      </c>
      <c r="J5" s="6">
        <f t="shared" si="4"/>
        <v>15.882352941176471</v>
      </c>
      <c r="K5" s="7">
        <f t="shared" si="5"/>
        <v>68.5</v>
      </c>
      <c r="P5" s="18">
        <f t="shared" si="7"/>
        <v>4</v>
      </c>
      <c r="Q5" s="19" t="s">
        <v>33</v>
      </c>
      <c r="R5" s="20">
        <v>15</v>
      </c>
      <c r="S5" s="18">
        <v>225</v>
      </c>
      <c r="T5" s="1">
        <v>7</v>
      </c>
    </row>
    <row r="6" spans="1:20">
      <c r="A6" s="1">
        <v>10</v>
      </c>
      <c r="B6" s="10">
        <v>23</v>
      </c>
      <c r="C6" s="1">
        <v>685</v>
      </c>
      <c r="D6" s="8">
        <f t="shared" si="0"/>
        <v>8.7854302937027062E-2</v>
      </c>
      <c r="E6" s="9">
        <f t="shared" si="6"/>
        <v>0.5027574708221112</v>
      </c>
      <c r="F6" s="10">
        <f t="shared" si="1"/>
        <v>29.782608695652176</v>
      </c>
      <c r="G6">
        <v>12.5</v>
      </c>
      <c r="H6" s="7">
        <f t="shared" si="2"/>
        <v>30</v>
      </c>
      <c r="I6" s="6">
        <f t="shared" si="3"/>
        <v>28.877777777777776</v>
      </c>
      <c r="J6" s="6">
        <f t="shared" si="4"/>
        <v>15.882352941176471</v>
      </c>
      <c r="K6" s="7">
        <f t="shared" si="5"/>
        <v>54.8</v>
      </c>
      <c r="P6" s="18">
        <f t="shared" si="7"/>
        <v>5</v>
      </c>
      <c r="Q6" s="19" t="s">
        <v>34</v>
      </c>
      <c r="R6" s="20">
        <v>21</v>
      </c>
      <c r="S6" s="18">
        <v>395</v>
      </c>
      <c r="T6" s="1">
        <v>1.8</v>
      </c>
    </row>
    <row r="7" spans="1:20">
      <c r="A7" s="1">
        <v>7</v>
      </c>
      <c r="B7" s="10">
        <v>13</v>
      </c>
      <c r="C7" s="1">
        <v>600</v>
      </c>
      <c r="D7" s="8">
        <f t="shared" si="0"/>
        <v>7.6952674105425167E-2</v>
      </c>
      <c r="E7" s="9">
        <f t="shared" si="6"/>
        <v>0.57971014492753636</v>
      </c>
      <c r="F7" s="10">
        <f t="shared" si="1"/>
        <v>46.153846153846153</v>
      </c>
      <c r="G7">
        <v>15</v>
      </c>
      <c r="H7" s="7">
        <f t="shared" si="2"/>
        <v>25</v>
      </c>
      <c r="I7" s="6">
        <f t="shared" si="3"/>
        <v>28.877777777777776</v>
      </c>
      <c r="J7" s="6">
        <f t="shared" si="4"/>
        <v>15.882352941176471</v>
      </c>
      <c r="K7" s="7">
        <f t="shared" si="5"/>
        <v>45.666666666666664</v>
      </c>
      <c r="P7" s="18">
        <f t="shared" si="7"/>
        <v>6</v>
      </c>
      <c r="Q7" s="19" t="s">
        <v>29</v>
      </c>
      <c r="R7" s="20">
        <v>10</v>
      </c>
      <c r="S7" s="18">
        <v>277</v>
      </c>
      <c r="T7" s="1">
        <v>1.5</v>
      </c>
    </row>
    <row r="8" spans="1:20">
      <c r="A8" s="1">
        <v>12</v>
      </c>
      <c r="B8" s="10">
        <v>7</v>
      </c>
      <c r="C8" s="1">
        <v>575</v>
      </c>
      <c r="D8" s="8">
        <f t="shared" si="0"/>
        <v>7.3746312684365781E-2</v>
      </c>
      <c r="E8" s="9">
        <f t="shared" si="6"/>
        <v>0.65345645761190219</v>
      </c>
      <c r="F8" s="10">
        <f t="shared" si="1"/>
        <v>82.142857142857139</v>
      </c>
      <c r="G8">
        <v>17.5</v>
      </c>
      <c r="H8" s="7">
        <f t="shared" si="2"/>
        <v>21.428571428571427</v>
      </c>
      <c r="I8" s="6">
        <f t="shared" si="3"/>
        <v>28.877777777777776</v>
      </c>
      <c r="J8" s="6">
        <f t="shared" si="4"/>
        <v>15.882352941176471</v>
      </c>
      <c r="K8" s="7">
        <f t="shared" si="5"/>
        <v>39.142857142857146</v>
      </c>
      <c r="P8" s="18">
        <f t="shared" si="7"/>
        <v>7</v>
      </c>
      <c r="Q8" s="19" t="s">
        <v>35</v>
      </c>
      <c r="R8" s="20">
        <v>13</v>
      </c>
      <c r="S8" s="18">
        <v>600</v>
      </c>
      <c r="T8" s="1">
        <v>35</v>
      </c>
    </row>
    <row r="9" spans="1:20">
      <c r="A9" s="1">
        <v>8</v>
      </c>
      <c r="B9" s="10">
        <v>12</v>
      </c>
      <c r="C9" s="1">
        <v>555</v>
      </c>
      <c r="D9" s="8">
        <f t="shared" si="0"/>
        <v>7.1181223547518283E-2</v>
      </c>
      <c r="E9" s="9">
        <f t="shared" si="6"/>
        <v>0.72463768115942051</v>
      </c>
      <c r="F9" s="10">
        <f t="shared" si="1"/>
        <v>46.25</v>
      </c>
      <c r="G9">
        <v>20</v>
      </c>
      <c r="H9" s="7">
        <f t="shared" si="2"/>
        <v>18.75</v>
      </c>
      <c r="I9" s="6">
        <f t="shared" si="3"/>
        <v>28.877777777777776</v>
      </c>
      <c r="J9" s="6">
        <f t="shared" si="4"/>
        <v>15.882352941176471</v>
      </c>
      <c r="K9" s="7">
        <f t="shared" si="5"/>
        <v>34.25</v>
      </c>
      <c r="P9" s="18">
        <f t="shared" si="7"/>
        <v>8</v>
      </c>
      <c r="Q9" s="19" t="s">
        <v>36</v>
      </c>
      <c r="R9" s="20">
        <v>12</v>
      </c>
      <c r="S9" s="18">
        <v>555</v>
      </c>
      <c r="T9" s="1">
        <v>80</v>
      </c>
    </row>
    <row r="10" spans="1:20">
      <c r="A10" s="1">
        <v>5</v>
      </c>
      <c r="B10" s="10">
        <v>21</v>
      </c>
      <c r="C10" s="1">
        <v>395</v>
      </c>
      <c r="D10" s="8">
        <f t="shared" si="0"/>
        <v>5.0660510452738235E-2</v>
      </c>
      <c r="E10" s="9">
        <f t="shared" si="6"/>
        <v>0.77529819161215874</v>
      </c>
      <c r="F10" s="10">
        <f t="shared" si="1"/>
        <v>18.80952380952381</v>
      </c>
      <c r="G10">
        <v>22.5</v>
      </c>
      <c r="H10" s="7">
        <f t="shared" si="2"/>
        <v>16.666666666666668</v>
      </c>
      <c r="I10" s="6">
        <f t="shared" si="3"/>
        <v>28.877777777777776</v>
      </c>
      <c r="J10" s="6">
        <f t="shared" si="4"/>
        <v>15.882352941176471</v>
      </c>
      <c r="K10" s="7">
        <f t="shared" si="5"/>
        <v>30.444444444444443</v>
      </c>
      <c r="P10" s="18">
        <f t="shared" si="7"/>
        <v>9</v>
      </c>
      <c r="Q10" s="19" t="s">
        <v>37</v>
      </c>
      <c r="R10" s="20">
        <v>26</v>
      </c>
      <c r="S10" s="18">
        <v>240</v>
      </c>
      <c r="T10" s="1">
        <v>4</v>
      </c>
    </row>
    <row r="11" spans="1:20">
      <c r="A11" s="1">
        <v>15</v>
      </c>
      <c r="B11" s="10">
        <v>8</v>
      </c>
      <c r="C11" s="1">
        <v>355</v>
      </c>
      <c r="D11" s="8">
        <f t="shared" si="0"/>
        <v>4.5530332179043224E-2</v>
      </c>
      <c r="E11" s="9">
        <f t="shared" si="6"/>
        <v>0.82082852379120197</v>
      </c>
      <c r="F11" s="10">
        <f t="shared" si="1"/>
        <v>44.375</v>
      </c>
      <c r="G11">
        <v>25</v>
      </c>
      <c r="H11" s="7">
        <f t="shared" si="2"/>
        <v>15</v>
      </c>
      <c r="I11" s="6">
        <f t="shared" si="3"/>
        <v>28.877777777777776</v>
      </c>
      <c r="J11" s="6">
        <f t="shared" si="4"/>
        <v>15.882352941176471</v>
      </c>
      <c r="K11" s="7">
        <f t="shared" si="5"/>
        <v>27.4</v>
      </c>
      <c r="P11" s="18">
        <f t="shared" si="7"/>
        <v>10</v>
      </c>
      <c r="Q11" s="19" t="s">
        <v>38</v>
      </c>
      <c r="R11" s="20">
        <v>23</v>
      </c>
      <c r="S11" s="18">
        <v>685</v>
      </c>
      <c r="T11" s="1">
        <v>70</v>
      </c>
    </row>
    <row r="12" spans="1:20">
      <c r="A12" s="1">
        <v>6</v>
      </c>
      <c r="B12" s="10">
        <v>10</v>
      </c>
      <c r="C12" s="1">
        <v>277</v>
      </c>
      <c r="D12" s="8">
        <f t="shared" si="0"/>
        <v>3.5526484545337952E-2</v>
      </c>
      <c r="E12" s="9">
        <f t="shared" si="6"/>
        <v>0.85635500833653988</v>
      </c>
      <c r="F12" s="10">
        <f t="shared" si="1"/>
        <v>27.7</v>
      </c>
      <c r="G12">
        <v>27.5</v>
      </c>
      <c r="H12" s="7">
        <f t="shared" si="2"/>
        <v>13.636363636363637</v>
      </c>
      <c r="I12" s="6">
        <f t="shared" si="3"/>
        <v>28.877777777777776</v>
      </c>
      <c r="J12" s="6">
        <f t="shared" si="4"/>
        <v>15.882352941176471</v>
      </c>
      <c r="K12" s="7">
        <f t="shared" si="5"/>
        <v>24.90909090909091</v>
      </c>
      <c r="P12" s="18">
        <f t="shared" si="7"/>
        <v>11</v>
      </c>
      <c r="Q12" s="19" t="s">
        <v>39</v>
      </c>
      <c r="R12" s="20">
        <v>36</v>
      </c>
      <c r="S12" s="18">
        <v>745</v>
      </c>
      <c r="T12" s="1">
        <v>1</v>
      </c>
    </row>
    <row r="13" spans="1:20">
      <c r="A13" s="1">
        <v>9</v>
      </c>
      <c r="B13" s="10">
        <v>26</v>
      </c>
      <c r="C13" s="1">
        <v>240</v>
      </c>
      <c r="D13" s="8">
        <f t="shared" si="0"/>
        <v>3.0781069642170065E-2</v>
      </c>
      <c r="E13" s="9">
        <f t="shared" si="6"/>
        <v>0.88713607797870997</v>
      </c>
      <c r="F13" s="10">
        <f t="shared" si="1"/>
        <v>9.2307692307692299</v>
      </c>
      <c r="G13">
        <v>30</v>
      </c>
      <c r="H13" s="7">
        <f t="shared" si="2"/>
        <v>12.5</v>
      </c>
      <c r="I13" s="6">
        <f t="shared" si="3"/>
        <v>28.877777777777776</v>
      </c>
      <c r="J13" s="6">
        <f t="shared" si="4"/>
        <v>15.882352941176471</v>
      </c>
      <c r="K13" s="7">
        <f t="shared" si="5"/>
        <v>22.833333333333332</v>
      </c>
      <c r="P13" s="18">
        <f t="shared" si="7"/>
        <v>12</v>
      </c>
      <c r="Q13" s="19" t="s">
        <v>40</v>
      </c>
      <c r="R13" s="20">
        <v>7</v>
      </c>
      <c r="S13" s="18">
        <v>575</v>
      </c>
      <c r="T13" s="1">
        <v>5</v>
      </c>
    </row>
    <row r="14" spans="1:20">
      <c r="A14" s="1">
        <v>4</v>
      </c>
      <c r="B14" s="10">
        <v>15</v>
      </c>
      <c r="C14" s="1">
        <v>225</v>
      </c>
      <c r="D14" s="8">
        <f t="shared" si="0"/>
        <v>2.8857252789534438E-2</v>
      </c>
      <c r="E14" s="9">
        <f t="shared" si="6"/>
        <v>0.91599333076824441</v>
      </c>
      <c r="F14" s="10">
        <f t="shared" si="1"/>
        <v>15</v>
      </c>
      <c r="G14">
        <v>32.5</v>
      </c>
      <c r="H14" s="7">
        <f t="shared" si="2"/>
        <v>11.538461538461538</v>
      </c>
      <c r="I14" s="6">
        <f t="shared" si="3"/>
        <v>28.877777777777776</v>
      </c>
      <c r="J14" s="6">
        <f t="shared" si="4"/>
        <v>15.882352941176471</v>
      </c>
      <c r="K14" s="7">
        <f t="shared" si="5"/>
        <v>21.076923076923077</v>
      </c>
      <c r="P14" s="18">
        <f t="shared" si="7"/>
        <v>13</v>
      </c>
      <c r="Q14" s="19" t="s">
        <v>41</v>
      </c>
      <c r="R14" s="20">
        <v>9</v>
      </c>
      <c r="S14" s="18">
        <v>115</v>
      </c>
      <c r="T14" s="1">
        <v>12</v>
      </c>
    </row>
    <row r="15" spans="1:20">
      <c r="A15" s="1">
        <v>17</v>
      </c>
      <c r="B15" s="10">
        <v>6</v>
      </c>
      <c r="C15" s="1">
        <v>220</v>
      </c>
      <c r="D15" s="8">
        <f t="shared" si="0"/>
        <v>2.821598050532256E-2</v>
      </c>
      <c r="E15" s="9">
        <f t="shared" si="6"/>
        <v>0.944209311273567</v>
      </c>
      <c r="F15" s="10">
        <f t="shared" si="1"/>
        <v>36.666666666666664</v>
      </c>
      <c r="G15">
        <v>35</v>
      </c>
      <c r="H15" s="7">
        <f t="shared" si="2"/>
        <v>10.714285714285714</v>
      </c>
      <c r="I15" s="6">
        <f t="shared" si="3"/>
        <v>28.877777777777776</v>
      </c>
      <c r="J15" s="6">
        <f t="shared" si="4"/>
        <v>15.882352941176471</v>
      </c>
      <c r="K15" s="7">
        <f t="shared" si="5"/>
        <v>19.571428571428573</v>
      </c>
      <c r="P15" s="18">
        <f t="shared" si="7"/>
        <v>14</v>
      </c>
      <c r="Q15" s="19" t="s">
        <v>42</v>
      </c>
      <c r="R15" s="20">
        <v>7</v>
      </c>
      <c r="S15" s="18">
        <v>165</v>
      </c>
      <c r="T15" s="1">
        <v>23</v>
      </c>
    </row>
    <row r="16" spans="1:20">
      <c r="A16" s="1">
        <v>14</v>
      </c>
      <c r="B16" s="10">
        <v>7</v>
      </c>
      <c r="C16" s="1">
        <v>165</v>
      </c>
      <c r="D16" s="8">
        <f t="shared" si="0"/>
        <v>2.1161985378991919E-2</v>
      </c>
      <c r="E16" s="9">
        <f t="shared" si="6"/>
        <v>0.96537129665255894</v>
      </c>
      <c r="F16" s="10">
        <f t="shared" si="1"/>
        <v>23.571428571428573</v>
      </c>
      <c r="G16">
        <v>37.5</v>
      </c>
      <c r="H16" s="7">
        <f t="shared" si="2"/>
        <v>10</v>
      </c>
      <c r="I16" s="6">
        <f t="shared" si="3"/>
        <v>28.877777777777776</v>
      </c>
      <c r="J16" s="6">
        <f t="shared" si="4"/>
        <v>15.882352941176471</v>
      </c>
      <c r="K16" s="7">
        <f t="shared" si="5"/>
        <v>18.266666666666666</v>
      </c>
      <c r="P16" s="18">
        <f t="shared" si="7"/>
        <v>15</v>
      </c>
      <c r="Q16" s="19" t="s">
        <v>43</v>
      </c>
      <c r="R16" s="20">
        <v>8</v>
      </c>
      <c r="S16" s="18">
        <v>355</v>
      </c>
      <c r="T16" s="1">
        <v>1</v>
      </c>
    </row>
    <row r="17" spans="1:20">
      <c r="A17" s="1">
        <v>16</v>
      </c>
      <c r="B17" s="10">
        <v>5</v>
      </c>
      <c r="C17" s="1">
        <v>155</v>
      </c>
      <c r="D17" s="8">
        <f t="shared" si="0"/>
        <v>1.9879440810568166E-2</v>
      </c>
      <c r="E17" s="9">
        <f t="shared" si="6"/>
        <v>0.98525073746312708</v>
      </c>
      <c r="F17" s="10">
        <f t="shared" si="1"/>
        <v>31</v>
      </c>
      <c r="G17">
        <v>40</v>
      </c>
      <c r="H17" s="7">
        <f t="shared" si="2"/>
        <v>9.375</v>
      </c>
      <c r="I17" s="6">
        <f t="shared" si="3"/>
        <v>28.877777777777776</v>
      </c>
      <c r="J17" s="6">
        <f t="shared" si="4"/>
        <v>15.882352941176471</v>
      </c>
      <c r="K17" s="7">
        <f t="shared" si="5"/>
        <v>17.125</v>
      </c>
      <c r="P17" s="18">
        <f t="shared" si="7"/>
        <v>16</v>
      </c>
      <c r="Q17" s="19" t="s">
        <v>44</v>
      </c>
      <c r="R17" s="20">
        <v>5</v>
      </c>
      <c r="S17" s="18">
        <v>155</v>
      </c>
      <c r="T17" s="1">
        <v>8</v>
      </c>
    </row>
    <row r="18" spans="1:20">
      <c r="A18" s="1">
        <v>13</v>
      </c>
      <c r="B18" s="10">
        <v>9</v>
      </c>
      <c r="C18" s="1">
        <v>115</v>
      </c>
      <c r="D18" s="8">
        <f t="shared" si="0"/>
        <v>1.4749262536873156E-2</v>
      </c>
      <c r="E18" s="9">
        <f t="shared" si="6"/>
        <v>1.0000000000000002</v>
      </c>
      <c r="F18" s="10">
        <f t="shared" si="1"/>
        <v>12.777777777777779</v>
      </c>
      <c r="G18">
        <v>42.5</v>
      </c>
      <c r="H18" s="7">
        <f t="shared" si="2"/>
        <v>8.8235294117647065</v>
      </c>
      <c r="I18" s="6">
        <f t="shared" si="3"/>
        <v>28.877777777777776</v>
      </c>
      <c r="J18" s="6">
        <f t="shared" si="4"/>
        <v>15.882352941176471</v>
      </c>
      <c r="K18" s="7">
        <f t="shared" si="5"/>
        <v>16.117647058823529</v>
      </c>
      <c r="P18" s="21">
        <f t="shared" si="7"/>
        <v>17</v>
      </c>
      <c r="Q18" s="22" t="s">
        <v>45</v>
      </c>
      <c r="R18" s="23">
        <v>6</v>
      </c>
      <c r="S18" s="21">
        <v>220</v>
      </c>
      <c r="T18" s="21">
        <v>3</v>
      </c>
    </row>
    <row r="19" spans="1:20">
      <c r="A19" s="13" t="s">
        <v>27</v>
      </c>
      <c r="B19" s="14">
        <f>SUM(B2:B18)</f>
        <v>270</v>
      </c>
      <c r="C19" s="14">
        <f>SUM(C2:C18)</f>
        <v>7797</v>
      </c>
      <c r="D19" s="15">
        <f t="shared" si="0"/>
        <v>1</v>
      </c>
      <c r="E19" s="16"/>
      <c r="F19" s="17"/>
      <c r="G19">
        <v>45</v>
      </c>
      <c r="H19" s="7">
        <f t="shared" si="2"/>
        <v>8.3333333333333339</v>
      </c>
      <c r="I19" s="6">
        <f t="shared" si="3"/>
        <v>28.877777777777776</v>
      </c>
      <c r="J19" s="6">
        <f t="shared" si="4"/>
        <v>15.882352941176471</v>
      </c>
      <c r="K19" s="7">
        <f t="shared" si="5"/>
        <v>15.222222222222221</v>
      </c>
    </row>
    <row r="20" spans="1:20">
      <c r="F20" s="10">
        <v>2</v>
      </c>
      <c r="G20">
        <v>47.5</v>
      </c>
      <c r="H20" s="7">
        <f t="shared" si="2"/>
        <v>7.8947368421052628</v>
      </c>
      <c r="I20" s="6">
        <f t="shared" si="3"/>
        <v>28.877777777777776</v>
      </c>
      <c r="J20" s="6">
        <f t="shared" si="4"/>
        <v>15.882352941176471</v>
      </c>
      <c r="K20" s="7">
        <f t="shared" si="5"/>
        <v>14.421052631578947</v>
      </c>
    </row>
    <row r="21" spans="1:20">
      <c r="F21" s="1"/>
      <c r="G21">
        <v>50</v>
      </c>
      <c r="H21" s="7">
        <f t="shared" si="2"/>
        <v>7.5</v>
      </c>
      <c r="I21" s="6">
        <f t="shared" si="3"/>
        <v>28.877777777777776</v>
      </c>
      <c r="J21" s="6">
        <f t="shared" si="4"/>
        <v>15.882352941176471</v>
      </c>
      <c r="K21" s="7">
        <f t="shared" si="5"/>
        <v>13.7</v>
      </c>
    </row>
    <row r="22" spans="1:20">
      <c r="B22" t="s">
        <v>24</v>
      </c>
      <c r="C22" s="11">
        <f>C19/B19</f>
        <v>28.877777777777776</v>
      </c>
      <c r="F22" s="1"/>
      <c r="G22">
        <v>52.5</v>
      </c>
      <c r="H22" s="7">
        <f t="shared" si="2"/>
        <v>7.1428571428571432</v>
      </c>
      <c r="I22" s="6">
        <f t="shared" si="3"/>
        <v>28.877777777777776</v>
      </c>
      <c r="J22" s="6">
        <f t="shared" si="4"/>
        <v>15.882352941176471</v>
      </c>
      <c r="K22" s="7">
        <f t="shared" si="5"/>
        <v>13.047619047619047</v>
      </c>
    </row>
    <row r="23" spans="1:20">
      <c r="B23" t="s">
        <v>23</v>
      </c>
      <c r="C23" s="11">
        <f>B19/17</f>
        <v>15.882352941176471</v>
      </c>
      <c r="F23" s="1"/>
      <c r="G23">
        <v>55</v>
      </c>
      <c r="H23" s="7">
        <f t="shared" si="2"/>
        <v>6.8181818181818183</v>
      </c>
      <c r="I23" s="6">
        <f t="shared" si="3"/>
        <v>28.877777777777776</v>
      </c>
      <c r="J23" s="6">
        <f t="shared" si="4"/>
        <v>15.882352941176471</v>
      </c>
      <c r="K23" s="7">
        <f t="shared" si="5"/>
        <v>12.454545454545455</v>
      </c>
    </row>
    <row r="24" spans="1:20">
      <c r="F24" s="1"/>
      <c r="G24">
        <v>57.5</v>
      </c>
      <c r="H24" s="7">
        <f t="shared" si="2"/>
        <v>6.5217391304347823</v>
      </c>
      <c r="I24" s="6">
        <f t="shared" si="3"/>
        <v>28.877777777777776</v>
      </c>
      <c r="J24" s="6">
        <f t="shared" si="4"/>
        <v>15.882352941176471</v>
      </c>
      <c r="K24" s="7">
        <f t="shared" si="5"/>
        <v>11.913043478260869</v>
      </c>
    </row>
    <row r="25" spans="1:20">
      <c r="F25" s="1"/>
      <c r="G25">
        <v>60</v>
      </c>
      <c r="H25" s="7">
        <f t="shared" si="2"/>
        <v>6.25</v>
      </c>
      <c r="I25" s="6">
        <f t="shared" si="3"/>
        <v>28.877777777777776</v>
      </c>
      <c r="J25" s="6">
        <f t="shared" si="4"/>
        <v>15.882352941176471</v>
      </c>
      <c r="K25" s="7">
        <f t="shared" si="5"/>
        <v>11.416666666666666</v>
      </c>
    </row>
    <row r="26" spans="1:20">
      <c r="F26" s="1"/>
      <c r="G26">
        <v>62.5</v>
      </c>
      <c r="H26" s="7">
        <f t="shared" si="2"/>
        <v>6</v>
      </c>
      <c r="I26" s="6">
        <f t="shared" si="3"/>
        <v>28.877777777777776</v>
      </c>
      <c r="J26" s="6">
        <f t="shared" si="4"/>
        <v>15.882352941176471</v>
      </c>
      <c r="K26" s="7">
        <f t="shared" si="5"/>
        <v>10.96</v>
      </c>
    </row>
    <row r="27" spans="1:20">
      <c r="G27">
        <v>65</v>
      </c>
      <c r="H27" s="7">
        <f t="shared" si="2"/>
        <v>5.7692307692307692</v>
      </c>
      <c r="I27" s="6">
        <f t="shared" si="3"/>
        <v>28.877777777777776</v>
      </c>
      <c r="J27" s="6">
        <f t="shared" si="4"/>
        <v>15.882352941176471</v>
      </c>
      <c r="K27" s="7">
        <f t="shared" si="5"/>
        <v>10.538461538461538</v>
      </c>
    </row>
    <row r="28" spans="1:20">
      <c r="G28">
        <v>67.5</v>
      </c>
      <c r="H28" s="7">
        <f t="shared" si="2"/>
        <v>5.5555555555555554</v>
      </c>
      <c r="I28" s="6">
        <f t="shared" si="3"/>
        <v>28.877777777777776</v>
      </c>
      <c r="J28" s="6">
        <f t="shared" si="4"/>
        <v>15.882352941176471</v>
      </c>
      <c r="K28" s="7">
        <f t="shared" si="5"/>
        <v>10.148148148148149</v>
      </c>
    </row>
    <row r="29" spans="1:20">
      <c r="G29">
        <v>70</v>
      </c>
      <c r="H29" s="7">
        <f t="shared" si="2"/>
        <v>5.3571428571428568</v>
      </c>
      <c r="I29" s="6">
        <f t="shared" si="3"/>
        <v>28.877777777777776</v>
      </c>
      <c r="J29" s="6">
        <f t="shared" si="4"/>
        <v>15.882352941176471</v>
      </c>
      <c r="K29" s="7">
        <f t="shared" si="5"/>
        <v>9.7857142857142865</v>
      </c>
    </row>
    <row r="30" spans="1:20">
      <c r="G30">
        <v>72.5</v>
      </c>
      <c r="H30" s="7">
        <f t="shared" si="2"/>
        <v>5.1724137931034484</v>
      </c>
      <c r="I30" s="6">
        <f t="shared" si="3"/>
        <v>28.877777777777776</v>
      </c>
      <c r="J30" s="6">
        <f t="shared" si="4"/>
        <v>15.882352941176471</v>
      </c>
      <c r="K30" s="7">
        <f t="shared" si="5"/>
        <v>9.4482758620689662</v>
      </c>
    </row>
    <row r="31" spans="1:20">
      <c r="G31">
        <v>75</v>
      </c>
      <c r="H31" s="7">
        <f t="shared" si="2"/>
        <v>5</v>
      </c>
      <c r="I31" s="6">
        <f t="shared" si="3"/>
        <v>28.877777777777776</v>
      </c>
      <c r="J31" s="6">
        <f t="shared" si="4"/>
        <v>15.882352941176471</v>
      </c>
      <c r="K31" s="7">
        <f t="shared" si="5"/>
        <v>9.1333333333333329</v>
      </c>
    </row>
    <row r="32" spans="1:20">
      <c r="G32">
        <v>77.5</v>
      </c>
      <c r="H32" s="7">
        <f t="shared" si="2"/>
        <v>4.838709677419355</v>
      </c>
      <c r="I32" s="6">
        <f t="shared" si="3"/>
        <v>28.877777777777776</v>
      </c>
      <c r="J32" s="6">
        <f t="shared" si="4"/>
        <v>15.882352941176471</v>
      </c>
      <c r="K32" s="7">
        <f t="shared" si="5"/>
        <v>8.8387096774193541</v>
      </c>
    </row>
    <row r="33" spans="7:11">
      <c r="G33">
        <v>80</v>
      </c>
      <c r="H33" s="7">
        <f t="shared" si="2"/>
        <v>4.6875</v>
      </c>
      <c r="I33" s="6">
        <f t="shared" si="3"/>
        <v>28.877777777777776</v>
      </c>
      <c r="J33" s="6">
        <f t="shared" si="4"/>
        <v>15.882352941176471</v>
      </c>
      <c r="K33" s="7">
        <f t="shared" si="5"/>
        <v>8.5625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Pareto Frec</vt:lpstr>
      <vt:lpstr>No Disp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Canek Jackson</dc:creator>
  <cp:lastModifiedBy>Canek Jackson</cp:lastModifiedBy>
  <dcterms:created xsi:type="dcterms:W3CDTF">2009-07-02T03:45:47Z</dcterms:created>
  <dcterms:modified xsi:type="dcterms:W3CDTF">2009-08-28T03:01:02Z</dcterms:modified>
</cp:coreProperties>
</file>