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480" windowHeight="9855"/>
  </bookViews>
  <sheets>
    <sheet name="Pauta P2" sheetId="2" r:id="rId1"/>
    <sheet name="Depto" sheetId="1" r:id="rId2"/>
  </sheets>
  <calcPr calcId="125725"/>
</workbook>
</file>

<file path=xl/calcChain.xml><?xml version="1.0" encoding="utf-8"?>
<calcChain xmlns="http://schemas.openxmlformats.org/spreadsheetml/2006/main">
  <c r="B14" i="2"/>
  <c r="E56" i="1"/>
  <c r="F56"/>
  <c r="G56"/>
  <c r="H56"/>
  <c r="I56"/>
  <c r="J56"/>
  <c r="K56"/>
  <c r="L56"/>
  <c r="B3" i="2"/>
  <c r="D3" s="1"/>
  <c r="B4"/>
  <c r="B8" s="1"/>
  <c r="B25" s="1"/>
  <c r="B27" s="1"/>
  <c r="B12"/>
  <c r="B29" s="1"/>
  <c r="B26"/>
  <c r="B17" l="1"/>
  <c r="B32" s="1"/>
  <c r="B15"/>
  <c r="B60"/>
  <c r="B61" s="1"/>
  <c r="B62" s="1"/>
  <c r="E41"/>
  <c r="B16"/>
  <c r="B31" s="1"/>
  <c r="B30" l="1"/>
  <c r="C41"/>
  <c r="C42"/>
  <c r="C43"/>
  <c r="C44"/>
  <c r="C45"/>
  <c r="C46"/>
  <c r="C47"/>
  <c r="C48"/>
  <c r="C49"/>
  <c r="C50"/>
  <c r="C51"/>
  <c r="C52"/>
  <c r="C72"/>
  <c r="B68"/>
  <c r="B71" l="1"/>
  <c r="C73"/>
  <c r="D41"/>
  <c r="C53"/>
  <c r="B41" l="1"/>
  <c r="E72"/>
  <c r="D72" l="1"/>
  <c r="B72" s="1"/>
  <c r="E42"/>
  <c r="D42" l="1"/>
  <c r="E73"/>
  <c r="D73" l="1"/>
  <c r="B73" s="1"/>
  <c r="E74"/>
  <c r="B76" s="1"/>
  <c r="B42"/>
  <c r="E43" l="1"/>
  <c r="D43" l="1"/>
  <c r="B43" l="1"/>
  <c r="E44" l="1"/>
  <c r="D44" l="1"/>
  <c r="B44" l="1"/>
  <c r="E45" l="1"/>
  <c r="D45" l="1"/>
  <c r="B45" l="1"/>
  <c r="E46" l="1"/>
  <c r="D46" s="1"/>
  <c r="B46" s="1"/>
  <c r="E47" l="1"/>
  <c r="D47" s="1"/>
  <c r="B47" s="1"/>
  <c r="E48" l="1"/>
  <c r="D48" s="1"/>
  <c r="B48" s="1"/>
  <c r="E49" l="1"/>
  <c r="D49" s="1"/>
  <c r="B49" s="1"/>
  <c r="E50" l="1"/>
  <c r="D50" s="1"/>
  <c r="B50" s="1"/>
  <c r="E51" l="1"/>
  <c r="D51" s="1"/>
  <c r="B51" s="1"/>
  <c r="E52" l="1"/>
  <c r="D52" l="1"/>
  <c r="E53"/>
  <c r="B56"/>
  <c r="D53" l="1"/>
  <c r="B52"/>
  <c r="B55" s="1"/>
</calcChain>
</file>

<file path=xl/sharedStrings.xml><?xml version="1.0" encoding="utf-8"?>
<sst xmlns="http://schemas.openxmlformats.org/spreadsheetml/2006/main" count="211" uniqueCount="97">
  <si>
    <t>o</t>
  </si>
  <si>
    <t xml:space="preserve"> </t>
  </si>
  <si>
    <t>Ejecutivo</t>
  </si>
  <si>
    <t>Lucía Devivero Amador</t>
  </si>
  <si>
    <t>Teléfono</t>
  </si>
  <si>
    <t>2304070-71-72</t>
  </si>
  <si>
    <t xml:space="preserve">Simulación Créditos Hipotecarios </t>
  </si>
  <si>
    <t>Nombre:</t>
  </si>
  <si>
    <t>Oscar saavedra</t>
  </si>
  <si>
    <t>Dirección:</t>
  </si>
  <si>
    <t>Teléfono:</t>
  </si>
  <si>
    <t>Santiago</t>
  </si>
  <si>
    <t>SI</t>
  </si>
  <si>
    <t xml:space="preserve">  </t>
  </si>
  <si>
    <t>Fecha</t>
  </si>
  <si>
    <t>Valor Propiedad (UF)</t>
  </si>
  <si>
    <t/>
  </si>
  <si>
    <t>UF</t>
  </si>
  <si>
    <t>MHE</t>
  </si>
  <si>
    <t>Crédito Solicitado (UF)</t>
  </si>
  <si>
    <t>% Financiamiento</t>
  </si>
  <si>
    <t>Adicional Sismo</t>
  </si>
  <si>
    <t>Casa</t>
  </si>
  <si>
    <t>NO</t>
  </si>
  <si>
    <t>Acogido a Beneficio Tributario DFL2</t>
  </si>
  <si>
    <t>Seguros Desgravamen</t>
  </si>
  <si>
    <t>Plazo Máximo  30 años</t>
  </si>
  <si>
    <t>Plazo</t>
  </si>
  <si>
    <t>Tasa</t>
  </si>
  <si>
    <t>Dividendo</t>
  </si>
  <si>
    <t>Seg. Desgravamen</t>
  </si>
  <si>
    <t>(2)</t>
  </si>
  <si>
    <t>Seg. Inc. con Adic. Sismo</t>
  </si>
  <si>
    <t>Total div MHE</t>
  </si>
  <si>
    <t>Total Dividendo UF</t>
  </si>
  <si>
    <t>Total Dividendo en $</t>
  </si>
  <si>
    <t>Ingreso Mensual  Mínimo en $</t>
  </si>
  <si>
    <t>Gastos Aproximados de  la  Operación</t>
  </si>
  <si>
    <t>Total</t>
  </si>
  <si>
    <t>Tasación</t>
  </si>
  <si>
    <t>Estudio de Títulos</t>
  </si>
  <si>
    <t>Gastos Notariales</t>
  </si>
  <si>
    <t>Inscripción de Dominio CBR</t>
  </si>
  <si>
    <t>Inscripción de Hipoteca CBR</t>
  </si>
  <si>
    <t xml:space="preserve">Impuesto al Crédito </t>
  </si>
  <si>
    <t>Total Gastos</t>
  </si>
  <si>
    <t>Total Gastos en $</t>
  </si>
  <si>
    <t>a) Los cálculos realizados anteriormente son referenciales, por lo que no significa que el crédito haya sido aprobado. La tasa de interés se fijará de acuerdo a la vigente en</t>
  </si>
  <si>
    <t xml:space="preserve"> la fecha de escrituración.</t>
  </si>
  <si>
    <t>b) Al cotizar un crédito hipotecario le recomendamos poner su atención en el dividendo final con los seguros incluidos.</t>
  </si>
  <si>
    <t>c) Pago del primer dividendo al mes subsiguiente  de la firma de la escritura.</t>
  </si>
  <si>
    <t>c) Para acceder al seguro de desgravamen el plazo del crédito sumado a la edad del solicitante no puede exceder los 75 años.</t>
  </si>
  <si>
    <t xml:space="preserve">d) El seguro de incendio y el de incendio con adicional de sismo,se aplican sobre el valor siniestrable. Para efectos de calculo se considera el 65% del valor de la propiedad </t>
  </si>
  <si>
    <t xml:space="preserve"> para casas y el 80% del valor de la propiedad para departamentos.</t>
  </si>
  <si>
    <t>e) Los gastos operacionales son aproximados.</t>
  </si>
  <si>
    <t>Valor Departamento</t>
  </si>
  <si>
    <t>Ingreso líquido</t>
  </si>
  <si>
    <t>$</t>
  </si>
  <si>
    <t>Dividendo no puede ser superior</t>
  </si>
  <si>
    <t>Crédito Hipotecario (80%)</t>
  </si>
  <si>
    <t>Tasa anual</t>
  </si>
  <si>
    <t>Seguro Desgravamen</t>
  </si>
  <si>
    <t>Seguro Incendio + Sismo</t>
  </si>
  <si>
    <t>Valor Siniestrable</t>
  </si>
  <si>
    <t>a) Calcule la cuota del crédito para plazos 15, 20, 25 y 30 años</t>
  </si>
  <si>
    <t>Tasa interés mensual</t>
  </si>
  <si>
    <t>Cuota 15 años n=180</t>
  </si>
  <si>
    <t>Cuota 20 años n=240</t>
  </si>
  <si>
    <t>Cuota 25 años n=300</t>
  </si>
  <si>
    <t>Cuota 30 años n=360</t>
  </si>
  <si>
    <t>b) Cálculo dividendo mensual y plazo requerido</t>
  </si>
  <si>
    <t>Dividendo no puede ser superior al 25% de renta 17,05 UF</t>
  </si>
  <si>
    <t>Cuota + Seguros</t>
  </si>
  <si>
    <t>Seguro incendio + sismo</t>
  </si>
  <si>
    <t>Seguro desgravamen</t>
  </si>
  <si>
    <t>Total Seguros</t>
  </si>
  <si>
    <t>Dividendo 15 años</t>
  </si>
  <si>
    <t>Dividendo 20 años</t>
  </si>
  <si>
    <t>Dividendo 25 años</t>
  </si>
  <si>
    <t>Dividendo 30 años</t>
  </si>
  <si>
    <t>El plazo al que puede endeudarse es de 20 años o más.</t>
  </si>
  <si>
    <t>Elige 20 años.</t>
  </si>
  <si>
    <t>c) Cálculo de intereses y saldo de capital 1° año de pagos</t>
  </si>
  <si>
    <t>Saldo</t>
  </si>
  <si>
    <t>Cuota</t>
  </si>
  <si>
    <t>Amortización</t>
  </si>
  <si>
    <t>Interés</t>
  </si>
  <si>
    <t>Mes</t>
  </si>
  <si>
    <t>Saldo de Capital</t>
  </si>
  <si>
    <t>Intereses pagados</t>
  </si>
  <si>
    <t>d) 2 meses de gracia, calcule la cuota y si hay cambio de plazo</t>
  </si>
  <si>
    <t>Valor futuro crédito 2 meses</t>
  </si>
  <si>
    <t>e) Prepago total del crédito</t>
  </si>
  <si>
    <t>Saldo de Capital t=61</t>
  </si>
  <si>
    <t>Valor presente cuotas periodo n=240-60=180</t>
  </si>
  <si>
    <t>Monto a Pagar</t>
  </si>
  <si>
    <t>Por lo tanto, sigue con ese plazo de crédito, 20 años</t>
  </si>
</sst>
</file>

<file path=xl/styles.xml><?xml version="1.0" encoding="utf-8"?>
<styleSheet xmlns="http://schemas.openxmlformats.org/spreadsheetml/2006/main">
  <numFmts count="15">
    <numFmt numFmtId="41" formatCode="_-* #,##0_-;\-* #,##0_-;_-* &quot;-&quot;_-;_-@_-"/>
    <numFmt numFmtId="43" formatCode="_-* #,##0.00_-;\-* #,##0.00_-;_-* &quot;-&quot;??_-;_-@_-"/>
    <numFmt numFmtId="170" formatCode="#,##0\ &quot;Pta&quot;"/>
    <numFmt numFmtId="171" formatCode="0.00000"/>
    <numFmt numFmtId="172" formatCode="dd\-mm\-yy"/>
    <numFmt numFmtId="173" formatCode="0.00000%"/>
    <numFmt numFmtId="174" formatCode="_-* #,##0.0000_-;\-* #,##0.0000_-;_-* &quot;-&quot;??_-;_-@_-"/>
    <numFmt numFmtId="175" formatCode="#,##0.00\ \U\F"/>
    <numFmt numFmtId="176" formatCode="#,##0.0\ \U\F"/>
    <numFmt numFmtId="177" formatCode="#,##0.00000\ \U\F"/>
    <numFmt numFmtId="178" formatCode="0.0000%"/>
    <numFmt numFmtId="179" formatCode="0.000%"/>
    <numFmt numFmtId="180" formatCode="_(* #,##0.00_);_(* \(#,##0.00\);_(* &quot;-&quot;_);_(@_)"/>
    <numFmt numFmtId="182" formatCode="_-* #,##0_-;\-* #,##0_-;_-* &quot;-&quot;??_-;_-@_-"/>
    <numFmt numFmtId="187" formatCode="#,##0.00_ ;[Red]\-#,##0.00\ "/>
  </numFmts>
  <fonts count="14">
    <font>
      <sz val="10"/>
      <name val="Arial"/>
    </font>
    <font>
      <sz val="10"/>
      <name val="Arial"/>
    </font>
    <font>
      <sz val="12"/>
      <name val="Arial Narrow"/>
      <family val="2"/>
    </font>
    <font>
      <b/>
      <sz val="12"/>
      <name val="Arial Narrow"/>
      <family val="2"/>
    </font>
    <font>
      <b/>
      <sz val="12"/>
      <color indexed="9"/>
      <name val="Arial Narrow"/>
      <family val="2"/>
    </font>
    <font>
      <b/>
      <sz val="12"/>
      <color indexed="10"/>
      <name val="Arial Narrow"/>
      <family val="2"/>
    </font>
    <font>
      <sz val="12"/>
      <color indexed="9"/>
      <name val="Arial Narrow"/>
      <family val="2"/>
    </font>
    <font>
      <sz val="12"/>
      <color indexed="10"/>
      <name val="Arial Narrow"/>
      <family val="2"/>
    </font>
    <font>
      <b/>
      <sz val="8"/>
      <name val="Comic Sans MS"/>
      <family val="4"/>
    </font>
    <font>
      <sz val="10"/>
      <name val="Arial Narrow"/>
      <family val="2"/>
    </font>
    <font>
      <b/>
      <sz val="12"/>
      <color indexed="21"/>
      <name val="Arial Narrow"/>
      <family val="2"/>
    </font>
    <font>
      <b/>
      <sz val="12"/>
      <color indexed="17"/>
      <name val="Arial Narrow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8"/>
        <bgColor indexed="22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 applyProtection="1"/>
    <xf numFmtId="4" fontId="2" fillId="0" borderId="0" xfId="0" applyNumberFormat="1" applyFont="1" applyProtection="1"/>
    <xf numFmtId="0" fontId="2" fillId="2" borderId="1" xfId="0" applyFont="1" applyFill="1" applyBorder="1" applyProtection="1"/>
    <xf numFmtId="0" fontId="2" fillId="2" borderId="2" xfId="0" applyFont="1" applyFill="1" applyBorder="1" applyProtection="1"/>
    <xf numFmtId="4" fontId="2" fillId="2" borderId="2" xfId="0" applyNumberFormat="1" applyFont="1" applyFill="1" applyBorder="1" applyProtection="1"/>
    <xf numFmtId="0" fontId="2" fillId="2" borderId="3" xfId="0" applyFont="1" applyFill="1" applyBorder="1" applyProtection="1"/>
    <xf numFmtId="0" fontId="2" fillId="2" borderId="0" xfId="0" applyFont="1" applyFill="1" applyBorder="1" applyProtection="1"/>
    <xf numFmtId="4" fontId="2" fillId="2" borderId="0" xfId="0" applyNumberFormat="1" applyFont="1" applyFill="1" applyBorder="1" applyProtection="1"/>
    <xf numFmtId="170" fontId="3" fillId="2" borderId="0" xfId="0" applyNumberFormat="1" applyFont="1" applyFill="1" applyBorder="1" applyAlignment="1" applyProtection="1">
      <alignment horizontal="center"/>
    </xf>
    <xf numFmtId="170" fontId="2" fillId="2" borderId="0" xfId="0" applyNumberFormat="1" applyFont="1" applyFill="1" applyBorder="1" applyAlignment="1" applyProtection="1">
      <alignment horizontal="center"/>
    </xf>
    <xf numFmtId="170" fontId="4" fillId="3" borderId="4" xfId="0" applyNumberFormat="1" applyFont="1" applyFill="1" applyBorder="1" applyAlignment="1" applyProtection="1">
      <alignment horizontal="centerContinuous"/>
    </xf>
    <xf numFmtId="170" fontId="4" fillId="3" borderId="5" xfId="0" applyNumberFormat="1" applyFont="1" applyFill="1" applyBorder="1" applyAlignment="1" applyProtection="1">
      <alignment horizontal="centerContinuous"/>
    </xf>
    <xf numFmtId="4" fontId="4" fillId="3" borderId="5" xfId="0" applyNumberFormat="1" applyFont="1" applyFill="1" applyBorder="1" applyAlignment="1" applyProtection="1">
      <alignment horizontal="centerContinuous"/>
    </xf>
    <xf numFmtId="170" fontId="4" fillId="3" borderId="6" xfId="0" applyNumberFormat="1" applyFont="1" applyFill="1" applyBorder="1" applyAlignment="1" applyProtection="1">
      <alignment horizontal="centerContinuous"/>
    </xf>
    <xf numFmtId="170" fontId="3" fillId="2" borderId="0" xfId="0" applyNumberFormat="1" applyFont="1" applyFill="1" applyBorder="1" applyAlignment="1" applyProtection="1">
      <alignment horizontal="centerContinuous"/>
    </xf>
    <xf numFmtId="4" fontId="3" fillId="2" borderId="0" xfId="0" applyNumberFormat="1" applyFont="1" applyFill="1" applyBorder="1" applyAlignment="1" applyProtection="1">
      <alignment horizontal="centerContinuous"/>
    </xf>
    <xf numFmtId="170" fontId="4" fillId="3" borderId="1" xfId="0" applyNumberFormat="1" applyFont="1" applyFill="1" applyBorder="1" applyAlignment="1" applyProtection="1">
      <alignment horizontal="left"/>
    </xf>
    <xf numFmtId="1" fontId="3" fillId="2" borderId="2" xfId="0" applyNumberFormat="1" applyFont="1" applyFill="1" applyBorder="1" applyAlignment="1" applyProtection="1">
      <alignment horizontal="left"/>
    </xf>
    <xf numFmtId="1" fontId="3" fillId="2" borderId="2" xfId="0" applyNumberFormat="1" applyFont="1" applyFill="1" applyBorder="1" applyAlignment="1" applyProtection="1">
      <alignment horizontal="centerContinuous"/>
    </xf>
    <xf numFmtId="1" fontId="3" fillId="2" borderId="7" xfId="0" applyNumberFormat="1" applyFont="1" applyFill="1" applyBorder="1" applyAlignment="1" applyProtection="1">
      <alignment horizontal="centerContinuous"/>
    </xf>
    <xf numFmtId="170" fontId="4" fillId="3" borderId="3" xfId="0" applyNumberFormat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left"/>
    </xf>
    <xf numFmtId="1" fontId="3" fillId="2" borderId="0" xfId="0" applyNumberFormat="1" applyFont="1" applyFill="1" applyBorder="1" applyAlignment="1" applyProtection="1">
      <alignment horizontal="centerContinuous"/>
    </xf>
    <xf numFmtId="1" fontId="3" fillId="2" borderId="8" xfId="0" applyNumberFormat="1" applyFont="1" applyFill="1" applyBorder="1" applyAlignment="1" applyProtection="1">
      <alignment horizontal="centerContinuous"/>
    </xf>
    <xf numFmtId="170" fontId="4" fillId="3" borderId="9" xfId="0" applyNumberFormat="1" applyFont="1" applyFill="1" applyBorder="1" applyAlignment="1" applyProtection="1">
      <alignment horizontal="left"/>
    </xf>
    <xf numFmtId="1" fontId="3" fillId="2" borderId="10" xfId="0" applyNumberFormat="1" applyFont="1" applyFill="1" applyBorder="1" applyAlignment="1" applyProtection="1">
      <alignment horizontal="left"/>
    </xf>
    <xf numFmtId="1" fontId="3" fillId="2" borderId="10" xfId="0" applyNumberFormat="1" applyFont="1" applyFill="1" applyBorder="1" applyAlignment="1" applyProtection="1">
      <alignment horizontal="centerContinuous"/>
    </xf>
    <xf numFmtId="1" fontId="3" fillId="2" borderId="11" xfId="0" applyNumberFormat="1" applyFont="1" applyFill="1" applyBorder="1" applyAlignment="1" applyProtection="1">
      <alignment horizontal="centerContinuous"/>
    </xf>
    <xf numFmtId="170" fontId="3" fillId="2" borderId="0" xfId="0" applyNumberFormat="1" applyFont="1" applyFill="1" applyBorder="1" applyAlignment="1" applyProtection="1">
      <alignment horizontal="left"/>
    </xf>
    <xf numFmtId="170" fontId="2" fillId="2" borderId="0" xfId="0" applyNumberFormat="1" applyFont="1" applyFill="1" applyBorder="1" applyAlignment="1" applyProtection="1">
      <alignment horizontal="left"/>
    </xf>
    <xf numFmtId="0" fontId="2" fillId="0" borderId="0" xfId="0" applyFont="1" applyBorder="1" applyProtection="1"/>
    <xf numFmtId="170" fontId="2" fillId="2" borderId="12" xfId="0" applyNumberFormat="1" applyFont="1" applyFill="1" applyBorder="1" applyAlignment="1" applyProtection="1">
      <alignment horizontal="center"/>
    </xf>
    <xf numFmtId="170" fontId="5" fillId="2" borderId="0" xfId="0" applyNumberFormat="1" applyFont="1" applyFill="1" applyBorder="1" applyAlignment="1" applyProtection="1">
      <alignment horizontal="left" indent="1"/>
    </xf>
    <xf numFmtId="4" fontId="3" fillId="2" borderId="0" xfId="0" applyNumberFormat="1" applyFont="1" applyFill="1" applyBorder="1" applyAlignment="1" applyProtection="1">
      <alignment horizontal="left"/>
    </xf>
    <xf numFmtId="171" fontId="6" fillId="2" borderId="0" xfId="1" applyNumberFormat="1" applyFont="1" applyFill="1" applyBorder="1" applyAlignment="1" applyProtection="1">
      <alignment horizontal="center"/>
    </xf>
    <xf numFmtId="172" fontId="2" fillId="2" borderId="12" xfId="0" applyNumberFormat="1" applyFont="1" applyFill="1" applyBorder="1" applyAlignment="1" applyProtection="1">
      <alignment horizontal="center"/>
    </xf>
    <xf numFmtId="170" fontId="7" fillId="2" borderId="0" xfId="0" applyNumberFormat="1" applyFont="1" applyFill="1" applyBorder="1" applyAlignment="1" applyProtection="1">
      <alignment horizontal="center"/>
    </xf>
    <xf numFmtId="1" fontId="2" fillId="2" borderId="0" xfId="0" applyNumberFormat="1" applyFont="1" applyFill="1" applyBorder="1" applyProtection="1"/>
    <xf numFmtId="170" fontId="2" fillId="2" borderId="0" xfId="0" applyNumberFormat="1" applyFont="1" applyFill="1" applyBorder="1" applyProtection="1"/>
    <xf numFmtId="4" fontId="2" fillId="2" borderId="12" xfId="0" applyNumberFormat="1" applyFont="1" applyFill="1" applyBorder="1" applyProtection="1"/>
    <xf numFmtId="0" fontId="3" fillId="0" borderId="0" xfId="0" applyFont="1" applyBorder="1" applyProtection="1"/>
    <xf numFmtId="180" fontId="8" fillId="0" borderId="10" xfId="2" applyNumberFormat="1" applyFont="1" applyBorder="1" applyProtection="1">
      <protection locked="0"/>
    </xf>
    <xf numFmtId="1" fontId="7" fillId="2" borderId="0" xfId="0" applyNumberFormat="1" applyFont="1" applyFill="1" applyBorder="1" applyAlignment="1" applyProtection="1">
      <alignment horizontal="center"/>
    </xf>
    <xf numFmtId="0" fontId="2" fillId="2" borderId="0" xfId="0" applyFont="1" applyFill="1" applyProtection="1"/>
    <xf numFmtId="170" fontId="9" fillId="2" borderId="0" xfId="0" applyNumberFormat="1" applyFont="1" applyFill="1" applyBorder="1" applyAlignment="1" applyProtection="1">
      <alignment horizontal="left" indent="1"/>
    </xf>
    <xf numFmtId="170" fontId="9" fillId="2" borderId="0" xfId="0" applyNumberFormat="1" applyFont="1" applyFill="1" applyBorder="1" applyAlignment="1" applyProtection="1">
      <alignment horizontal="center"/>
    </xf>
    <xf numFmtId="4" fontId="7" fillId="2" borderId="0" xfId="0" applyNumberFormat="1" applyFont="1" applyFill="1" applyBorder="1" applyProtection="1"/>
    <xf numFmtId="170" fontId="7" fillId="2" borderId="0" xfId="0" applyNumberFormat="1" applyFont="1" applyFill="1" applyBorder="1" applyProtection="1"/>
    <xf numFmtId="2" fontId="2" fillId="2" borderId="0" xfId="0" applyNumberFormat="1" applyFont="1" applyFill="1" applyBorder="1" applyProtection="1"/>
    <xf numFmtId="9" fontId="2" fillId="2" borderId="12" xfId="3" applyFont="1" applyFill="1" applyBorder="1" applyAlignment="1" applyProtection="1">
      <alignment horizontal="center"/>
    </xf>
    <xf numFmtId="9" fontId="2" fillId="2" borderId="12" xfId="3" applyFont="1" applyFill="1" applyBorder="1" applyProtection="1"/>
    <xf numFmtId="9" fontId="2" fillId="2" borderId="12" xfId="3" applyNumberFormat="1" applyFont="1" applyFill="1" applyBorder="1" applyProtection="1"/>
    <xf numFmtId="9" fontId="2" fillId="2" borderId="0" xfId="3" applyFont="1" applyFill="1" applyBorder="1" applyProtection="1"/>
    <xf numFmtId="43" fontId="2" fillId="2" borderId="0" xfId="1" applyFont="1" applyFill="1" applyBorder="1" applyProtection="1"/>
    <xf numFmtId="4" fontId="2" fillId="0" borderId="0" xfId="0" applyNumberFormat="1" applyFont="1" applyBorder="1" applyProtection="1"/>
    <xf numFmtId="43" fontId="7" fillId="2" borderId="0" xfId="1" applyFont="1" applyFill="1" applyBorder="1" applyAlignment="1" applyProtection="1">
      <alignment horizontal="center"/>
    </xf>
    <xf numFmtId="173" fontId="2" fillId="2" borderId="0" xfId="1" applyNumberFormat="1" applyFont="1" applyFill="1" applyBorder="1" applyProtection="1"/>
    <xf numFmtId="1" fontId="2" fillId="2" borderId="12" xfId="0" applyNumberFormat="1" applyFont="1" applyFill="1" applyBorder="1" applyAlignment="1" applyProtection="1">
      <alignment horizontal="center"/>
    </xf>
    <xf numFmtId="170" fontId="10" fillId="2" borderId="0" xfId="0" applyNumberFormat="1" applyFont="1" applyFill="1" applyBorder="1" applyAlignment="1" applyProtection="1">
      <alignment horizontal="left" indent="1"/>
    </xf>
    <xf numFmtId="170" fontId="11" fillId="2" borderId="0" xfId="0" applyNumberFormat="1" applyFont="1" applyFill="1" applyBorder="1" applyAlignment="1" applyProtection="1">
      <alignment horizontal="left" indent="1"/>
    </xf>
    <xf numFmtId="174" fontId="7" fillId="2" borderId="0" xfId="1" applyNumberFormat="1" applyFont="1" applyFill="1" applyBorder="1" applyAlignment="1" applyProtection="1">
      <alignment horizontal="center"/>
    </xf>
    <xf numFmtId="170" fontId="4" fillId="3" borderId="4" xfId="0" applyNumberFormat="1" applyFont="1" applyFill="1" applyBorder="1" applyProtection="1"/>
    <xf numFmtId="170" fontId="4" fillId="3" borderId="5" xfId="0" applyNumberFormat="1" applyFont="1" applyFill="1" applyBorder="1" applyProtection="1"/>
    <xf numFmtId="3" fontId="4" fillId="3" borderId="13" xfId="0" applyNumberFormat="1" applyFont="1" applyFill="1" applyBorder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/>
    </xf>
    <xf numFmtId="3" fontId="4" fillId="3" borderId="14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Protection="1"/>
    <xf numFmtId="10" fontId="2" fillId="2" borderId="15" xfId="3" applyNumberFormat="1" applyFont="1" applyFill="1" applyBorder="1" applyAlignment="1" applyProtection="1">
      <alignment horizontal="center"/>
    </xf>
    <xf numFmtId="10" fontId="2" fillId="2" borderId="16" xfId="3" applyNumberFormat="1" applyFont="1" applyFill="1" applyBorder="1" applyAlignment="1" applyProtection="1">
      <alignment horizontal="center"/>
    </xf>
    <xf numFmtId="4" fontId="2" fillId="2" borderId="3" xfId="0" applyNumberFormat="1" applyFont="1" applyFill="1" applyBorder="1" applyProtection="1"/>
    <xf numFmtId="175" fontId="2" fillId="2" borderId="17" xfId="1" applyNumberFormat="1" applyFont="1" applyFill="1" applyBorder="1" applyAlignment="1" applyProtection="1">
      <alignment horizontal="center"/>
    </xf>
    <xf numFmtId="175" fontId="2" fillId="2" borderId="18" xfId="1" applyNumberFormat="1" applyFont="1" applyFill="1" applyBorder="1" applyAlignment="1" applyProtection="1">
      <alignment horizontal="center"/>
    </xf>
    <xf numFmtId="170" fontId="2" fillId="2" borderId="3" xfId="0" applyNumberFormat="1" applyFont="1" applyFill="1" applyBorder="1" applyProtection="1"/>
    <xf numFmtId="1" fontId="2" fillId="2" borderId="0" xfId="0" applyNumberFormat="1" applyFont="1" applyFill="1" applyBorder="1" applyAlignment="1" applyProtection="1">
      <alignment horizontal="center"/>
    </xf>
    <xf numFmtId="175" fontId="2" fillId="2" borderId="17" xfId="0" applyNumberFormat="1" applyFont="1" applyFill="1" applyBorder="1" applyAlignment="1" applyProtection="1">
      <alignment horizontal="center"/>
    </xf>
    <xf numFmtId="175" fontId="2" fillId="2" borderId="18" xfId="0" applyNumberFormat="1" applyFont="1" applyFill="1" applyBorder="1" applyAlignment="1" applyProtection="1">
      <alignment horizontal="center"/>
    </xf>
    <xf numFmtId="170" fontId="2" fillId="2" borderId="19" xfId="0" applyNumberFormat="1" applyFont="1" applyFill="1" applyBorder="1" applyProtection="1"/>
    <xf numFmtId="178" fontId="1" fillId="0" borderId="0" xfId="3" applyNumberFormat="1"/>
    <xf numFmtId="0" fontId="4" fillId="3" borderId="20" xfId="0" applyFont="1" applyFill="1" applyBorder="1" applyProtection="1"/>
    <xf numFmtId="9" fontId="4" fillId="3" borderId="21" xfId="0" applyNumberFormat="1" applyFont="1" applyFill="1" applyBorder="1" applyProtection="1"/>
    <xf numFmtId="0" fontId="4" fillId="3" borderId="21" xfId="0" applyFont="1" applyFill="1" applyBorder="1" applyProtection="1"/>
    <xf numFmtId="176" fontId="4" fillId="3" borderId="22" xfId="0" applyNumberFormat="1" applyFont="1" applyFill="1" applyBorder="1" applyAlignment="1" applyProtection="1">
      <alignment horizontal="center"/>
    </xf>
    <xf numFmtId="176" fontId="4" fillId="3" borderId="23" xfId="0" applyNumberFormat="1" applyFont="1" applyFill="1" applyBorder="1" applyAlignment="1" applyProtection="1">
      <alignment horizontal="center"/>
    </xf>
    <xf numFmtId="176" fontId="4" fillId="3" borderId="24" xfId="0" applyNumberFormat="1" applyFont="1" applyFill="1" applyBorder="1" applyAlignment="1" applyProtection="1">
      <alignment horizontal="center"/>
    </xf>
    <xf numFmtId="170" fontId="2" fillId="2" borderId="25" xfId="0" applyNumberFormat="1" applyFont="1" applyFill="1" applyBorder="1" applyProtection="1"/>
    <xf numFmtId="0" fontId="2" fillId="0" borderId="2" xfId="0" applyFont="1" applyBorder="1" applyProtection="1"/>
    <xf numFmtId="170" fontId="2" fillId="2" borderId="9" xfId="0" applyNumberFormat="1" applyFont="1" applyFill="1" applyBorder="1" applyProtection="1"/>
    <xf numFmtId="0" fontId="2" fillId="2" borderId="10" xfId="0" applyFont="1" applyFill="1" applyBorder="1" applyProtection="1"/>
    <xf numFmtId="170" fontId="2" fillId="2" borderId="10" xfId="0" applyNumberFormat="1" applyFont="1" applyFill="1" applyBorder="1" applyProtection="1"/>
    <xf numFmtId="170" fontId="4" fillId="3" borderId="9" xfId="0" applyNumberFormat="1" applyFont="1" applyFill="1" applyBorder="1" applyProtection="1"/>
    <xf numFmtId="0" fontId="6" fillId="3" borderId="10" xfId="0" applyFont="1" applyFill="1" applyBorder="1" applyProtection="1"/>
    <xf numFmtId="170" fontId="4" fillId="3" borderId="26" xfId="0" applyNumberFormat="1" applyFont="1" applyFill="1" applyBorder="1" applyProtection="1"/>
    <xf numFmtId="2" fontId="4" fillId="3" borderId="27" xfId="0" applyNumberFormat="1" applyFont="1" applyFill="1" applyBorder="1" applyAlignment="1" applyProtection="1">
      <alignment horizontal="center"/>
    </xf>
    <xf numFmtId="0" fontId="6" fillId="3" borderId="5" xfId="0" applyFont="1" applyFill="1" applyBorder="1" applyProtection="1"/>
    <xf numFmtId="3" fontId="4" fillId="3" borderId="28" xfId="0" applyNumberFormat="1" applyFont="1" applyFill="1" applyBorder="1" applyAlignment="1" applyProtection="1">
      <alignment horizontal="centerContinuous"/>
    </xf>
    <xf numFmtId="182" fontId="2" fillId="2" borderId="0" xfId="0" applyNumberFormat="1" applyFont="1" applyFill="1" applyBorder="1" applyProtection="1"/>
    <xf numFmtId="177" fontId="2" fillId="2" borderId="0" xfId="0" applyNumberFormat="1" applyFont="1" applyFill="1" applyBorder="1" applyProtection="1"/>
    <xf numFmtId="0" fontId="4" fillId="4" borderId="4" xfId="0" applyFont="1" applyFill="1" applyBorder="1" applyProtection="1"/>
    <xf numFmtId="0" fontId="4" fillId="4" borderId="5" xfId="0" applyFont="1" applyFill="1" applyBorder="1" applyProtection="1"/>
    <xf numFmtId="0" fontId="4" fillId="4" borderId="5" xfId="0" applyFont="1" applyFill="1" applyBorder="1" applyAlignment="1" applyProtection="1">
      <alignment horizontal="center"/>
    </xf>
    <xf numFmtId="4" fontId="6" fillId="4" borderId="5" xfId="0" applyNumberFormat="1" applyFont="1" applyFill="1" applyBorder="1" applyProtection="1"/>
    <xf numFmtId="0" fontId="4" fillId="4" borderId="5" xfId="0" applyFont="1" applyFill="1" applyBorder="1" applyAlignment="1" applyProtection="1">
      <alignment horizontal="centerContinuous"/>
    </xf>
    <xf numFmtId="4" fontId="4" fillId="4" borderId="5" xfId="0" applyNumberFormat="1" applyFont="1" applyFill="1" applyBorder="1" applyAlignment="1" applyProtection="1">
      <alignment horizontal="centerContinuous"/>
    </xf>
    <xf numFmtId="4" fontId="4" fillId="4" borderId="5" xfId="0" applyNumberFormat="1" applyFont="1" applyFill="1" applyBorder="1" applyProtection="1"/>
    <xf numFmtId="4" fontId="4" fillId="4" borderId="6" xfId="0" applyNumberFormat="1" applyFont="1" applyFill="1" applyBorder="1" applyAlignment="1" applyProtection="1">
      <alignment horizontal="center"/>
    </xf>
    <xf numFmtId="176" fontId="2" fillId="2" borderId="2" xfId="0" applyNumberFormat="1" applyFont="1" applyFill="1" applyBorder="1" applyAlignment="1" applyProtection="1">
      <alignment horizontal="center"/>
    </xf>
    <xf numFmtId="175" fontId="2" fillId="2" borderId="2" xfId="0" applyNumberFormat="1" applyFont="1" applyFill="1" applyBorder="1" applyAlignment="1" applyProtection="1">
      <alignment horizontal="center"/>
    </xf>
    <xf numFmtId="176" fontId="2" fillId="2" borderId="2" xfId="0" applyNumberFormat="1" applyFont="1" applyFill="1" applyBorder="1" applyAlignment="1" applyProtection="1">
      <alignment horizontal="centerContinuous"/>
    </xf>
    <xf numFmtId="0" fontId="2" fillId="2" borderId="2" xfId="0" applyFont="1" applyFill="1" applyBorder="1" applyAlignment="1" applyProtection="1">
      <alignment horizontal="centerContinuous"/>
    </xf>
    <xf numFmtId="176" fontId="2" fillId="2" borderId="7" xfId="0" applyNumberFormat="1" applyFont="1" applyFill="1" applyBorder="1" applyAlignment="1" applyProtection="1">
      <alignment horizontal="center"/>
    </xf>
    <xf numFmtId="176" fontId="2" fillId="2" borderId="0" xfId="0" applyNumberFormat="1" applyFont="1" applyFill="1" applyBorder="1" applyAlignment="1" applyProtection="1">
      <alignment horizontal="center"/>
    </xf>
    <xf numFmtId="175" fontId="2" fillId="2" borderId="0" xfId="0" applyNumberFormat="1" applyFont="1" applyFill="1" applyBorder="1" applyAlignment="1" applyProtection="1">
      <alignment horizontal="center"/>
    </xf>
    <xf numFmtId="176" fontId="2" fillId="2" borderId="0" xfId="0" applyNumberFormat="1" applyFont="1" applyFill="1" applyBorder="1" applyAlignment="1" applyProtection="1">
      <alignment horizontal="centerContinuous"/>
    </xf>
    <xf numFmtId="0" fontId="2" fillId="2" borderId="0" xfId="0" applyFont="1" applyFill="1" applyBorder="1" applyAlignment="1" applyProtection="1">
      <alignment horizontal="centerContinuous"/>
    </xf>
    <xf numFmtId="176" fontId="2" fillId="2" borderId="8" xfId="0" applyNumberFormat="1" applyFont="1" applyFill="1" applyBorder="1" applyAlignment="1" applyProtection="1">
      <alignment horizontal="center"/>
    </xf>
    <xf numFmtId="0" fontId="2" fillId="2" borderId="9" xfId="0" applyFont="1" applyFill="1" applyBorder="1" applyProtection="1"/>
    <xf numFmtId="176" fontId="2" fillId="2" borderId="10" xfId="0" applyNumberFormat="1" applyFont="1" applyFill="1" applyBorder="1" applyAlignment="1" applyProtection="1">
      <alignment horizontal="center"/>
    </xf>
    <xf numFmtId="175" fontId="2" fillId="2" borderId="10" xfId="0" applyNumberFormat="1" applyFont="1" applyFill="1" applyBorder="1" applyAlignment="1" applyProtection="1">
      <alignment horizontal="center"/>
    </xf>
    <xf numFmtId="176" fontId="2" fillId="2" borderId="10" xfId="0" applyNumberFormat="1" applyFont="1" applyFill="1" applyBorder="1" applyAlignment="1" applyProtection="1">
      <alignment horizontal="centerContinuous"/>
    </xf>
    <xf numFmtId="0" fontId="2" fillId="2" borderId="10" xfId="0" applyFont="1" applyFill="1" applyBorder="1" applyAlignment="1" applyProtection="1">
      <alignment horizontal="centerContinuous"/>
    </xf>
    <xf numFmtId="176" fontId="2" fillId="2" borderId="11" xfId="0" applyNumberFormat="1" applyFont="1" applyFill="1" applyBorder="1" applyAlignment="1" applyProtection="1">
      <alignment horizontal="center"/>
    </xf>
    <xf numFmtId="0" fontId="4" fillId="3" borderId="4" xfId="0" applyFont="1" applyFill="1" applyBorder="1" applyProtection="1"/>
    <xf numFmtId="0" fontId="4" fillId="3" borderId="5" xfId="0" applyFont="1" applyFill="1" applyBorder="1" applyProtection="1"/>
    <xf numFmtId="176" fontId="4" fillId="3" borderId="5" xfId="0" applyNumberFormat="1" applyFont="1" applyFill="1" applyBorder="1" applyAlignment="1" applyProtection="1">
      <alignment horizontal="center"/>
    </xf>
    <xf numFmtId="175" fontId="4" fillId="3" borderId="5" xfId="0" applyNumberFormat="1" applyFont="1" applyFill="1" applyBorder="1" applyAlignment="1" applyProtection="1">
      <alignment horizontal="center"/>
    </xf>
    <xf numFmtId="176" fontId="4" fillId="3" borderId="5" xfId="0" applyNumberFormat="1" applyFont="1" applyFill="1" applyBorder="1" applyAlignment="1" applyProtection="1">
      <alignment horizontal="centerContinuous"/>
    </xf>
    <xf numFmtId="0" fontId="6" fillId="3" borderId="5" xfId="0" applyFont="1" applyFill="1" applyBorder="1" applyAlignment="1" applyProtection="1">
      <alignment horizontal="centerContinuous"/>
    </xf>
    <xf numFmtId="176" fontId="4" fillId="3" borderId="6" xfId="0" applyNumberFormat="1" applyFont="1" applyFill="1" applyBorder="1" applyAlignment="1" applyProtection="1">
      <alignment horizontal="center"/>
    </xf>
    <xf numFmtId="0" fontId="2" fillId="3" borderId="5" xfId="0" applyFont="1" applyFill="1" applyBorder="1" applyProtection="1"/>
    <xf numFmtId="3" fontId="4" fillId="3" borderId="4" xfId="0" applyNumberFormat="1" applyFont="1" applyFill="1" applyBorder="1" applyAlignment="1" applyProtection="1">
      <alignment horizontal="center"/>
    </xf>
    <xf numFmtId="3" fontId="4" fillId="3" borderId="4" xfId="0" applyNumberFormat="1" applyFont="1" applyFill="1" applyBorder="1" applyAlignment="1" applyProtection="1">
      <alignment horizontal="centerContinuous"/>
    </xf>
    <xf numFmtId="0" fontId="2" fillId="3" borderId="6" xfId="0" applyFont="1" applyFill="1" applyBorder="1" applyProtection="1"/>
    <xf numFmtId="3" fontId="4" fillId="3" borderId="12" xfId="0" applyNumberFormat="1" applyFont="1" applyFill="1" applyBorder="1" applyAlignment="1" applyProtection="1">
      <alignment horizontal="center"/>
    </xf>
    <xf numFmtId="178" fontId="2" fillId="2" borderId="0" xfId="3" applyNumberFormat="1" applyFont="1" applyFill="1" applyBorder="1" applyProtection="1"/>
    <xf numFmtId="179" fontId="2" fillId="2" borderId="0" xfId="3" applyNumberFormat="1" applyFont="1" applyFill="1" applyBorder="1" applyProtection="1"/>
    <xf numFmtId="0" fontId="9" fillId="2" borderId="0" xfId="0" applyFont="1" applyFill="1" applyBorder="1" applyProtection="1"/>
    <xf numFmtId="0" fontId="9" fillId="0" borderId="0" xfId="0" applyFont="1" applyProtection="1"/>
    <xf numFmtId="10" fontId="0" fillId="0" borderId="0" xfId="0" applyNumberFormat="1"/>
    <xf numFmtId="10" fontId="0" fillId="0" borderId="0" xfId="3" applyNumberFormat="1" applyFont="1"/>
    <xf numFmtId="187" fontId="0" fillId="0" borderId="0" xfId="0" applyNumberFormat="1"/>
    <xf numFmtId="0" fontId="12" fillId="0" borderId="0" xfId="0" applyFont="1"/>
    <xf numFmtId="187" fontId="12" fillId="0" borderId="0" xfId="0" applyNumberFormat="1" applyFont="1"/>
    <xf numFmtId="2" fontId="0" fillId="0" borderId="0" xfId="0" applyNumberFormat="1"/>
    <xf numFmtId="2" fontId="12" fillId="0" borderId="0" xfId="0" applyNumberFormat="1" applyFont="1"/>
    <xf numFmtId="0" fontId="13" fillId="0" borderId="0" xfId="0" applyFont="1"/>
    <xf numFmtId="182" fontId="0" fillId="0" borderId="0" xfId="1" applyNumberFormat="1" applyFont="1"/>
  </cellXfs>
  <cellStyles count="4">
    <cellStyle name="Millares" xfId="1" builtinId="3"/>
    <cellStyle name="Millares [0]" xfId="2" builtinId="6"/>
    <cellStyle name="Normal" xfId="0" builtinId="0"/>
    <cellStyle name="Porcentual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6"/>
  <sheetViews>
    <sheetView tabSelected="1" workbookViewId="0">
      <selection activeCell="E10" sqref="E10"/>
    </sheetView>
  </sheetViews>
  <sheetFormatPr baseColWidth="10" defaultRowHeight="12.75"/>
  <cols>
    <col min="1" max="1" width="28" customWidth="1"/>
    <col min="2" max="2" width="13.85546875" bestFit="1" customWidth="1"/>
  </cols>
  <sheetData>
    <row r="1" spans="1:5">
      <c r="A1" t="s">
        <v>55</v>
      </c>
      <c r="B1" s="146">
        <v>3000</v>
      </c>
      <c r="C1" t="s">
        <v>17</v>
      </c>
    </row>
    <row r="2" spans="1:5">
      <c r="A2" t="s">
        <v>56</v>
      </c>
      <c r="B2" s="146">
        <v>1200000</v>
      </c>
      <c r="C2" t="s">
        <v>57</v>
      </c>
    </row>
    <row r="3" spans="1:5">
      <c r="A3" t="s">
        <v>58</v>
      </c>
      <c r="B3" s="146">
        <f>+B2/4</f>
        <v>300000</v>
      </c>
      <c r="C3" t="s">
        <v>57</v>
      </c>
      <c r="D3">
        <f>+B3/17600</f>
        <v>17.045454545454547</v>
      </c>
      <c r="E3" t="s">
        <v>17</v>
      </c>
    </row>
    <row r="4" spans="1:5">
      <c r="A4" t="s">
        <v>59</v>
      </c>
      <c r="B4" s="146">
        <f>0.8*B1</f>
        <v>2400</v>
      </c>
      <c r="C4" t="s">
        <v>17</v>
      </c>
    </row>
    <row r="5" spans="1:5">
      <c r="A5" t="s">
        <v>60</v>
      </c>
      <c r="B5" s="138">
        <v>4.8000000000000001E-2</v>
      </c>
    </row>
    <row r="6" spans="1:5">
      <c r="A6" t="s">
        <v>61</v>
      </c>
      <c r="B6">
        <v>0.24</v>
      </c>
      <c r="C6" t="s">
        <v>17</v>
      </c>
    </row>
    <row r="7" spans="1:5">
      <c r="A7" t="s">
        <v>62</v>
      </c>
      <c r="B7" s="138">
        <v>2.0000000000000001E-4</v>
      </c>
    </row>
    <row r="8" spans="1:5">
      <c r="A8" t="s">
        <v>63</v>
      </c>
      <c r="B8" s="146">
        <f>+B4</f>
        <v>2400</v>
      </c>
      <c r="C8" t="s">
        <v>17</v>
      </c>
    </row>
    <row r="10" spans="1:5">
      <c r="A10" t="s">
        <v>64</v>
      </c>
    </row>
    <row r="12" spans="1:5">
      <c r="A12" t="s">
        <v>65</v>
      </c>
      <c r="B12" s="139">
        <f>+(1+B5)^(1/12)-1</f>
        <v>3.914607630530309E-3</v>
      </c>
    </row>
    <row r="14" spans="1:5">
      <c r="A14" t="s">
        <v>66</v>
      </c>
      <c r="B14" s="140">
        <f>-PMT($B$12,180,2400)</f>
        <v>18.603049793977718</v>
      </c>
      <c r="C14" t="s">
        <v>17</v>
      </c>
    </row>
    <row r="15" spans="1:5">
      <c r="A15" t="s">
        <v>67</v>
      </c>
      <c r="B15" s="140">
        <f>-PMT($B$12,240,2400)</f>
        <v>15.440675481055932</v>
      </c>
      <c r="C15" t="s">
        <v>17</v>
      </c>
    </row>
    <row r="16" spans="1:5">
      <c r="A16" t="s">
        <v>68</v>
      </c>
      <c r="B16" s="140">
        <f>-PMT($B$12,300,2400)</f>
        <v>13.61048492212948</v>
      </c>
      <c r="C16" t="s">
        <v>17</v>
      </c>
    </row>
    <row r="17" spans="1:3">
      <c r="A17" t="s">
        <v>69</v>
      </c>
      <c r="B17" s="140">
        <f>-PMT($B$12,360,2400)</f>
        <v>12.443743411803013</v>
      </c>
      <c r="C17" t="s">
        <v>17</v>
      </c>
    </row>
    <row r="19" spans="1:3">
      <c r="A19" t="s">
        <v>70</v>
      </c>
    </row>
    <row r="21" spans="1:3">
      <c r="A21" t="s">
        <v>71</v>
      </c>
    </row>
    <row r="23" spans="1:3">
      <c r="A23" t="s">
        <v>29</v>
      </c>
    </row>
    <row r="24" spans="1:3">
      <c r="A24" t="s">
        <v>72</v>
      </c>
    </row>
    <row r="25" spans="1:3">
      <c r="A25" t="s">
        <v>73</v>
      </c>
      <c r="B25">
        <f>+B7*B8</f>
        <v>0.48000000000000004</v>
      </c>
      <c r="C25" t="s">
        <v>17</v>
      </c>
    </row>
    <row r="26" spans="1:3">
      <c r="A26" t="s">
        <v>74</v>
      </c>
      <c r="B26">
        <f>+B6</f>
        <v>0.24</v>
      </c>
      <c r="C26" t="s">
        <v>17</v>
      </c>
    </row>
    <row r="27" spans="1:3">
      <c r="A27" s="141" t="s">
        <v>75</v>
      </c>
      <c r="B27" s="141">
        <f>+B25+B26</f>
        <v>0.72</v>
      </c>
      <c r="C27" s="141" t="s">
        <v>17</v>
      </c>
    </row>
    <row r="29" spans="1:3">
      <c r="A29" t="s">
        <v>76</v>
      </c>
      <c r="B29" s="142">
        <f>+B14+B27</f>
        <v>19.323049793977717</v>
      </c>
      <c r="C29" s="141" t="s">
        <v>17</v>
      </c>
    </row>
    <row r="30" spans="1:3">
      <c r="A30" t="s">
        <v>77</v>
      </c>
      <c r="B30" s="142">
        <f>+B15+B27</f>
        <v>16.160675481055932</v>
      </c>
      <c r="C30" s="141" t="s">
        <v>17</v>
      </c>
    </row>
    <row r="31" spans="1:3">
      <c r="A31" t="s">
        <v>78</v>
      </c>
      <c r="B31" s="142">
        <f>+B27+B16</f>
        <v>14.330484922129481</v>
      </c>
      <c r="C31" s="141" t="s">
        <v>17</v>
      </c>
    </row>
    <row r="32" spans="1:3">
      <c r="A32" t="s">
        <v>79</v>
      </c>
      <c r="B32" s="142">
        <f>+B27+B17</f>
        <v>13.163743411803013</v>
      </c>
      <c r="C32" s="141" t="s">
        <v>17</v>
      </c>
    </row>
    <row r="34" spans="1:5">
      <c r="A34" t="s">
        <v>80</v>
      </c>
    </row>
    <row r="35" spans="1:5">
      <c r="A35" t="s">
        <v>81</v>
      </c>
    </row>
    <row r="37" spans="1:5">
      <c r="A37" t="s">
        <v>82</v>
      </c>
    </row>
    <row r="39" spans="1:5">
      <c r="A39" t="s">
        <v>87</v>
      </c>
      <c r="B39" t="s">
        <v>83</v>
      </c>
      <c r="C39" t="s">
        <v>84</v>
      </c>
      <c r="D39" t="s">
        <v>85</v>
      </c>
      <c r="E39" t="s">
        <v>86</v>
      </c>
    </row>
    <row r="40" spans="1:5">
      <c r="A40">
        <v>0</v>
      </c>
      <c r="B40">
        <v>2400</v>
      </c>
    </row>
    <row r="41" spans="1:5">
      <c r="A41">
        <v>1</v>
      </c>
      <c r="B41" s="140">
        <f>+B40-D41</f>
        <v>2393.9543828322167</v>
      </c>
      <c r="C41" s="140">
        <f>+$B$15</f>
        <v>15.440675481055932</v>
      </c>
      <c r="D41" s="140">
        <f>+C41-E41</f>
        <v>6.04561716778319</v>
      </c>
      <c r="E41" s="143">
        <f>+$B$12*B40</f>
        <v>9.3950583132727417</v>
      </c>
    </row>
    <row r="42" spans="1:5">
      <c r="A42">
        <v>2</v>
      </c>
      <c r="B42" s="140">
        <f>+B41-D42</f>
        <v>2387.8850994453373</v>
      </c>
      <c r="C42" s="140">
        <f t="shared" ref="C42:C52" si="0">+$B$15</f>
        <v>15.440675481055932</v>
      </c>
      <c r="D42" s="140">
        <f t="shared" ref="D42:D52" si="1">+C42-E42</f>
        <v>6.0692833868794605</v>
      </c>
      <c r="E42" s="143">
        <f>+$B$12*B41</f>
        <v>9.3713920941764712</v>
      </c>
    </row>
    <row r="43" spans="1:5">
      <c r="A43">
        <v>3</v>
      </c>
      <c r="B43" s="140">
        <f t="shared" ref="B43:B51" si="2">+B42-D43</f>
        <v>2381.7920571953996</v>
      </c>
      <c r="C43" s="140">
        <f t="shared" si="0"/>
        <v>15.440675481055932</v>
      </c>
      <c r="D43" s="140">
        <f t="shared" si="1"/>
        <v>6.0930422499375876</v>
      </c>
      <c r="E43" s="143">
        <f>+$B$12*B42</f>
        <v>9.3476332311183441</v>
      </c>
    </row>
    <row r="44" spans="1:5">
      <c r="A44">
        <v>4</v>
      </c>
      <c r="B44" s="140">
        <f t="shared" si="2"/>
        <v>2375.6751630757772</v>
      </c>
      <c r="C44" s="140">
        <f t="shared" si="0"/>
        <v>15.440675481055932</v>
      </c>
      <c r="D44" s="140">
        <f t="shared" si="1"/>
        <v>6.116894119622339</v>
      </c>
      <c r="E44" s="143">
        <f t="shared" ref="E44:E52" si="3">+$B$12*B43</f>
        <v>9.3237813614335927</v>
      </c>
    </row>
    <row r="45" spans="1:5">
      <c r="A45">
        <v>5</v>
      </c>
      <c r="B45" s="140">
        <f t="shared" si="2"/>
        <v>2369.534323715759</v>
      </c>
      <c r="C45" s="140">
        <f t="shared" si="0"/>
        <v>15.440675481055932</v>
      </c>
      <c r="D45" s="140">
        <f t="shared" si="1"/>
        <v>6.140839360018159</v>
      </c>
      <c r="E45" s="143">
        <f>+$B$12*B44</f>
        <v>9.2998361210377727</v>
      </c>
    </row>
    <row r="46" spans="1:5">
      <c r="A46">
        <v>6</v>
      </c>
      <c r="B46" s="140">
        <f t="shared" si="2"/>
        <v>2363.369445379124</v>
      </c>
      <c r="C46" s="140">
        <f t="shared" si="0"/>
        <v>15.440675481055932</v>
      </c>
      <c r="D46" s="140">
        <f t="shared" si="1"/>
        <v>6.1648783366347466</v>
      </c>
      <c r="E46" s="143">
        <f t="shared" si="3"/>
        <v>9.2757971444211851</v>
      </c>
    </row>
    <row r="47" spans="1:5">
      <c r="A47">
        <v>7</v>
      </c>
      <c r="B47" s="140">
        <f t="shared" si="2"/>
        <v>2357.1804339627115</v>
      </c>
      <c r="C47" s="140">
        <f t="shared" si="0"/>
        <v>15.440675481055932</v>
      </c>
      <c r="D47" s="140">
        <f t="shared" si="1"/>
        <v>6.1890114164126278</v>
      </c>
      <c r="E47" s="143">
        <f t="shared" si="3"/>
        <v>9.2516640646433039</v>
      </c>
    </row>
    <row r="48" spans="1:5">
      <c r="A48">
        <v>8</v>
      </c>
      <c r="B48" s="140">
        <f t="shared" si="2"/>
        <v>2350.9671949949829</v>
      </c>
      <c r="C48" s="140">
        <f t="shared" si="0"/>
        <v>15.440675481055932</v>
      </c>
      <c r="D48" s="140">
        <f t="shared" si="1"/>
        <v>6.2132389677287563</v>
      </c>
      <c r="E48" s="143">
        <f t="shared" si="3"/>
        <v>9.2274365133271754</v>
      </c>
    </row>
    <row r="49" spans="1:5">
      <c r="A49">
        <v>9</v>
      </c>
      <c r="B49" s="140">
        <f t="shared" si="2"/>
        <v>2344.7296336345808</v>
      </c>
      <c r="C49" s="140">
        <f t="shared" si="0"/>
        <v>15.440675481055932</v>
      </c>
      <c r="D49" s="140">
        <f t="shared" si="1"/>
        <v>6.2375613604021343</v>
      </c>
      <c r="E49" s="143">
        <f t="shared" si="3"/>
        <v>9.2031141206537974</v>
      </c>
    </row>
    <row r="50" spans="1:5">
      <c r="A50">
        <v>10</v>
      </c>
      <c r="B50" s="140">
        <f t="shared" si="2"/>
        <v>2338.4676546688811</v>
      </c>
      <c r="C50" s="140">
        <f t="shared" si="0"/>
        <v>15.440675481055932</v>
      </c>
      <c r="D50" s="140">
        <f t="shared" si="1"/>
        <v>6.2619789656994662</v>
      </c>
      <c r="E50" s="143">
        <f t="shared" si="3"/>
        <v>9.1786965153564655</v>
      </c>
    </row>
    <row r="51" spans="1:5">
      <c r="A51">
        <v>11</v>
      </c>
      <c r="B51" s="140">
        <f t="shared" si="2"/>
        <v>2332.1811625125401</v>
      </c>
      <c r="C51" s="140">
        <f t="shared" si="0"/>
        <v>15.440675481055932</v>
      </c>
      <c r="D51" s="140">
        <f t="shared" si="1"/>
        <v>6.2864921563408149</v>
      </c>
      <c r="E51" s="143">
        <f t="shared" si="3"/>
        <v>9.1541833247151168</v>
      </c>
    </row>
    <row r="52" spans="1:5">
      <c r="A52">
        <v>12</v>
      </c>
      <c r="B52" s="140">
        <f>+B51-D52</f>
        <v>2325.8700612060347</v>
      </c>
      <c r="C52" s="140">
        <f t="shared" si="0"/>
        <v>15.440675481055932</v>
      </c>
      <c r="D52" s="140">
        <f t="shared" si="1"/>
        <v>6.3111013065052948</v>
      </c>
      <c r="E52" s="143">
        <f t="shared" si="3"/>
        <v>9.1295741745506369</v>
      </c>
    </row>
    <row r="53" spans="1:5">
      <c r="B53" s="140"/>
      <c r="C53" s="142">
        <f>+SUM(C41:C52)</f>
        <v>185.28810577267117</v>
      </c>
      <c r="D53" s="142">
        <f>+SUM(D41:D52)</f>
        <v>74.12993879396457</v>
      </c>
      <c r="E53" s="142">
        <f>+SUM(E41:E52)</f>
        <v>111.1581669787066</v>
      </c>
    </row>
    <row r="55" spans="1:5">
      <c r="A55" s="141" t="s">
        <v>88</v>
      </c>
      <c r="B55" s="142">
        <f>+B52</f>
        <v>2325.8700612060347</v>
      </c>
      <c r="C55" s="141" t="s">
        <v>17</v>
      </c>
    </row>
    <row r="56" spans="1:5">
      <c r="A56" s="141" t="s">
        <v>89</v>
      </c>
      <c r="B56" s="144">
        <f>+SUM(E41:E52)</f>
        <v>111.1581669787066</v>
      </c>
      <c r="C56" s="141" t="s">
        <v>17</v>
      </c>
    </row>
    <row r="58" spans="1:5">
      <c r="A58" t="s">
        <v>90</v>
      </c>
    </row>
    <row r="60" spans="1:5">
      <c r="A60" s="141" t="s">
        <v>91</v>
      </c>
      <c r="B60" s="144">
        <f>+B4*(1+B12)^2</f>
        <v>2418.8268945935079</v>
      </c>
      <c r="C60" s="141" t="s">
        <v>17</v>
      </c>
    </row>
    <row r="61" spans="1:5">
      <c r="A61" s="141" t="s">
        <v>84</v>
      </c>
      <c r="B61" s="142">
        <f>-PMT(B12,240,B60)</f>
        <v>15.561800468445265</v>
      </c>
      <c r="C61" s="141" t="s">
        <v>17</v>
      </c>
    </row>
    <row r="62" spans="1:5">
      <c r="A62" s="141" t="s">
        <v>29</v>
      </c>
      <c r="B62" s="142">
        <f>+B61+B27</f>
        <v>16.281800468445265</v>
      </c>
      <c r="C62" s="141" t="s">
        <v>17</v>
      </c>
    </row>
    <row r="64" spans="1:5">
      <c r="A64" s="141" t="s">
        <v>96</v>
      </c>
    </row>
    <row r="66" spans="1:5">
      <c r="A66" s="145" t="s">
        <v>92</v>
      </c>
    </row>
    <row r="68" spans="1:5">
      <c r="A68" t="s">
        <v>93</v>
      </c>
      <c r="B68" s="144">
        <f>+B15*((1+B12)^(240-60)-1)/((1+B12)^(240-60)*B12)</f>
        <v>1992.0185972157494</v>
      </c>
      <c r="C68" s="141" t="s">
        <v>17</v>
      </c>
      <c r="D68" t="s">
        <v>94</v>
      </c>
    </row>
    <row r="70" spans="1:5">
      <c r="A70" t="s">
        <v>87</v>
      </c>
      <c r="B70" t="s">
        <v>83</v>
      </c>
      <c r="C70" t="s">
        <v>84</v>
      </c>
      <c r="D70" t="s">
        <v>85</v>
      </c>
      <c r="E70" t="s">
        <v>86</v>
      </c>
    </row>
    <row r="71" spans="1:5">
      <c r="A71">
        <v>60</v>
      </c>
      <c r="B71" s="143">
        <f>+B68</f>
        <v>1992.0185972157494</v>
      </c>
      <c r="C71" s="140"/>
      <c r="D71" s="143"/>
      <c r="E71" s="143"/>
    </row>
    <row r="72" spans="1:5">
      <c r="A72">
        <v>61</v>
      </c>
      <c r="B72" s="143">
        <f>+B71-D72</f>
        <v>1984.3758929355126</v>
      </c>
      <c r="C72" s="140">
        <f>+B15</f>
        <v>15.440675481055932</v>
      </c>
      <c r="D72" s="140">
        <f>+C72-E72</f>
        <v>7.6427042802368765</v>
      </c>
      <c r="E72" s="144">
        <f>+B12*B71</f>
        <v>7.7979712008190551</v>
      </c>
    </row>
    <row r="73" spans="1:5">
      <c r="A73">
        <v>62</v>
      </c>
      <c r="B73" s="143">
        <f>+B72-D73</f>
        <v>1976.7032704667824</v>
      </c>
      <c r="C73" s="140">
        <f>+C72</f>
        <v>15.440675481055932</v>
      </c>
      <c r="D73" s="140">
        <f>+C73-E73</f>
        <v>7.6726224687301787</v>
      </c>
      <c r="E73" s="144">
        <f>+B12*B72</f>
        <v>7.768053012325753</v>
      </c>
    </row>
    <row r="74" spans="1:5">
      <c r="E74" s="144">
        <f>+SUM(E72:E73)</f>
        <v>15.566024213144807</v>
      </c>
    </row>
    <row r="75" spans="1:5">
      <c r="E75" s="144"/>
    </row>
    <row r="76" spans="1:5">
      <c r="A76" t="s">
        <v>95</v>
      </c>
      <c r="B76" s="144">
        <f>+B68+E74</f>
        <v>2007.5846214288943</v>
      </c>
      <c r="C76" s="141" t="s">
        <v>17</v>
      </c>
    </row>
  </sheetData>
  <phoneticPr fontId="0" type="noConversion"/>
  <pageMargins left="0.75" right="0.75" top="1" bottom="1" header="0" footer="0"/>
  <pageSetup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82"/>
  <sheetViews>
    <sheetView workbookViewId="0">
      <selection activeCell="J42" sqref="J42:J43"/>
    </sheetView>
  </sheetViews>
  <sheetFormatPr baseColWidth="10" defaultRowHeight="12.75"/>
  <sheetData>
    <row r="1" spans="1:12" ht="15.75">
      <c r="A1" s="1"/>
      <c r="B1" s="1" t="s">
        <v>0</v>
      </c>
      <c r="C1" s="1"/>
      <c r="D1" s="1"/>
      <c r="E1" s="1"/>
      <c r="F1" s="1"/>
      <c r="G1" s="2"/>
      <c r="H1" s="1"/>
      <c r="I1" s="1"/>
      <c r="J1" s="1"/>
      <c r="K1" s="1"/>
      <c r="L1" s="1"/>
    </row>
    <row r="2" spans="1:12" ht="16.5" thickBot="1">
      <c r="A2" s="1"/>
      <c r="B2" s="1"/>
      <c r="C2" s="1"/>
      <c r="D2" s="1"/>
      <c r="E2" s="1"/>
      <c r="F2" s="1"/>
      <c r="G2" s="2"/>
      <c r="H2" s="1"/>
      <c r="I2" s="1"/>
      <c r="J2" s="1"/>
      <c r="K2" s="1"/>
      <c r="L2" s="1"/>
    </row>
    <row r="3" spans="1:12" ht="15.75">
      <c r="A3" s="3"/>
      <c r="B3" s="4"/>
      <c r="C3" s="4"/>
      <c r="D3" s="4"/>
      <c r="E3" s="4"/>
      <c r="F3" s="4"/>
      <c r="G3" s="5"/>
      <c r="H3" s="4"/>
      <c r="I3" s="4"/>
      <c r="J3" s="4"/>
      <c r="K3" s="4"/>
      <c r="L3" s="4"/>
    </row>
    <row r="4" spans="1:12" ht="15.75">
      <c r="A4" s="6"/>
      <c r="B4" s="7" t="s">
        <v>1</v>
      </c>
      <c r="C4" s="7"/>
      <c r="D4" s="7"/>
      <c r="E4" s="7"/>
      <c r="F4" s="7"/>
      <c r="G4" s="8"/>
      <c r="H4" s="7"/>
      <c r="I4" s="7"/>
      <c r="J4" s="7"/>
      <c r="K4" s="7"/>
      <c r="L4" s="7"/>
    </row>
    <row r="5" spans="1:12" ht="15.75">
      <c r="A5" s="6"/>
      <c r="B5" s="7"/>
      <c r="C5" s="7"/>
      <c r="D5" s="7"/>
      <c r="E5" s="7"/>
      <c r="F5" s="7"/>
      <c r="G5" s="8"/>
      <c r="H5" s="7"/>
      <c r="I5" s="7"/>
      <c r="J5" s="7"/>
      <c r="K5" s="7"/>
      <c r="L5" s="7"/>
    </row>
    <row r="6" spans="1:12" ht="15.75">
      <c r="A6" s="6"/>
      <c r="B6" s="7"/>
      <c r="C6" s="7"/>
      <c r="D6" s="7"/>
      <c r="E6" s="7"/>
      <c r="F6" s="7"/>
      <c r="G6" s="8"/>
      <c r="H6" s="7"/>
      <c r="I6" s="7"/>
      <c r="J6" s="7"/>
      <c r="K6" s="7"/>
      <c r="L6" s="7"/>
    </row>
    <row r="7" spans="1:12" ht="15.75">
      <c r="A7" s="6"/>
      <c r="B7" s="7"/>
      <c r="C7" s="7"/>
      <c r="D7" s="7"/>
      <c r="E7" s="7"/>
      <c r="F7" s="7"/>
      <c r="G7" s="8"/>
      <c r="H7" s="7"/>
      <c r="I7" s="9" t="s">
        <v>2</v>
      </c>
      <c r="J7" s="7" t="s">
        <v>3</v>
      </c>
      <c r="K7" s="7"/>
      <c r="L7" s="7"/>
    </row>
    <row r="8" spans="1:12" ht="15.75">
      <c r="A8" s="6"/>
      <c r="B8" s="7"/>
      <c r="C8" s="7"/>
      <c r="D8" s="7"/>
      <c r="E8" s="7"/>
      <c r="F8" s="7"/>
      <c r="G8" s="8"/>
      <c r="H8" s="7"/>
      <c r="I8" s="10"/>
      <c r="J8" s="7"/>
      <c r="K8" s="7"/>
      <c r="L8" s="7"/>
    </row>
    <row r="9" spans="1:12" ht="15.75">
      <c r="A9" s="6"/>
      <c r="B9" s="7"/>
      <c r="C9" s="7"/>
      <c r="D9" s="7"/>
      <c r="E9" s="7"/>
      <c r="F9" s="7"/>
      <c r="G9" s="8"/>
      <c r="H9" s="7"/>
      <c r="I9" s="9" t="s">
        <v>4</v>
      </c>
      <c r="J9" s="7" t="s">
        <v>5</v>
      </c>
      <c r="K9" s="7"/>
      <c r="L9" s="7"/>
    </row>
    <row r="10" spans="1:12" ht="16.5" thickBot="1">
      <c r="A10" s="6"/>
      <c r="B10" s="7"/>
      <c r="C10" s="7"/>
      <c r="D10" s="7"/>
      <c r="E10" s="7"/>
      <c r="F10" s="7"/>
      <c r="G10" s="8"/>
      <c r="H10" s="7"/>
      <c r="I10" s="7"/>
      <c r="J10" s="7"/>
      <c r="K10" s="7"/>
      <c r="L10" s="7"/>
    </row>
    <row r="11" spans="1:12" ht="16.5" thickBot="1">
      <c r="A11" s="6"/>
      <c r="B11" s="11" t="s">
        <v>6</v>
      </c>
      <c r="C11" s="12"/>
      <c r="D11" s="12"/>
      <c r="E11" s="12"/>
      <c r="F11" s="12"/>
      <c r="G11" s="13"/>
      <c r="H11" s="12"/>
      <c r="I11" s="12"/>
      <c r="J11" s="12"/>
      <c r="K11" s="14"/>
      <c r="L11" s="14"/>
    </row>
    <row r="12" spans="1:12" ht="15.75">
      <c r="A12" s="6"/>
      <c r="B12" s="15"/>
      <c r="C12" s="15"/>
      <c r="D12" s="15"/>
      <c r="E12" s="15"/>
      <c r="F12" s="15"/>
      <c r="G12" s="16"/>
      <c r="H12" s="15"/>
      <c r="I12" s="15"/>
      <c r="J12" s="15"/>
      <c r="K12" s="15"/>
      <c r="L12" s="15"/>
    </row>
    <row r="13" spans="1:12" ht="15.75">
      <c r="A13" s="6"/>
      <c r="B13" s="15"/>
      <c r="C13" s="15"/>
      <c r="D13" s="15"/>
      <c r="E13" s="15"/>
      <c r="F13" s="15"/>
      <c r="G13" s="16"/>
      <c r="H13" s="15"/>
      <c r="I13" s="15"/>
      <c r="J13" s="15"/>
      <c r="K13" s="15"/>
      <c r="L13" s="15"/>
    </row>
    <row r="14" spans="1:12" ht="15.75">
      <c r="A14" s="6"/>
      <c r="B14" s="15"/>
      <c r="C14" s="15"/>
      <c r="D14" s="15"/>
      <c r="E14" s="15"/>
      <c r="F14" s="15"/>
      <c r="G14" s="16"/>
      <c r="H14" s="15"/>
      <c r="I14" s="15"/>
      <c r="J14" s="15"/>
      <c r="K14" s="15"/>
      <c r="L14" s="15"/>
    </row>
    <row r="15" spans="1:12" ht="16.5" thickBot="1">
      <c r="A15" s="6"/>
      <c r="B15" s="15"/>
      <c r="C15" s="15"/>
      <c r="D15" s="15"/>
      <c r="E15" s="15"/>
      <c r="F15" s="15"/>
      <c r="G15" s="16"/>
      <c r="H15" s="15"/>
      <c r="I15" s="15"/>
      <c r="J15" s="15"/>
      <c r="K15" s="15"/>
      <c r="L15" s="15"/>
    </row>
    <row r="16" spans="1:12" ht="15.75">
      <c r="A16" s="6"/>
      <c r="B16" s="17" t="s">
        <v>7</v>
      </c>
      <c r="C16" s="18" t="s">
        <v>8</v>
      </c>
      <c r="D16" s="18"/>
      <c r="E16" s="18"/>
      <c r="F16" s="18"/>
      <c r="G16" s="19"/>
      <c r="H16" s="19"/>
      <c r="I16" s="19"/>
      <c r="J16" s="19"/>
      <c r="K16" s="19"/>
      <c r="L16" s="20"/>
    </row>
    <row r="17" spans="1:13" ht="15.75">
      <c r="A17" s="6"/>
      <c r="B17" s="21"/>
      <c r="C17" s="22"/>
      <c r="D17" s="22"/>
      <c r="E17" s="22"/>
      <c r="F17" s="22"/>
      <c r="G17" s="23"/>
      <c r="H17" s="23"/>
      <c r="I17" s="23"/>
      <c r="J17" s="23"/>
      <c r="K17" s="23"/>
      <c r="L17" s="24"/>
    </row>
    <row r="18" spans="1:13" ht="15.75">
      <c r="A18" s="6"/>
      <c r="B18" s="21" t="s">
        <v>9</v>
      </c>
      <c r="C18" s="22" t="s">
        <v>1</v>
      </c>
      <c r="D18" s="22"/>
      <c r="E18" s="22"/>
      <c r="F18" s="22"/>
      <c r="G18" s="23"/>
      <c r="H18" s="23"/>
      <c r="I18" s="23"/>
      <c r="J18" s="23"/>
      <c r="K18" s="23"/>
      <c r="L18" s="24"/>
    </row>
    <row r="19" spans="1:13" ht="15.75">
      <c r="A19" s="6"/>
      <c r="B19" s="21"/>
      <c r="C19" s="22"/>
      <c r="D19" s="22"/>
      <c r="E19" s="22"/>
      <c r="F19" s="22"/>
      <c r="G19" s="23"/>
      <c r="H19" s="23"/>
      <c r="I19" s="23"/>
      <c r="J19" s="23"/>
      <c r="K19" s="23"/>
      <c r="L19" s="24"/>
    </row>
    <row r="20" spans="1:13" ht="16.5" thickBot="1">
      <c r="A20" s="6"/>
      <c r="B20" s="25" t="s">
        <v>10</v>
      </c>
      <c r="C20" s="26" t="s">
        <v>1</v>
      </c>
      <c r="D20" s="26"/>
      <c r="E20" s="26"/>
      <c r="F20" s="26"/>
      <c r="G20" s="27"/>
      <c r="H20" s="27"/>
      <c r="I20" s="27"/>
      <c r="J20" s="27"/>
      <c r="K20" s="27"/>
      <c r="L20" s="28"/>
    </row>
    <row r="21" spans="1:13" ht="16.5" thickBot="1">
      <c r="A21" s="6"/>
      <c r="B21" s="29"/>
      <c r="C21" s="29"/>
      <c r="D21" s="29"/>
      <c r="E21" s="29"/>
      <c r="F21" s="29"/>
      <c r="G21" s="16"/>
      <c r="H21" s="15"/>
      <c r="I21" s="15"/>
      <c r="J21" s="15"/>
      <c r="K21" s="15"/>
      <c r="L21" s="15"/>
    </row>
    <row r="22" spans="1:13" ht="16.5" thickBot="1">
      <c r="A22" s="6"/>
      <c r="B22" s="30" t="s">
        <v>11</v>
      </c>
      <c r="C22" s="31"/>
      <c r="D22" s="30"/>
      <c r="E22" s="30"/>
      <c r="F22" s="30"/>
      <c r="G22" s="16"/>
      <c r="H22" s="32" t="s">
        <v>12</v>
      </c>
      <c r="I22" s="33" t="s">
        <v>13</v>
      </c>
      <c r="J22" s="7"/>
      <c r="K22" s="7"/>
      <c r="L22" s="7"/>
    </row>
    <row r="23" spans="1:13" ht="16.5" thickBot="1">
      <c r="A23" s="6"/>
      <c r="B23" s="29"/>
      <c r="C23" s="29"/>
      <c r="D23" s="29"/>
      <c r="E23" s="29"/>
      <c r="F23" s="34"/>
      <c r="G23" s="16"/>
      <c r="H23" s="15"/>
      <c r="I23" s="15"/>
      <c r="J23" s="15"/>
      <c r="K23" s="15"/>
      <c r="L23" s="35">
        <v>0.17549999999999999</v>
      </c>
    </row>
    <row r="24" spans="1:13" ht="16.5" thickBot="1">
      <c r="A24" s="6"/>
      <c r="B24" s="7" t="s">
        <v>14</v>
      </c>
      <c r="C24" s="7"/>
      <c r="D24" s="7"/>
      <c r="E24" s="7"/>
      <c r="F24" s="34"/>
      <c r="G24" s="8"/>
      <c r="H24" s="36">
        <v>38548</v>
      </c>
      <c r="I24" s="33" t="s">
        <v>13</v>
      </c>
      <c r="J24" s="8"/>
      <c r="K24" s="37"/>
      <c r="L24" s="33"/>
    </row>
    <row r="25" spans="1:13" ht="16.5" thickBot="1">
      <c r="A25" s="6"/>
      <c r="B25" s="7"/>
      <c r="C25" s="7"/>
      <c r="D25" s="7"/>
      <c r="E25" s="7"/>
      <c r="F25" s="34"/>
      <c r="G25" s="8"/>
      <c r="H25" s="38"/>
      <c r="I25" s="33"/>
      <c r="J25" s="39"/>
      <c r="K25" s="39"/>
      <c r="L25" s="39"/>
    </row>
    <row r="26" spans="1:13" ht="17.25" thickBot="1">
      <c r="A26" s="6"/>
      <c r="B26" s="39" t="s">
        <v>15</v>
      </c>
      <c r="C26" s="33" t="s">
        <v>13</v>
      </c>
      <c r="D26" s="39"/>
      <c r="E26" s="39"/>
      <c r="F26" s="1"/>
      <c r="G26" s="8"/>
      <c r="H26" s="40">
        <v>3000</v>
      </c>
      <c r="I26" s="33" t="s">
        <v>16</v>
      </c>
      <c r="J26" s="31"/>
      <c r="K26" s="37"/>
      <c r="L26" s="41" t="s">
        <v>17</v>
      </c>
      <c r="M26" s="42">
        <v>17516.25</v>
      </c>
    </row>
    <row r="27" spans="1:13" ht="16.5" thickBot="1">
      <c r="A27" s="6"/>
      <c r="B27" s="39"/>
      <c r="C27" s="39"/>
      <c r="D27" s="39"/>
      <c r="E27" s="39"/>
      <c r="F27" s="39"/>
      <c r="G27" s="8"/>
      <c r="H27" s="43"/>
      <c r="I27" s="44"/>
      <c r="J27" s="45" t="s">
        <v>18</v>
      </c>
      <c r="K27" s="7"/>
      <c r="L27" s="46" t="s">
        <v>1</v>
      </c>
    </row>
    <row r="28" spans="1:13" ht="16.5" thickBot="1">
      <c r="A28" s="6"/>
      <c r="B28" s="39" t="s">
        <v>19</v>
      </c>
      <c r="C28" s="33" t="s">
        <v>13</v>
      </c>
      <c r="D28" s="1"/>
      <c r="E28" s="7"/>
      <c r="F28" s="7"/>
      <c r="G28" s="8"/>
      <c r="H28" s="40">
        <v>2400</v>
      </c>
      <c r="I28" s="7"/>
      <c r="J28" s="40">
        <v>2400</v>
      </c>
      <c r="K28" s="31"/>
      <c r="L28" s="40" t="s">
        <v>1</v>
      </c>
    </row>
    <row r="29" spans="1:13" ht="16.5" thickBot="1">
      <c r="A29" s="6"/>
      <c r="B29" s="39"/>
      <c r="C29" s="39"/>
      <c r="D29" s="39"/>
      <c r="E29" s="39"/>
      <c r="F29" s="39"/>
      <c r="G29" s="8"/>
      <c r="H29" s="47"/>
      <c r="I29" s="7"/>
      <c r="J29" s="33"/>
      <c r="K29" s="7"/>
      <c r="L29" s="39"/>
    </row>
    <row r="30" spans="1:13" ht="16.5" thickBot="1">
      <c r="A30" s="6"/>
      <c r="B30" s="39" t="s">
        <v>20</v>
      </c>
      <c r="C30" s="39"/>
      <c r="D30" s="48" t="s">
        <v>1</v>
      </c>
      <c r="E30" s="49"/>
      <c r="F30" s="49"/>
      <c r="G30" s="8"/>
      <c r="H30" s="50">
        <v>0.8</v>
      </c>
      <c r="I30" s="7"/>
      <c r="J30" s="51">
        <v>0.8</v>
      </c>
      <c r="K30" s="7"/>
      <c r="L30" s="52" t="s">
        <v>1</v>
      </c>
    </row>
    <row r="31" spans="1:13" ht="16.5" thickBot="1">
      <c r="A31" s="6"/>
      <c r="B31" s="39"/>
      <c r="C31" s="39"/>
      <c r="D31" s="39"/>
      <c r="E31" s="49"/>
      <c r="F31" s="49"/>
      <c r="G31" s="8"/>
      <c r="H31" s="53"/>
      <c r="I31" s="7"/>
      <c r="J31" s="53"/>
      <c r="K31" s="7"/>
      <c r="L31" s="53"/>
    </row>
    <row r="32" spans="1:13" ht="16.5" thickBot="1">
      <c r="A32" s="6"/>
      <c r="B32" s="39" t="s">
        <v>21</v>
      </c>
      <c r="C32" s="39"/>
      <c r="D32" s="32" t="s">
        <v>12</v>
      </c>
      <c r="E32" s="39"/>
      <c r="F32" s="1"/>
      <c r="G32" s="39" t="s">
        <v>22</v>
      </c>
      <c r="H32" s="32" t="s">
        <v>23</v>
      </c>
      <c r="I32" s="33" t="s">
        <v>1</v>
      </c>
      <c r="J32" s="53"/>
      <c r="K32" s="7"/>
      <c r="L32" s="53"/>
    </row>
    <row r="33" spans="1:13" ht="16.5" thickBot="1">
      <c r="A33" s="6"/>
      <c r="B33" s="39"/>
      <c r="C33" s="39"/>
      <c r="D33" s="39"/>
      <c r="E33" s="35"/>
      <c r="F33" s="35"/>
      <c r="G33" s="35"/>
      <c r="H33" s="35"/>
      <c r="I33" s="35"/>
      <c r="J33" s="35"/>
      <c r="K33" s="35"/>
      <c r="L33" s="35"/>
    </row>
    <row r="34" spans="1:13" ht="16.5" thickBot="1">
      <c r="A34" s="6"/>
      <c r="B34" s="39" t="s">
        <v>24</v>
      </c>
      <c r="C34" s="39"/>
      <c r="D34" s="39"/>
      <c r="E34" s="54"/>
      <c r="F34" s="33"/>
      <c r="G34" s="55"/>
      <c r="H34" s="32" t="s">
        <v>12</v>
      </c>
      <c r="I34" s="44"/>
      <c r="J34" s="7"/>
      <c r="K34" s="35"/>
      <c r="L34" s="31"/>
    </row>
    <row r="35" spans="1:13" ht="16.5" thickBot="1">
      <c r="A35" s="6"/>
      <c r="B35" s="39"/>
      <c r="C35" s="39"/>
      <c r="D35" s="39"/>
      <c r="E35" s="56"/>
      <c r="F35" s="35"/>
      <c r="G35" s="35"/>
      <c r="H35" s="35"/>
      <c r="I35" s="35"/>
      <c r="J35" s="35"/>
      <c r="K35" s="35"/>
      <c r="L35" s="35"/>
    </row>
    <row r="36" spans="1:13" ht="16.5" thickBot="1">
      <c r="A36" s="6"/>
      <c r="B36" s="39" t="s">
        <v>25</v>
      </c>
      <c r="C36" s="7"/>
      <c r="D36" s="7"/>
      <c r="E36" s="57"/>
      <c r="F36" s="31"/>
      <c r="G36" s="35"/>
      <c r="H36" s="58">
        <v>2</v>
      </c>
      <c r="I36" s="59" t="s">
        <v>1</v>
      </c>
      <c r="J36" s="35"/>
      <c r="K36" s="35"/>
      <c r="L36" s="35"/>
    </row>
    <row r="37" spans="1:13" ht="15.75">
      <c r="A37" s="6"/>
      <c r="B37" s="60" t="s">
        <v>26</v>
      </c>
      <c r="C37" s="39"/>
      <c r="D37" s="39"/>
      <c r="E37" s="61"/>
      <c r="F37" s="61"/>
      <c r="G37" s="61"/>
      <c r="H37" s="61"/>
      <c r="I37" s="61"/>
      <c r="J37" s="61"/>
      <c r="K37" s="61"/>
      <c r="L37" s="61"/>
    </row>
    <row r="38" spans="1:13" ht="16.5" thickBot="1">
      <c r="A38" s="6"/>
      <c r="B38" s="39"/>
      <c r="C38" s="39"/>
      <c r="D38" s="39"/>
      <c r="E38" s="61"/>
      <c r="F38" s="61"/>
      <c r="G38" s="61"/>
      <c r="H38" s="61"/>
      <c r="I38" s="61"/>
      <c r="J38" s="61"/>
      <c r="K38" s="61"/>
      <c r="L38" s="61"/>
    </row>
    <row r="39" spans="1:13" ht="16.5" thickBot="1">
      <c r="A39" s="6"/>
      <c r="B39" s="62" t="s">
        <v>27</v>
      </c>
      <c r="C39" s="63"/>
      <c r="D39" s="63"/>
      <c r="E39" s="64">
        <v>8</v>
      </c>
      <c r="F39" s="64">
        <v>10</v>
      </c>
      <c r="G39" s="64">
        <v>12</v>
      </c>
      <c r="H39" s="64">
        <v>15</v>
      </c>
      <c r="I39" s="65">
        <v>18</v>
      </c>
      <c r="J39" s="64">
        <v>20</v>
      </c>
      <c r="K39" s="65">
        <v>25</v>
      </c>
      <c r="L39" s="66">
        <v>30</v>
      </c>
    </row>
    <row r="40" spans="1:13" ht="15.75">
      <c r="A40" s="6"/>
      <c r="B40" s="67" t="s">
        <v>28</v>
      </c>
      <c r="C40" s="5"/>
      <c r="D40" s="5"/>
      <c r="E40" s="68">
        <v>4.9000000000000002E-2</v>
      </c>
      <c r="F40" s="68">
        <v>4.8000000000000001E-2</v>
      </c>
      <c r="G40" s="68">
        <v>4.8000000000000001E-2</v>
      </c>
      <c r="H40" s="68">
        <v>4.8000000000000001E-2</v>
      </c>
      <c r="I40" s="68">
        <v>4.8000000000000001E-2</v>
      </c>
      <c r="J40" s="68">
        <v>4.8000000000000001E-2</v>
      </c>
      <c r="K40" s="68">
        <v>4.9000000000000002E-2</v>
      </c>
      <c r="L40" s="69">
        <v>0.05</v>
      </c>
    </row>
    <row r="41" spans="1:13" ht="15.75">
      <c r="A41" s="6"/>
      <c r="B41" s="70" t="s">
        <v>29</v>
      </c>
      <c r="C41" s="8"/>
      <c r="D41" s="53">
        <v>0.8</v>
      </c>
      <c r="E41" s="71">
        <v>30.148164141814902</v>
      </c>
      <c r="F41" s="71">
        <v>25.102373715343766</v>
      </c>
      <c r="G41" s="71">
        <v>21.834964046007997</v>
      </c>
      <c r="H41" s="71">
        <v>18.603049793977718</v>
      </c>
      <c r="I41" s="71">
        <v>16.483373251966984</v>
      </c>
      <c r="J41" s="71">
        <v>15.440675481055932</v>
      </c>
      <c r="K41" s="71">
        <v>13.742629103485628</v>
      </c>
      <c r="L41" s="72">
        <v>12.721324743408434</v>
      </c>
    </row>
    <row r="42" spans="1:13" ht="15.75">
      <c r="A42" s="6"/>
      <c r="B42" s="73" t="s">
        <v>30</v>
      </c>
      <c r="C42" s="39"/>
      <c r="D42" s="74" t="s">
        <v>31</v>
      </c>
      <c r="E42" s="75">
        <v>0.48</v>
      </c>
      <c r="F42" s="75">
        <v>0.48</v>
      </c>
      <c r="G42" s="75">
        <v>0.48</v>
      </c>
      <c r="H42" s="75">
        <v>0.48</v>
      </c>
      <c r="I42" s="75">
        <v>0.48</v>
      </c>
      <c r="J42" s="75">
        <v>0.48</v>
      </c>
      <c r="K42" s="75">
        <v>0.48</v>
      </c>
      <c r="L42" s="76">
        <v>0.48</v>
      </c>
    </row>
    <row r="43" spans="1:13" ht="15.75">
      <c r="A43" s="6"/>
      <c r="B43" s="77" t="s">
        <v>32</v>
      </c>
      <c r="C43" s="48"/>
      <c r="D43" s="39"/>
      <c r="E43" s="75">
        <v>0.39140000000000003</v>
      </c>
      <c r="F43" s="75">
        <v>0.39140000000000003</v>
      </c>
      <c r="G43" s="75">
        <v>0.39140000000000003</v>
      </c>
      <c r="H43" s="75">
        <v>0.39140000000000003</v>
      </c>
      <c r="I43" s="75">
        <v>0.39140000000000003</v>
      </c>
      <c r="J43" s="75">
        <v>0.39140000000000003</v>
      </c>
      <c r="K43" s="75">
        <v>0.39140000000000003</v>
      </c>
      <c r="L43" s="76">
        <v>0.39140000000000003</v>
      </c>
      <c r="M43" s="78"/>
    </row>
    <row r="44" spans="1:13" ht="16.5" thickBot="1">
      <c r="A44" s="6"/>
      <c r="B44" s="79" t="s">
        <v>33</v>
      </c>
      <c r="C44" s="80"/>
      <c r="D44" s="81"/>
      <c r="E44" s="82">
        <v>31.019564141814904</v>
      </c>
      <c r="F44" s="82">
        <v>25.973773715343768</v>
      </c>
      <c r="G44" s="82">
        <v>22.706364046007998</v>
      </c>
      <c r="H44" s="82">
        <v>19.474449793977719</v>
      </c>
      <c r="I44" s="82">
        <v>17.354773251966986</v>
      </c>
      <c r="J44" s="82">
        <v>16.312075481055931</v>
      </c>
      <c r="K44" s="83">
        <v>14.614029103485629</v>
      </c>
      <c r="L44" s="84">
        <v>13.592724743408436</v>
      </c>
    </row>
    <row r="45" spans="1:13" ht="15.75">
      <c r="A45" s="6"/>
      <c r="B45" s="67" t="s">
        <v>1</v>
      </c>
      <c r="C45" s="5"/>
      <c r="D45" s="5"/>
      <c r="E45" s="68" t="s">
        <v>1</v>
      </c>
      <c r="F45" s="68" t="s">
        <v>1</v>
      </c>
      <c r="G45" s="68" t="s">
        <v>1</v>
      </c>
      <c r="H45" s="68" t="s">
        <v>1</v>
      </c>
      <c r="I45" s="68" t="s">
        <v>1</v>
      </c>
      <c r="J45" s="68" t="s">
        <v>1</v>
      </c>
      <c r="K45" s="68" t="s">
        <v>1</v>
      </c>
      <c r="L45" s="69" t="s">
        <v>1</v>
      </c>
    </row>
    <row r="46" spans="1:13" ht="15.75">
      <c r="A46" s="6"/>
      <c r="B46" s="70" t="s">
        <v>1</v>
      </c>
      <c r="C46" s="7"/>
      <c r="D46" s="53" t="s">
        <v>1</v>
      </c>
      <c r="E46" s="71" t="s">
        <v>1</v>
      </c>
      <c r="F46" s="71" t="s">
        <v>1</v>
      </c>
      <c r="G46" s="71" t="s">
        <v>1</v>
      </c>
      <c r="H46" s="71" t="s">
        <v>1</v>
      </c>
      <c r="I46" s="71" t="s">
        <v>1</v>
      </c>
      <c r="J46" s="71" t="s">
        <v>1</v>
      </c>
      <c r="K46" s="71" t="s">
        <v>1</v>
      </c>
      <c r="L46" s="72" t="s">
        <v>1</v>
      </c>
    </row>
    <row r="47" spans="1:13" ht="15.75">
      <c r="A47" s="6"/>
      <c r="B47" s="77" t="s">
        <v>1</v>
      </c>
      <c r="C47" s="85"/>
      <c r="D47" s="53" t="s">
        <v>1</v>
      </c>
      <c r="E47" s="75" t="s">
        <v>1</v>
      </c>
      <c r="F47" s="75" t="s">
        <v>1</v>
      </c>
      <c r="G47" s="75" t="s">
        <v>1</v>
      </c>
      <c r="H47" s="75" t="s">
        <v>1</v>
      </c>
      <c r="I47" s="75" t="s">
        <v>1</v>
      </c>
      <c r="J47" s="75" t="s">
        <v>1</v>
      </c>
      <c r="K47" s="75" t="s">
        <v>1</v>
      </c>
      <c r="L47" s="76" t="s">
        <v>1</v>
      </c>
    </row>
    <row r="48" spans="1:13" ht="16.5" thickBot="1">
      <c r="A48" s="6"/>
      <c r="B48" s="79" t="s">
        <v>1</v>
      </c>
      <c r="C48" s="81"/>
      <c r="D48" s="81"/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</row>
    <row r="49" spans="1:12" ht="15.75">
      <c r="A49" s="6"/>
      <c r="B49" s="67" t="s">
        <v>1</v>
      </c>
      <c r="C49" s="86"/>
      <c r="D49" s="5"/>
      <c r="E49" s="68" t="s">
        <v>1</v>
      </c>
      <c r="F49" s="68" t="s">
        <v>1</v>
      </c>
      <c r="G49" s="68" t="s">
        <v>1</v>
      </c>
      <c r="H49" s="68" t="s">
        <v>1</v>
      </c>
      <c r="I49" s="68" t="s">
        <v>1</v>
      </c>
      <c r="J49" s="68" t="s">
        <v>1</v>
      </c>
      <c r="K49" s="68" t="s">
        <v>1</v>
      </c>
      <c r="L49" s="69" t="s">
        <v>1</v>
      </c>
    </row>
    <row r="50" spans="1:12" ht="15.75">
      <c r="A50" s="6"/>
      <c r="B50" s="70" t="s">
        <v>1</v>
      </c>
      <c r="C50" s="7"/>
      <c r="D50" s="53" t="s">
        <v>1</v>
      </c>
      <c r="E50" s="71" t="s">
        <v>1</v>
      </c>
      <c r="F50" s="71" t="s">
        <v>1</v>
      </c>
      <c r="G50" s="71" t="s">
        <v>1</v>
      </c>
      <c r="H50" s="71" t="s">
        <v>1</v>
      </c>
      <c r="I50" s="71" t="s">
        <v>1</v>
      </c>
      <c r="J50" s="71" t="s">
        <v>1</v>
      </c>
      <c r="K50" s="71" t="s">
        <v>1</v>
      </c>
      <c r="L50" s="72" t="s">
        <v>1</v>
      </c>
    </row>
    <row r="51" spans="1:12" ht="15.75">
      <c r="A51" s="6"/>
      <c r="B51" s="73" t="s">
        <v>1</v>
      </c>
      <c r="C51" s="7"/>
      <c r="D51" s="53"/>
      <c r="E51" s="75" t="s">
        <v>1</v>
      </c>
      <c r="F51" s="75" t="s">
        <v>1</v>
      </c>
      <c r="G51" s="75" t="s">
        <v>1</v>
      </c>
      <c r="H51" s="75" t="s">
        <v>1</v>
      </c>
      <c r="I51" s="75" t="s">
        <v>1</v>
      </c>
      <c r="J51" s="75" t="s">
        <v>1</v>
      </c>
      <c r="K51" s="75" t="s">
        <v>1</v>
      </c>
      <c r="L51" s="76" t="s">
        <v>1</v>
      </c>
    </row>
    <row r="52" spans="1:12" ht="16.5" thickBot="1">
      <c r="A52" s="6"/>
      <c r="B52" s="87" t="s">
        <v>1</v>
      </c>
      <c r="C52" s="88"/>
      <c r="D52" s="89"/>
      <c r="E52" s="75" t="s">
        <v>1</v>
      </c>
      <c r="F52" s="75" t="s">
        <v>1</v>
      </c>
      <c r="G52" s="75" t="s">
        <v>1</v>
      </c>
      <c r="H52" s="75" t="s">
        <v>1</v>
      </c>
      <c r="I52" s="75" t="s">
        <v>1</v>
      </c>
      <c r="J52" s="75" t="s">
        <v>1</v>
      </c>
      <c r="K52" s="75" t="s">
        <v>1</v>
      </c>
      <c r="L52" s="76" t="s">
        <v>1</v>
      </c>
    </row>
    <row r="53" spans="1:12" ht="16.5" thickBot="1">
      <c r="A53" s="6"/>
      <c r="B53" s="90" t="s">
        <v>34</v>
      </c>
      <c r="C53" s="91"/>
      <c r="D53" s="92"/>
      <c r="E53" s="93">
        <v>31.019564141814904</v>
      </c>
      <c r="F53" s="93">
        <v>25.973773715343768</v>
      </c>
      <c r="G53" s="93">
        <v>22.706364046007998</v>
      </c>
      <c r="H53" s="93">
        <v>19.474449793977719</v>
      </c>
      <c r="I53" s="93">
        <v>17.354773251966986</v>
      </c>
      <c r="J53" s="93">
        <v>16.312075481055931</v>
      </c>
      <c r="K53" s="93">
        <v>14.614029103485629</v>
      </c>
      <c r="L53" s="93">
        <v>13.592724743408436</v>
      </c>
    </row>
    <row r="54" spans="1:12" ht="16.5" thickBot="1">
      <c r="A54" s="6"/>
      <c r="B54" s="62" t="s">
        <v>35</v>
      </c>
      <c r="C54" s="94"/>
      <c r="D54" s="63"/>
      <c r="E54" s="95">
        <v>542780.02315783582</v>
      </c>
      <c r="F54" s="95">
        <v>454488.83273334813</v>
      </c>
      <c r="G54" s="95">
        <v>397315.73101340752</v>
      </c>
      <c r="H54" s="95">
        <v>340763.72775052424</v>
      </c>
      <c r="I54" s="95">
        <v>303673.64881518582</v>
      </c>
      <c r="J54" s="95">
        <v>285428.53364676191</v>
      </c>
      <c r="K54" s="95">
        <v>255716.13511250052</v>
      </c>
      <c r="L54" s="95">
        <v>237845.36163291341</v>
      </c>
    </row>
    <row r="55" spans="1:12" ht="16.5" thickBot="1">
      <c r="A55" s="6"/>
      <c r="B55" s="62" t="s">
        <v>36</v>
      </c>
      <c r="C55" s="94"/>
      <c r="D55" s="63"/>
      <c r="E55" s="95">
        <v>2171120.0926313433</v>
      </c>
      <c r="F55" s="95">
        <v>1817955.3309333925</v>
      </c>
      <c r="G55" s="95">
        <v>1589262.9240536301</v>
      </c>
      <c r="H55" s="95">
        <v>1363054.911002097</v>
      </c>
      <c r="I55" s="95">
        <v>1214694.5952607433</v>
      </c>
      <c r="J55" s="95">
        <v>1141714.1345870476</v>
      </c>
      <c r="K55" s="95">
        <v>1022864.5404500021</v>
      </c>
      <c r="L55" s="95">
        <v>951381.44653165364</v>
      </c>
    </row>
    <row r="56" spans="1:12" ht="15.75">
      <c r="A56" s="6"/>
      <c r="B56" s="7"/>
      <c r="C56" s="7"/>
      <c r="D56" s="7"/>
      <c r="E56" s="96">
        <f t="shared" ref="E56:L56" si="0">+E53*$M$26</f>
        <v>543346.44039906526</v>
      </c>
      <c r="F56" s="96">
        <f t="shared" si="0"/>
        <v>454963.1138413903</v>
      </c>
      <c r="G56" s="96">
        <f t="shared" si="0"/>
        <v>397730.34922088758</v>
      </c>
      <c r="H56" s="96">
        <f t="shared" si="0"/>
        <v>341119.33120376221</v>
      </c>
      <c r="I56" s="96">
        <f t="shared" si="0"/>
        <v>303990.54697476671</v>
      </c>
      <c r="J56" s="96">
        <f t="shared" si="0"/>
        <v>285726.39214504597</v>
      </c>
      <c r="K56" s="96">
        <f t="shared" si="0"/>
        <v>255982.98728393015</v>
      </c>
      <c r="L56" s="96">
        <f t="shared" si="0"/>
        <v>238093.56478672801</v>
      </c>
    </row>
    <row r="57" spans="1:12" ht="16.5" thickBot="1">
      <c r="A57" s="6"/>
      <c r="B57" s="7"/>
      <c r="C57" s="7"/>
      <c r="D57" s="7"/>
      <c r="E57" s="97"/>
      <c r="F57" s="97"/>
      <c r="G57" s="8"/>
      <c r="H57" s="7"/>
      <c r="I57" s="7"/>
      <c r="J57" s="7"/>
      <c r="K57" s="7"/>
      <c r="L57" s="7"/>
    </row>
    <row r="58" spans="1:12" ht="16.5" thickBot="1">
      <c r="A58" s="6"/>
      <c r="B58" s="98" t="s">
        <v>37</v>
      </c>
      <c r="C58" s="99"/>
      <c r="D58" s="99"/>
      <c r="E58" s="99"/>
      <c r="F58" s="94"/>
      <c r="G58" s="100" t="s">
        <v>18</v>
      </c>
      <c r="H58" s="101"/>
      <c r="I58" s="102" t="s">
        <v>1</v>
      </c>
      <c r="J58" s="103"/>
      <c r="K58" s="104"/>
      <c r="L58" s="105" t="s">
        <v>38</v>
      </c>
    </row>
    <row r="59" spans="1:12" ht="15.75">
      <c r="A59" s="6"/>
      <c r="B59" s="3" t="s">
        <v>39</v>
      </c>
      <c r="C59" s="4"/>
      <c r="D59" s="4"/>
      <c r="E59" s="4"/>
      <c r="F59" s="7"/>
      <c r="G59" s="106">
        <v>2.5</v>
      </c>
      <c r="H59" s="107"/>
      <c r="I59" s="108">
        <v>0</v>
      </c>
      <c r="J59" s="109"/>
      <c r="K59" s="4"/>
      <c r="L59" s="110">
        <v>2.5</v>
      </c>
    </row>
    <row r="60" spans="1:12" ht="15.75">
      <c r="A60" s="6"/>
      <c r="B60" s="6" t="s">
        <v>40</v>
      </c>
      <c r="C60" s="7"/>
      <c r="D60" s="7"/>
      <c r="E60" s="7"/>
      <c r="F60" s="7"/>
      <c r="G60" s="111">
        <v>6.5</v>
      </c>
      <c r="H60" s="112"/>
      <c r="I60" s="113">
        <v>0</v>
      </c>
      <c r="J60" s="114"/>
      <c r="K60" s="7"/>
      <c r="L60" s="115">
        <v>6.5</v>
      </c>
    </row>
    <row r="61" spans="1:12" ht="15.75">
      <c r="A61" s="6"/>
      <c r="B61" s="6" t="s">
        <v>41</v>
      </c>
      <c r="C61" s="7"/>
      <c r="D61" s="7"/>
      <c r="E61" s="7"/>
      <c r="F61" s="7"/>
      <c r="G61" s="111">
        <v>3</v>
      </c>
      <c r="H61" s="112"/>
      <c r="I61" s="113">
        <v>0</v>
      </c>
      <c r="J61" s="114"/>
      <c r="K61" s="7"/>
      <c r="L61" s="115">
        <v>3</v>
      </c>
    </row>
    <row r="62" spans="1:12" ht="15.75">
      <c r="A62" s="6"/>
      <c r="B62" s="6" t="s">
        <v>42</v>
      </c>
      <c r="C62" s="7"/>
      <c r="D62" s="7"/>
      <c r="E62" s="7"/>
      <c r="F62" s="7"/>
      <c r="G62" s="111">
        <v>3</v>
      </c>
      <c r="H62" s="112"/>
      <c r="I62" s="113">
        <v>0</v>
      </c>
      <c r="J62" s="114"/>
      <c r="K62" s="7"/>
      <c r="L62" s="115">
        <v>3</v>
      </c>
    </row>
    <row r="63" spans="1:12" ht="15.75">
      <c r="A63" s="6"/>
      <c r="B63" s="6" t="s">
        <v>43</v>
      </c>
      <c r="C63" s="7"/>
      <c r="D63" s="7"/>
      <c r="E63" s="7"/>
      <c r="F63" s="7"/>
      <c r="G63" s="111">
        <v>4.8</v>
      </c>
      <c r="H63" s="112"/>
      <c r="I63" s="113">
        <v>0</v>
      </c>
      <c r="J63" s="114"/>
      <c r="K63" s="7"/>
      <c r="L63" s="115">
        <v>4.8</v>
      </c>
    </row>
    <row r="64" spans="1:12" ht="16.5" thickBot="1">
      <c r="A64" s="6"/>
      <c r="B64" s="116" t="s">
        <v>44</v>
      </c>
      <c r="C64" s="88"/>
      <c r="D64" s="88"/>
      <c r="E64" s="88"/>
      <c r="F64" s="7"/>
      <c r="G64" s="117">
        <v>19.295999999999999</v>
      </c>
      <c r="H64" s="118"/>
      <c r="I64" s="119">
        <v>0</v>
      </c>
      <c r="J64" s="120"/>
      <c r="K64" s="88"/>
      <c r="L64" s="121">
        <v>19.295999999999999</v>
      </c>
    </row>
    <row r="65" spans="1:12" ht="16.5" thickBot="1">
      <c r="A65" s="6"/>
      <c r="B65" s="122" t="s">
        <v>45</v>
      </c>
      <c r="C65" s="123"/>
      <c r="D65" s="123"/>
      <c r="E65" s="123"/>
      <c r="F65" s="94"/>
      <c r="G65" s="124">
        <v>39.096000000000004</v>
      </c>
      <c r="H65" s="125"/>
      <c r="I65" s="126">
        <v>0</v>
      </c>
      <c r="J65" s="127"/>
      <c r="K65" s="125"/>
      <c r="L65" s="128">
        <v>39.096000000000004</v>
      </c>
    </row>
    <row r="66" spans="1:12" ht="16.5" thickBot="1">
      <c r="A66" s="6"/>
      <c r="B66" s="122" t="s">
        <v>46</v>
      </c>
      <c r="C66" s="122"/>
      <c r="D66" s="122"/>
      <c r="E66" s="122"/>
      <c r="F66" s="129"/>
      <c r="G66" s="130">
        <v>684101.41704000009</v>
      </c>
      <c r="H66" s="129"/>
      <c r="I66" s="131">
        <v>0</v>
      </c>
      <c r="J66" s="131"/>
      <c r="K66" s="132"/>
      <c r="L66" s="133">
        <v>684101.41704000009</v>
      </c>
    </row>
    <row r="67" spans="1:12" ht="15.75">
      <c r="A67" s="6"/>
      <c r="B67" s="7"/>
      <c r="C67" s="7"/>
      <c r="D67" s="7"/>
      <c r="E67" s="7"/>
      <c r="F67" s="7"/>
      <c r="G67" s="134"/>
      <c r="H67" s="7"/>
      <c r="I67" s="135"/>
      <c r="J67" s="7"/>
      <c r="K67" s="7"/>
      <c r="L67" s="7"/>
    </row>
    <row r="68" spans="1:12" ht="15.75">
      <c r="A68" s="6"/>
      <c r="B68" s="7"/>
      <c r="C68" s="7"/>
      <c r="D68" s="7"/>
      <c r="E68" s="7"/>
      <c r="F68" s="7"/>
      <c r="G68" s="134"/>
      <c r="H68" s="7"/>
      <c r="I68" s="135"/>
      <c r="J68" s="7"/>
      <c r="K68" s="7"/>
      <c r="L68" s="7"/>
    </row>
    <row r="69" spans="1:12" ht="15.75">
      <c r="A69" s="6"/>
      <c r="B69" s="136" t="s">
        <v>47</v>
      </c>
      <c r="C69" s="7"/>
      <c r="D69" s="7"/>
      <c r="E69" s="7"/>
      <c r="F69" s="7"/>
      <c r="G69" s="8"/>
      <c r="H69" s="7"/>
      <c r="I69" s="7"/>
      <c r="J69" s="7"/>
      <c r="K69" s="7"/>
      <c r="L69" s="7"/>
    </row>
    <row r="70" spans="1:12" ht="15.75">
      <c r="A70" s="6"/>
      <c r="B70" s="137" t="s">
        <v>48</v>
      </c>
      <c r="C70" s="7"/>
      <c r="D70" s="7"/>
      <c r="E70" s="7"/>
      <c r="F70" s="7"/>
      <c r="G70" s="8"/>
      <c r="H70" s="7"/>
      <c r="I70" s="7"/>
      <c r="J70" s="7"/>
      <c r="K70" s="7"/>
      <c r="L70" s="7"/>
    </row>
    <row r="71" spans="1:12" ht="15.75">
      <c r="A71" s="6"/>
      <c r="B71" s="136" t="s">
        <v>49</v>
      </c>
      <c r="C71" s="7"/>
      <c r="D71" s="7"/>
      <c r="E71" s="7"/>
      <c r="F71" s="7"/>
      <c r="G71" s="8"/>
      <c r="H71" s="7"/>
      <c r="I71" s="7"/>
      <c r="J71" s="7"/>
      <c r="K71" s="7"/>
      <c r="L71" s="7"/>
    </row>
    <row r="72" spans="1:12" ht="15.75">
      <c r="A72" s="6"/>
      <c r="B72" s="136" t="s">
        <v>50</v>
      </c>
      <c r="C72" s="7"/>
      <c r="D72" s="7"/>
      <c r="E72" s="7"/>
      <c r="F72" s="7"/>
      <c r="G72" s="8"/>
      <c r="H72" s="7"/>
      <c r="I72" s="7"/>
      <c r="J72" s="7"/>
      <c r="K72" s="7"/>
      <c r="L72" s="7"/>
    </row>
    <row r="73" spans="1:12" ht="15.75">
      <c r="A73" s="6"/>
      <c r="B73" s="136" t="s">
        <v>51</v>
      </c>
      <c r="C73" s="7"/>
      <c r="D73" s="7"/>
      <c r="E73" s="7"/>
      <c r="F73" s="7"/>
      <c r="G73" s="8"/>
      <c r="H73" s="7"/>
      <c r="I73" s="7"/>
      <c r="J73" s="7"/>
      <c r="K73" s="7"/>
      <c r="L73" s="7"/>
    </row>
    <row r="74" spans="1:12" ht="15.75">
      <c r="A74" s="6"/>
      <c r="B74" s="136" t="s">
        <v>52</v>
      </c>
      <c r="C74" s="7"/>
      <c r="D74" s="7"/>
      <c r="E74" s="7"/>
      <c r="F74" s="7"/>
      <c r="G74" s="8"/>
      <c r="H74" s="7"/>
      <c r="I74" s="7"/>
      <c r="J74" s="7"/>
      <c r="K74" s="7"/>
      <c r="L74" s="7"/>
    </row>
    <row r="75" spans="1:12" ht="15.75">
      <c r="A75" s="6"/>
      <c r="B75" s="136" t="s">
        <v>53</v>
      </c>
      <c r="C75" s="7"/>
      <c r="D75" s="7"/>
      <c r="E75" s="7"/>
      <c r="F75" s="7"/>
      <c r="G75" s="8"/>
      <c r="H75" s="7"/>
      <c r="I75" s="7"/>
      <c r="J75" s="7"/>
      <c r="K75" s="7"/>
      <c r="L75" s="7"/>
    </row>
    <row r="76" spans="1:12" ht="15.75">
      <c r="A76" s="6"/>
      <c r="B76" s="136" t="s">
        <v>54</v>
      </c>
      <c r="C76" s="7"/>
      <c r="D76" s="7"/>
      <c r="E76" s="7"/>
      <c r="F76" s="7"/>
      <c r="G76" s="8"/>
      <c r="H76" s="7"/>
      <c r="I76" s="7"/>
      <c r="J76" s="7"/>
      <c r="K76" s="7"/>
      <c r="L76" s="7"/>
    </row>
    <row r="77" spans="1:12" ht="15.75">
      <c r="A77" s="6"/>
      <c r="B77" s="31"/>
      <c r="C77" s="7"/>
      <c r="D77" s="7"/>
      <c r="E77" s="7"/>
      <c r="F77" s="7"/>
      <c r="G77" s="8"/>
      <c r="H77" s="7"/>
      <c r="I77" s="7"/>
      <c r="J77" s="7"/>
      <c r="K77" s="7"/>
      <c r="L77" s="7"/>
    </row>
    <row r="78" spans="1:12" ht="15.75">
      <c r="A78" s="6"/>
      <c r="B78" s="7"/>
      <c r="C78" s="7"/>
      <c r="D78" s="7"/>
      <c r="E78" s="7"/>
      <c r="F78" s="7"/>
      <c r="G78" s="8"/>
      <c r="H78" s="7"/>
      <c r="I78" s="7"/>
      <c r="J78" s="7"/>
      <c r="K78" s="7"/>
      <c r="L78" s="7"/>
    </row>
    <row r="79" spans="1:12" ht="15.75">
      <c r="A79" s="6"/>
      <c r="B79" s="7"/>
      <c r="C79" s="7"/>
      <c r="D79" s="7"/>
      <c r="E79" s="7"/>
      <c r="F79" s="7"/>
      <c r="G79" s="8"/>
      <c r="H79" s="7"/>
      <c r="I79" s="7"/>
      <c r="J79" s="7"/>
      <c r="K79" s="7"/>
      <c r="L79" s="7"/>
    </row>
    <row r="80" spans="1:12" ht="15.75">
      <c r="A80" s="6"/>
      <c r="B80" s="7"/>
      <c r="C80" s="7"/>
      <c r="D80" s="7"/>
      <c r="E80" s="7"/>
      <c r="F80" s="7"/>
      <c r="G80" s="8"/>
      <c r="H80" s="7"/>
      <c r="I80" s="7"/>
      <c r="J80" s="7"/>
      <c r="K80" s="7"/>
      <c r="L80" s="7"/>
    </row>
    <row r="81" spans="1:12" ht="15.75">
      <c r="A81" s="6"/>
      <c r="B81" s="7"/>
      <c r="C81" s="7"/>
      <c r="D81" s="7"/>
      <c r="E81" s="7"/>
      <c r="F81" s="7"/>
      <c r="G81" s="8"/>
      <c r="H81" s="7"/>
      <c r="I81" s="7"/>
      <c r="J81" s="7"/>
      <c r="K81" s="7"/>
      <c r="L81" s="7"/>
    </row>
    <row r="82" spans="1:12" ht="15.75">
      <c r="A82" s="6"/>
      <c r="B82" s="7"/>
      <c r="C82" s="7"/>
      <c r="D82" s="7"/>
      <c r="E82" s="7"/>
      <c r="F82" s="7"/>
      <c r="G82" s="8"/>
      <c r="H82" s="7"/>
      <c r="I82" s="7"/>
      <c r="J82" s="7"/>
      <c r="K82" s="7"/>
      <c r="L82" s="7"/>
    </row>
  </sheetData>
  <phoneticPr fontId="0" type="noConversion"/>
  <pageMargins left="0.75" right="0.75" top="1" bottom="1" header="0" footer="0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Pauta P2</vt:lpstr>
      <vt:lpstr>Depto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Oscar Saavedra</dc:creator>
  <cp:lastModifiedBy>Luis Fernando</cp:lastModifiedBy>
  <dcterms:created xsi:type="dcterms:W3CDTF">2005-09-07T19:10:32Z</dcterms:created>
  <dcterms:modified xsi:type="dcterms:W3CDTF">2009-04-14T04:40:19Z</dcterms:modified>
</cp:coreProperties>
</file>