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RAJO" sheetId="1" r:id="rId1"/>
    <sheet name="SUBTERRANEA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15" i="2"/>
  <c r="B10"/>
  <c r="H5" i="1"/>
  <c r="C11"/>
  <c r="P12" i="2"/>
  <c r="Q12"/>
  <c r="P2"/>
  <c r="N2"/>
  <c r="L2"/>
  <c r="P7"/>
  <c r="N7"/>
  <c r="L7"/>
  <c r="J7"/>
  <c r="Q7"/>
  <c r="O7"/>
  <c r="M7"/>
  <c r="K7"/>
  <c r="Q2"/>
  <c r="O2"/>
  <c r="M2"/>
  <c r="K2"/>
  <c r="O12"/>
  <c r="N12"/>
  <c r="M12"/>
  <c r="L12"/>
  <c r="I2"/>
  <c r="I7"/>
  <c r="I12"/>
  <c r="K12"/>
  <c r="H12"/>
  <c r="I18" i="1"/>
  <c r="J18"/>
  <c r="K18"/>
  <c r="L18"/>
  <c r="M18"/>
  <c r="H18"/>
  <c r="B9" i="2"/>
  <c r="B7"/>
  <c r="B6"/>
  <c r="J2" s="1"/>
  <c r="J12" s="1"/>
  <c r="M10" i="1"/>
  <c r="M6"/>
  <c r="M8"/>
  <c r="M15"/>
  <c r="M16"/>
  <c r="M17"/>
  <c r="L11"/>
  <c r="L12"/>
  <c r="L8"/>
  <c r="L10"/>
  <c r="L6"/>
  <c r="K9"/>
  <c r="K8"/>
  <c r="K7"/>
  <c r="K6"/>
  <c r="J9"/>
  <c r="J8"/>
  <c r="J7"/>
  <c r="J6"/>
  <c r="I16"/>
  <c r="J16"/>
  <c r="K16"/>
  <c r="L16"/>
  <c r="I15"/>
  <c r="J15"/>
  <c r="K15"/>
  <c r="L15"/>
  <c r="J4"/>
  <c r="J2"/>
  <c r="I5"/>
  <c r="H4"/>
  <c r="I3"/>
  <c r="J3"/>
  <c r="I2"/>
  <c r="H13"/>
  <c r="H9"/>
  <c r="H7"/>
  <c r="H11"/>
  <c r="H3"/>
  <c r="B17"/>
  <c r="I17"/>
  <c r="J17"/>
  <c r="K17"/>
  <c r="L17"/>
  <c r="B15"/>
  <c r="H2" s="1"/>
  <c r="H15" s="1"/>
  <c r="J5" l="1"/>
  <c r="H16"/>
  <c r="H17" s="1"/>
</calcChain>
</file>

<file path=xl/sharedStrings.xml><?xml version="1.0" encoding="utf-8"?>
<sst xmlns="http://schemas.openxmlformats.org/spreadsheetml/2006/main" count="111" uniqueCount="80">
  <si>
    <t>Año 1</t>
  </si>
  <si>
    <t>Mineral</t>
  </si>
  <si>
    <t>Remanente Mineral</t>
  </si>
  <si>
    <t>Esteril</t>
  </si>
  <si>
    <t>Remanente Esteril</t>
  </si>
  <si>
    <t>FASE 1</t>
  </si>
  <si>
    <t>FASE 2</t>
  </si>
  <si>
    <t>FASE 3</t>
  </si>
  <si>
    <t>Año 2</t>
  </si>
  <si>
    <t>Año 3</t>
  </si>
  <si>
    <t>Año 4</t>
  </si>
  <si>
    <t>Año 5</t>
  </si>
  <si>
    <t>MINERAL</t>
  </si>
  <si>
    <t>ESTERIL</t>
  </si>
  <si>
    <t>PARAMETROS</t>
  </si>
  <si>
    <t>REM</t>
  </si>
  <si>
    <t>Mineral Total</t>
  </si>
  <si>
    <t>Esteril Mineral</t>
  </si>
  <si>
    <t>CAPACIDAD PLANTA</t>
  </si>
  <si>
    <t>tpd</t>
  </si>
  <si>
    <t>tpa</t>
  </si>
  <si>
    <t>BOTADERO</t>
  </si>
  <si>
    <t>Año 6</t>
  </si>
  <si>
    <t>AÑO 1</t>
  </si>
  <si>
    <t>AÑO 2</t>
  </si>
  <si>
    <t>AÑO 3</t>
  </si>
  <si>
    <t>AÑO 4</t>
  </si>
  <si>
    <t>COLUMNA 1</t>
  </si>
  <si>
    <t>PUNTOS NUEVOS</t>
  </si>
  <si>
    <t>PUNTOS ABIERTOS</t>
  </si>
  <si>
    <t>PUNTOS CERRADOS</t>
  </si>
  <si>
    <t>COLUMNA 2</t>
  </si>
  <si>
    <t>m2/año</t>
  </si>
  <si>
    <t>Velocidad de extraccion</t>
  </si>
  <si>
    <t>Área de 1 bloque</t>
  </si>
  <si>
    <t>Producción de 1 frente</t>
  </si>
  <si>
    <t>Producción Anual</t>
  </si>
  <si>
    <t>t/m2/dia</t>
  </si>
  <si>
    <t>t/m2/año</t>
  </si>
  <si>
    <t>m2</t>
  </si>
  <si>
    <t>Tonelaje 1 bloque</t>
  </si>
  <si>
    <t>t</t>
  </si>
  <si>
    <t>Area de influencia punto de extracción</t>
  </si>
  <si>
    <t>COLUMNA 1 (t)</t>
  </si>
  <si>
    <t>COLUMNA 2 (t)</t>
  </si>
  <si>
    <t>200x100</t>
  </si>
  <si>
    <t>Area</t>
  </si>
  <si>
    <t>TONELAJE TOTAL</t>
  </si>
  <si>
    <t>LEY MEDIA</t>
  </si>
  <si>
    <t>Tonelaje Total</t>
  </si>
  <si>
    <t>Ley Media</t>
  </si>
  <si>
    <t>Numero de puntos por columna</t>
  </si>
  <si>
    <t>puntos</t>
  </si>
  <si>
    <t>BLOQUE</t>
  </si>
  <si>
    <t>1.1</t>
  </si>
  <si>
    <t xml:space="preserve">1.2 </t>
  </si>
  <si>
    <t>2.1 - 2.2</t>
  </si>
  <si>
    <t>1.3 -1.4</t>
  </si>
  <si>
    <t>2.3</t>
  </si>
  <si>
    <t>AÑO 5</t>
  </si>
  <si>
    <t>AÑO 6</t>
  </si>
  <si>
    <t>AÑO 7</t>
  </si>
  <si>
    <t>AÑO 8</t>
  </si>
  <si>
    <t>1.5</t>
  </si>
  <si>
    <t>2.4 - 2.5</t>
  </si>
  <si>
    <t>1.6 - 1.7</t>
  </si>
  <si>
    <t>2.6</t>
  </si>
  <si>
    <t>1.8</t>
  </si>
  <si>
    <t>2.7 - 2.8</t>
  </si>
  <si>
    <t>1.9 - 1.10</t>
  </si>
  <si>
    <t>2.9</t>
  </si>
  <si>
    <t>1.11</t>
  </si>
  <si>
    <t>2.10 - 2.11</t>
  </si>
  <si>
    <t>AÑO 9</t>
  </si>
  <si>
    <t>AÑO 10</t>
  </si>
  <si>
    <t>1.12  1.13</t>
  </si>
  <si>
    <t>2.12</t>
  </si>
  <si>
    <t>1.14</t>
  </si>
  <si>
    <t>2.13 - 2.14</t>
  </si>
  <si>
    <t>Año 0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</si>
</sst>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\ _€_-;\-* #,##0.0\ _€_-;_-* &quot;-&quot;??\ _€_-;_-@_-"/>
    <numFmt numFmtId="165" formatCode="_-* #,##0\ _€_-;\-* #,##0\ _€_-;_-* &quot;-&quot;??\ _€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5" fontId="0" fillId="0" borderId="0" xfId="1" applyNumberFormat="1" applyFont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43" fontId="0" fillId="2" borderId="1" xfId="1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1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65" fontId="0" fillId="2" borderId="1" xfId="1" applyNumberFormat="1" applyFon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3" borderId="1" xfId="0" applyNumberFormat="1" applyFont="1" applyFill="1" applyBorder="1" applyAlignment="1">
      <alignment horizontal="center"/>
    </xf>
    <xf numFmtId="43" fontId="0" fillId="3" borderId="1" xfId="1" applyNumberFormat="1" applyFont="1" applyFill="1" applyBorder="1" applyAlignment="1">
      <alignment horizontal="center"/>
    </xf>
    <xf numFmtId="0" fontId="0" fillId="3" borderId="6" xfId="0" applyFont="1" applyFill="1" applyBorder="1" applyAlignment="1">
      <alignment horizontal="left"/>
    </xf>
    <xf numFmtId="165" fontId="0" fillId="3" borderId="6" xfId="0" applyNumberFormat="1" applyFont="1" applyFill="1" applyBorder="1" applyAlignment="1">
      <alignment horizontal="center"/>
    </xf>
    <xf numFmtId="165" fontId="0" fillId="3" borderId="7" xfId="0" applyNumberFormat="1" applyFon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165" fontId="0" fillId="3" borderId="9" xfId="0" applyNumberFormat="1" applyFont="1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165" fontId="0" fillId="2" borderId="10" xfId="0" applyNumberFormat="1" applyFill="1" applyBorder="1" applyAlignment="1">
      <alignment horizontal="center"/>
    </xf>
    <xf numFmtId="165" fontId="0" fillId="2" borderId="11" xfId="0" applyNumberForma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6" xfId="0" applyFill="1" applyBorder="1" applyAlignment="1">
      <alignment horizontal="left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/>
    <xf numFmtId="0" fontId="2" fillId="2" borderId="2" xfId="0" applyFont="1" applyFill="1" applyBorder="1" applyAlignment="1">
      <alignment horizontal="left"/>
    </xf>
    <xf numFmtId="2" fontId="2" fillId="2" borderId="2" xfId="0" applyNumberFormat="1" applyFont="1" applyFill="1" applyBorder="1" applyAlignment="1">
      <alignment horizontal="center"/>
    </xf>
    <xf numFmtId="2" fontId="2" fillId="2" borderId="18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165" fontId="0" fillId="6" borderId="1" xfId="0" applyNumberFormat="1" applyFill="1" applyBorder="1" applyAlignment="1">
      <alignment horizontal="center"/>
    </xf>
    <xf numFmtId="0" fontId="0" fillId="6" borderId="1" xfId="0" applyFill="1" applyBorder="1"/>
    <xf numFmtId="0" fontId="2" fillId="7" borderId="1" xfId="0" applyFont="1" applyFill="1" applyBorder="1"/>
    <xf numFmtId="165" fontId="2" fillId="7" borderId="1" xfId="1" applyNumberFormat="1" applyFont="1" applyFill="1" applyBorder="1"/>
    <xf numFmtId="0" fontId="0" fillId="5" borderId="1" xfId="0" applyFill="1" applyBorder="1"/>
    <xf numFmtId="164" fontId="0" fillId="5" borderId="1" xfId="1" applyNumberFormat="1" applyFont="1" applyFill="1" applyBorder="1"/>
    <xf numFmtId="165" fontId="0" fillId="5" borderId="1" xfId="1" applyNumberFormat="1" applyFont="1" applyFill="1" applyBorder="1"/>
    <xf numFmtId="0" fontId="0" fillId="5" borderId="0" xfId="0" applyFill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165" fontId="0" fillId="5" borderId="1" xfId="1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scatterChart>
        <c:scatterStyle val="lineMarker"/>
        <c:ser>
          <c:idx val="0"/>
          <c:order val="0"/>
          <c:xVal>
            <c:strRef>
              <c:f>RAJO!$G$1:$M$1</c:f>
              <c:strCache>
                <c:ptCount val="7"/>
                <c:pt idx="0">
                  <c:v>Año 0</c:v>
                </c:pt>
                <c:pt idx="1">
                  <c:v>Año 1</c:v>
                </c:pt>
                <c:pt idx="2">
                  <c:v>Año 2</c:v>
                </c:pt>
                <c:pt idx="3">
                  <c:v>Año 3</c:v>
                </c:pt>
                <c:pt idx="4">
                  <c:v>Año 4</c:v>
                </c:pt>
                <c:pt idx="5">
                  <c:v>Año 5</c:v>
                </c:pt>
                <c:pt idx="6">
                  <c:v>Año 6</c:v>
                </c:pt>
              </c:strCache>
            </c:strRef>
          </c:xVal>
          <c:yVal>
            <c:numRef>
              <c:f>RAJO!$G$18:$M$18</c:f>
              <c:numCache>
                <c:formatCode>_-* #,##0\ _€_-;\-* #,##0\ _€_-;_-* "-"??\ _€_-;_-@_-</c:formatCode>
                <c:ptCount val="7"/>
                <c:pt idx="0">
                  <c:v>0</c:v>
                </c:pt>
                <c:pt idx="1">
                  <c:v>19845352.949999999</c:v>
                </c:pt>
                <c:pt idx="2">
                  <c:v>23513603</c:v>
                </c:pt>
                <c:pt idx="3">
                  <c:v>23513602.949999999</c:v>
                </c:pt>
                <c:pt idx="4">
                  <c:v>23513602.949999999</c:v>
                </c:pt>
                <c:pt idx="5">
                  <c:v>22278082.150000002</c:v>
                </c:pt>
                <c:pt idx="6">
                  <c:v>3293250</c:v>
                </c:pt>
              </c:numCache>
            </c:numRef>
          </c:yVal>
        </c:ser>
        <c:axId val="75724672"/>
        <c:axId val="75726208"/>
      </c:scatterChart>
      <c:valAx>
        <c:axId val="75724672"/>
        <c:scaling>
          <c:orientation val="minMax"/>
        </c:scaling>
        <c:axPos val="b"/>
        <c:tickLblPos val="nextTo"/>
        <c:crossAx val="75726208"/>
        <c:crosses val="autoZero"/>
        <c:crossBetween val="midCat"/>
      </c:valAx>
      <c:valAx>
        <c:axId val="75726208"/>
        <c:scaling>
          <c:orientation val="minMax"/>
        </c:scaling>
        <c:axPos val="l"/>
        <c:majorGridlines/>
        <c:numFmt formatCode="_-* #,##0\ _€_-;\-* #,##0\ _€_-;_-* &quot;-&quot;??\ _€_-;_-@_-" sourceLinked="1"/>
        <c:tickLblPos val="nextTo"/>
        <c:crossAx val="757246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738188</xdr:colOff>
      <xdr:row>20</xdr:row>
      <xdr:rowOff>47625</xdr:rowOff>
    </xdr:from>
    <xdr:to>
      <xdr:col>9</xdr:col>
      <xdr:colOff>119063</xdr:colOff>
      <xdr:row>34</xdr:row>
      <xdr:rowOff>119063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zoomScale="80" zoomScaleNormal="80" workbookViewId="0">
      <selection activeCell="B30" sqref="B30"/>
    </sheetView>
  </sheetViews>
  <sheetFormatPr baseColWidth="10" defaultRowHeight="15"/>
  <cols>
    <col min="1" max="1" width="11.42578125" style="1"/>
    <col min="2" max="2" width="13.85546875" style="1" bestFit="1" customWidth="1"/>
    <col min="3" max="3" width="13.85546875" style="3" bestFit="1" customWidth="1"/>
    <col min="4" max="4" width="11.42578125" style="1"/>
    <col min="5" max="5" width="7.28515625" style="1" bestFit="1" customWidth="1"/>
    <col min="6" max="6" width="20.85546875" style="2" bestFit="1" customWidth="1"/>
    <col min="7" max="7" width="10.42578125" style="2" customWidth="1"/>
    <col min="8" max="12" width="13.85546875" style="1" bestFit="1" customWidth="1"/>
    <col min="13" max="13" width="13.85546875" style="1" customWidth="1"/>
    <col min="14" max="16384" width="11.42578125" style="1"/>
  </cols>
  <sheetData>
    <row r="1" spans="1:13" ht="15.75" thickBot="1">
      <c r="A1" s="58" t="s">
        <v>14</v>
      </c>
      <c r="B1" s="58"/>
      <c r="C1" s="58"/>
      <c r="E1" s="28"/>
      <c r="F1" s="29"/>
      <c r="G1" s="30" t="s">
        <v>79</v>
      </c>
      <c r="H1" s="30" t="s">
        <v>0</v>
      </c>
      <c r="I1" s="30" t="s">
        <v>8</v>
      </c>
      <c r="J1" s="30" t="s">
        <v>9</v>
      </c>
      <c r="K1" s="30" t="s">
        <v>10</v>
      </c>
      <c r="L1" s="30" t="s">
        <v>11</v>
      </c>
      <c r="M1" s="31" t="s">
        <v>22</v>
      </c>
    </row>
    <row r="2" spans="1:13">
      <c r="A2" s="59" t="s">
        <v>5</v>
      </c>
      <c r="B2" s="7" t="s">
        <v>12</v>
      </c>
      <c r="C2" s="8">
        <v>8100000</v>
      </c>
      <c r="E2" s="63" t="s">
        <v>5</v>
      </c>
      <c r="F2" s="16" t="s">
        <v>1</v>
      </c>
      <c r="G2" s="13">
        <v>0</v>
      </c>
      <c r="H2" s="17">
        <f>0.33*B15</f>
        <v>1806750</v>
      </c>
      <c r="I2" s="17">
        <f>$B$15</f>
        <v>5475000</v>
      </c>
      <c r="J2" s="17">
        <f>I3</f>
        <v>818250</v>
      </c>
      <c r="K2" s="17"/>
      <c r="L2" s="17"/>
      <c r="M2" s="18"/>
    </row>
    <row r="3" spans="1:13">
      <c r="A3" s="59"/>
      <c r="B3" s="7" t="s">
        <v>13</v>
      </c>
      <c r="C3" s="8">
        <v>49093339</v>
      </c>
      <c r="E3" s="64"/>
      <c r="F3" s="11" t="s">
        <v>2</v>
      </c>
      <c r="G3" s="13">
        <v>0</v>
      </c>
      <c r="H3" s="13">
        <f>$C$2-H2</f>
        <v>6293250</v>
      </c>
      <c r="I3" s="13">
        <f>H3-I2</f>
        <v>818250</v>
      </c>
      <c r="J3" s="13">
        <f t="shared" ref="J3" si="0">I3-J2</f>
        <v>0</v>
      </c>
      <c r="K3" s="13"/>
      <c r="L3" s="13"/>
      <c r="M3" s="19"/>
    </row>
    <row r="4" spans="1:13">
      <c r="A4" s="59"/>
      <c r="B4" s="5"/>
      <c r="C4" s="6"/>
      <c r="E4" s="64"/>
      <c r="F4" s="9" t="s">
        <v>3</v>
      </c>
      <c r="G4" s="13">
        <v>0</v>
      </c>
      <c r="H4" s="14">
        <f>B17</f>
        <v>18038602.949999999</v>
      </c>
      <c r="I4" s="14">
        <v>18038603</v>
      </c>
      <c r="J4" s="14">
        <f>I5</f>
        <v>13016133.050000001</v>
      </c>
      <c r="K4" s="14"/>
      <c r="L4" s="14"/>
      <c r="M4" s="20"/>
    </row>
    <row r="5" spans="1:13" ht="15.75" thickBot="1">
      <c r="A5" s="59" t="s">
        <v>6</v>
      </c>
      <c r="B5" s="7" t="s">
        <v>12</v>
      </c>
      <c r="C5" s="8">
        <v>10800000</v>
      </c>
      <c r="E5" s="65"/>
      <c r="F5" s="21" t="s">
        <v>4</v>
      </c>
      <c r="G5" s="13">
        <v>0</v>
      </c>
      <c r="H5" s="22">
        <f>$C$3-H4</f>
        <v>31054736.050000001</v>
      </c>
      <c r="I5" s="22">
        <f>H5-I4</f>
        <v>13016133.050000001</v>
      </c>
      <c r="J5" s="22">
        <f>I5-J4</f>
        <v>0</v>
      </c>
      <c r="K5" s="22"/>
      <c r="L5" s="22"/>
      <c r="M5" s="23"/>
    </row>
    <row r="6" spans="1:13">
      <c r="A6" s="59"/>
      <c r="B6" s="7" t="s">
        <v>13</v>
      </c>
      <c r="C6" s="8">
        <v>32970122</v>
      </c>
      <c r="E6" s="63" t="s">
        <v>6</v>
      </c>
      <c r="F6" s="16" t="s">
        <v>1</v>
      </c>
      <c r="G6" s="13">
        <v>0</v>
      </c>
      <c r="H6" s="24">
        <v>0</v>
      </c>
      <c r="I6" s="24"/>
      <c r="J6" s="17">
        <f>B15-J2</f>
        <v>4656750</v>
      </c>
      <c r="K6" s="17">
        <f>B15</f>
        <v>5475000</v>
      </c>
      <c r="L6" s="17">
        <f>K7</f>
        <v>668250</v>
      </c>
      <c r="M6" s="18">
        <f>L7</f>
        <v>0</v>
      </c>
    </row>
    <row r="7" spans="1:13">
      <c r="A7" s="59"/>
      <c r="B7" s="5"/>
      <c r="C7" s="6"/>
      <c r="E7" s="64"/>
      <c r="F7" s="11" t="s">
        <v>2</v>
      </c>
      <c r="G7" s="13">
        <v>0</v>
      </c>
      <c r="H7" s="13">
        <f>$C$5-H6</f>
        <v>10800000</v>
      </c>
      <c r="I7" s="5"/>
      <c r="J7" s="13">
        <f>C5-J6</f>
        <v>6143250</v>
      </c>
      <c r="K7" s="13">
        <f>J7-K6</f>
        <v>668250</v>
      </c>
      <c r="L7" s="5"/>
      <c r="M7" s="25"/>
    </row>
    <row r="8" spans="1:13">
      <c r="A8" s="59" t="s">
        <v>7</v>
      </c>
      <c r="B8" s="7" t="s">
        <v>12</v>
      </c>
      <c r="C8" s="8">
        <v>8100000</v>
      </c>
      <c r="E8" s="64"/>
      <c r="F8" s="9" t="s">
        <v>3</v>
      </c>
      <c r="G8" s="13">
        <v>0</v>
      </c>
      <c r="H8" s="10">
        <v>0</v>
      </c>
      <c r="I8" s="10"/>
      <c r="J8" s="14">
        <f>B17-J4</f>
        <v>5022469.8999999985</v>
      </c>
      <c r="K8" s="14">
        <f>B17</f>
        <v>18038602.949999999</v>
      </c>
      <c r="L8" s="14">
        <f>K9</f>
        <v>9909049.1500000022</v>
      </c>
      <c r="M8" s="20">
        <f>L9</f>
        <v>0</v>
      </c>
    </row>
    <row r="9" spans="1:13" ht="15.75" thickBot="1">
      <c r="A9" s="59"/>
      <c r="B9" s="7" t="s">
        <v>13</v>
      </c>
      <c r="C9" s="8">
        <v>6894033</v>
      </c>
      <c r="E9" s="65"/>
      <c r="F9" s="21" t="s">
        <v>4</v>
      </c>
      <c r="G9" s="13">
        <v>0</v>
      </c>
      <c r="H9" s="22">
        <f>$C$6-H8</f>
        <v>32970122</v>
      </c>
      <c r="I9" s="26"/>
      <c r="J9" s="22">
        <f>C6-J8</f>
        <v>27947652.100000001</v>
      </c>
      <c r="K9" s="22">
        <f>J9-K8</f>
        <v>9909049.1500000022</v>
      </c>
      <c r="L9" s="26"/>
      <c r="M9" s="27"/>
    </row>
    <row r="10" spans="1:13">
      <c r="A10" s="59"/>
      <c r="B10" s="5"/>
      <c r="C10" s="6"/>
      <c r="E10" s="63" t="s">
        <v>7</v>
      </c>
      <c r="F10" s="16" t="s">
        <v>1</v>
      </c>
      <c r="G10" s="13">
        <v>0</v>
      </c>
      <c r="H10" s="24">
        <v>0</v>
      </c>
      <c r="I10" s="24"/>
      <c r="J10" s="24"/>
      <c r="K10" s="24"/>
      <c r="L10" s="17">
        <f>B15-L6</f>
        <v>4806750</v>
      </c>
      <c r="M10" s="18">
        <f>L11</f>
        <v>3293250</v>
      </c>
    </row>
    <row r="11" spans="1:13">
      <c r="A11" s="60" t="s">
        <v>15</v>
      </c>
      <c r="B11" s="61"/>
      <c r="C11" s="15">
        <f>(C3+C6+C9)/(C2+C5+C8)</f>
        <v>3.2947220000000002</v>
      </c>
      <c r="E11" s="64"/>
      <c r="F11" s="11" t="s">
        <v>2</v>
      </c>
      <c r="G11" s="13">
        <v>0</v>
      </c>
      <c r="H11" s="13">
        <f>$C$8-H10</f>
        <v>8100000</v>
      </c>
      <c r="I11" s="5"/>
      <c r="J11" s="5"/>
      <c r="K11" s="5"/>
      <c r="L11" s="13">
        <f>C8-L10</f>
        <v>3293250</v>
      </c>
      <c r="M11" s="19">
        <v>0</v>
      </c>
    </row>
    <row r="12" spans="1:13">
      <c r="E12" s="64"/>
      <c r="F12" s="9" t="s">
        <v>3</v>
      </c>
      <c r="G12" s="13">
        <v>0</v>
      </c>
      <c r="H12" s="10">
        <v>0</v>
      </c>
      <c r="I12" s="10"/>
      <c r="J12" s="10"/>
      <c r="K12" s="10"/>
      <c r="L12" s="14">
        <f>C9</f>
        <v>6894033</v>
      </c>
      <c r="M12" s="20">
        <v>0</v>
      </c>
    </row>
    <row r="13" spans="1:13" ht="15.75" thickBot="1">
      <c r="B13" s="62" t="s">
        <v>18</v>
      </c>
      <c r="C13" s="62"/>
      <c r="E13" s="65"/>
      <c r="F13" s="21" t="s">
        <v>4</v>
      </c>
      <c r="G13" s="13">
        <v>0</v>
      </c>
      <c r="H13" s="22">
        <f>$C$9-H12</f>
        <v>6894033</v>
      </c>
      <c r="I13" s="26"/>
      <c r="J13" s="26"/>
      <c r="K13" s="26"/>
      <c r="L13" s="26"/>
      <c r="M13" s="27">
        <v>0</v>
      </c>
    </row>
    <row r="14" spans="1:13">
      <c r="B14" s="8">
        <v>15000</v>
      </c>
      <c r="C14" s="8" t="s">
        <v>19</v>
      </c>
      <c r="E14" s="56"/>
      <c r="F14" s="32"/>
      <c r="G14" s="13">
        <v>0</v>
      </c>
      <c r="H14" s="33"/>
      <c r="I14" s="33"/>
      <c r="J14" s="33"/>
      <c r="K14" s="33"/>
      <c r="L14" s="33"/>
      <c r="M14" s="34"/>
    </row>
    <row r="15" spans="1:13">
      <c r="B15" s="13">
        <f>B14*365</f>
        <v>5475000</v>
      </c>
      <c r="C15" s="12" t="s">
        <v>20</v>
      </c>
      <c r="E15" s="57"/>
      <c r="F15" s="11" t="s">
        <v>16</v>
      </c>
      <c r="G15" s="13">
        <v>0</v>
      </c>
      <c r="H15" s="13">
        <f>H2+H6+H10</f>
        <v>1806750</v>
      </c>
      <c r="I15" s="13">
        <f t="shared" ref="I15:L15" si="1">I2+I6+I10</f>
        <v>5475000</v>
      </c>
      <c r="J15" s="13">
        <f t="shared" si="1"/>
        <v>5475000</v>
      </c>
      <c r="K15" s="13">
        <f t="shared" si="1"/>
        <v>5475000</v>
      </c>
      <c r="L15" s="13">
        <f t="shared" si="1"/>
        <v>5475000</v>
      </c>
      <c r="M15" s="19">
        <f t="shared" ref="M15" si="2">M2+M6+M10</f>
        <v>3293250</v>
      </c>
    </row>
    <row r="16" spans="1:13">
      <c r="B16" s="62" t="s">
        <v>21</v>
      </c>
      <c r="C16" s="62"/>
      <c r="E16" s="57"/>
      <c r="F16" s="11" t="s">
        <v>17</v>
      </c>
      <c r="G16" s="13">
        <v>0</v>
      </c>
      <c r="H16" s="13">
        <f>H4+H8+H12</f>
        <v>18038602.949999999</v>
      </c>
      <c r="I16" s="13">
        <f t="shared" ref="I16:L16" si="3">I4+I8+I12</f>
        <v>18038603</v>
      </c>
      <c r="J16" s="13">
        <f t="shared" si="3"/>
        <v>18038602.949999999</v>
      </c>
      <c r="K16" s="13">
        <f t="shared" si="3"/>
        <v>18038602.949999999</v>
      </c>
      <c r="L16" s="13">
        <f t="shared" si="3"/>
        <v>16803082.150000002</v>
      </c>
      <c r="M16" s="19">
        <f t="shared" ref="M16" si="4">M4+M8+M12</f>
        <v>0</v>
      </c>
    </row>
    <row r="17" spans="2:13">
      <c r="B17" s="4">
        <f>B15*C11</f>
        <v>18038602.949999999</v>
      </c>
      <c r="C17" s="4" t="s">
        <v>20</v>
      </c>
      <c r="E17" s="57"/>
      <c r="F17" s="36" t="s">
        <v>15</v>
      </c>
      <c r="G17" s="13">
        <v>0</v>
      </c>
      <c r="H17" s="37">
        <f>H16/H15</f>
        <v>9.9840060606060597</v>
      </c>
      <c r="I17" s="37">
        <f t="shared" ref="I17:M17" si="5">I16/I15</f>
        <v>3.2947220091324203</v>
      </c>
      <c r="J17" s="37">
        <f t="shared" si="5"/>
        <v>3.2947219999999997</v>
      </c>
      <c r="K17" s="37">
        <f t="shared" si="5"/>
        <v>3.2947219999999997</v>
      </c>
      <c r="L17" s="37">
        <f t="shared" si="5"/>
        <v>3.0690561004566215</v>
      </c>
      <c r="M17" s="38">
        <f t="shared" si="5"/>
        <v>0</v>
      </c>
    </row>
    <row r="18" spans="2:13">
      <c r="E18" s="55"/>
      <c r="F18" s="39" t="s">
        <v>49</v>
      </c>
      <c r="G18" s="13">
        <v>0</v>
      </c>
      <c r="H18" s="41">
        <f>H16+H15</f>
        <v>19845352.949999999</v>
      </c>
      <c r="I18" s="41">
        <f t="shared" ref="I18:M18" si="6">I16+I15</f>
        <v>23513603</v>
      </c>
      <c r="J18" s="41">
        <f t="shared" si="6"/>
        <v>23513602.949999999</v>
      </c>
      <c r="K18" s="41">
        <f t="shared" si="6"/>
        <v>23513602.949999999</v>
      </c>
      <c r="L18" s="41">
        <f t="shared" si="6"/>
        <v>22278082.150000002</v>
      </c>
      <c r="M18" s="41">
        <f t="shared" si="6"/>
        <v>3293250</v>
      </c>
    </row>
    <row r="19" spans="2:13">
      <c r="E19" s="55"/>
      <c r="F19" s="39" t="s">
        <v>50</v>
      </c>
      <c r="G19" s="13">
        <v>0</v>
      </c>
      <c r="H19" s="40"/>
      <c r="I19" s="40"/>
      <c r="J19" s="40"/>
      <c r="K19" s="40"/>
      <c r="L19" s="40"/>
      <c r="M19" s="40"/>
    </row>
  </sheetData>
  <mergeCells count="12">
    <mergeCell ref="E18:E19"/>
    <mergeCell ref="E14:E17"/>
    <mergeCell ref="A1:C1"/>
    <mergeCell ref="A2:A4"/>
    <mergeCell ref="A5:A7"/>
    <mergeCell ref="A8:A10"/>
    <mergeCell ref="A11:B11"/>
    <mergeCell ref="B13:C13"/>
    <mergeCell ref="B16:C16"/>
    <mergeCell ref="E2:E5"/>
    <mergeCell ref="E6:E9"/>
    <mergeCell ref="E10:E13"/>
  </mergeCells>
  <pageMargins left="0.7" right="0.7" top="0.75" bottom="0.75" header="0.3" footer="0.3"/>
  <pageSetup paperSize="9" orientation="portrait" horizontalDpi="4294967293" verticalDpi="0" r:id="rId1"/>
  <ignoredErrors>
    <ignoredError sqref="J2:J4 J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6"/>
  <sheetViews>
    <sheetView tabSelected="1" zoomScale="70" zoomScaleNormal="70" workbookViewId="0">
      <selection activeCell="N19" sqref="N19"/>
    </sheetView>
  </sheetViews>
  <sheetFormatPr baseColWidth="10" defaultRowHeight="15"/>
  <cols>
    <col min="1" max="1" width="21.42578125" customWidth="1"/>
    <col min="2" max="2" width="12" bestFit="1" customWidth="1"/>
    <col min="3" max="3" width="15.28515625" bestFit="1" customWidth="1"/>
    <col min="4" max="4" width="4" customWidth="1"/>
    <col min="5" max="5" width="4.7109375" customWidth="1"/>
    <col min="6" max="6" width="12.5703125" bestFit="1" customWidth="1"/>
    <col min="7" max="7" width="22.42578125" bestFit="1" customWidth="1"/>
    <col min="8" max="10" width="12" style="1" bestFit="1" customWidth="1"/>
    <col min="11" max="11" width="11.7109375" style="1" customWidth="1"/>
  </cols>
  <sheetData>
    <row r="1" spans="1:17">
      <c r="A1" s="66" t="s">
        <v>14</v>
      </c>
      <c r="B1" s="66"/>
      <c r="C1" s="66"/>
      <c r="F1" s="49"/>
      <c r="G1" s="49"/>
      <c r="H1" s="50" t="s">
        <v>23</v>
      </c>
      <c r="I1" s="50" t="s">
        <v>24</v>
      </c>
      <c r="J1" s="50" t="s">
        <v>25</v>
      </c>
      <c r="K1" s="50" t="s">
        <v>26</v>
      </c>
      <c r="L1" s="50" t="s">
        <v>59</v>
      </c>
      <c r="M1" s="50" t="s">
        <v>60</v>
      </c>
      <c r="N1" s="50" t="s">
        <v>61</v>
      </c>
      <c r="O1" s="50" t="s">
        <v>62</v>
      </c>
      <c r="P1" s="50" t="s">
        <v>73</v>
      </c>
      <c r="Q1" s="50" t="s">
        <v>74</v>
      </c>
    </row>
    <row r="2" spans="1:17">
      <c r="A2" s="43" t="s">
        <v>43</v>
      </c>
      <c r="B2" s="43" t="s">
        <v>12</v>
      </c>
      <c r="C2" s="44">
        <v>18900000</v>
      </c>
      <c r="F2" s="51" t="s">
        <v>27</v>
      </c>
      <c r="G2" s="51" t="s">
        <v>12</v>
      </c>
      <c r="H2" s="12">
        <v>1350000</v>
      </c>
      <c r="I2" s="12">
        <f>1350000</f>
        <v>1350000</v>
      </c>
      <c r="J2" s="12">
        <f>B10</f>
        <v>4015000</v>
      </c>
      <c r="K2" s="12">
        <f>1350000</f>
        <v>1350000</v>
      </c>
      <c r="L2" s="12">
        <f>1350000*2</f>
        <v>2700000</v>
      </c>
      <c r="M2" s="12">
        <f>1350000</f>
        <v>1350000</v>
      </c>
      <c r="N2" s="12">
        <f>1350000*2</f>
        <v>2700000</v>
      </c>
      <c r="O2" s="12">
        <f>1350000</f>
        <v>1350000</v>
      </c>
      <c r="P2" s="12">
        <f>1350000*2</f>
        <v>2700000</v>
      </c>
      <c r="Q2" s="12">
        <f>1350000</f>
        <v>1350000</v>
      </c>
    </row>
    <row r="3" spans="1:17">
      <c r="A3" s="43" t="s">
        <v>44</v>
      </c>
      <c r="B3" s="43" t="s">
        <v>12</v>
      </c>
      <c r="C3" s="44">
        <v>18900000</v>
      </c>
      <c r="F3" s="5" t="s">
        <v>46</v>
      </c>
      <c r="G3" s="51" t="s">
        <v>28</v>
      </c>
      <c r="H3" s="12">
        <v>100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12">
        <v>0</v>
      </c>
      <c r="O3" s="12">
        <v>0</v>
      </c>
      <c r="P3" s="12">
        <v>0</v>
      </c>
      <c r="Q3" s="12">
        <v>0</v>
      </c>
    </row>
    <row r="4" spans="1:17">
      <c r="F4" s="5" t="s">
        <v>45</v>
      </c>
      <c r="G4" s="51" t="s">
        <v>29</v>
      </c>
      <c r="H4" s="12">
        <v>0</v>
      </c>
      <c r="I4" s="12">
        <v>100</v>
      </c>
      <c r="J4" s="12">
        <v>100</v>
      </c>
      <c r="K4" s="12">
        <v>100</v>
      </c>
      <c r="L4" s="12">
        <v>100</v>
      </c>
      <c r="M4" s="12">
        <v>100</v>
      </c>
      <c r="N4" s="12">
        <v>100</v>
      </c>
      <c r="O4" s="12">
        <v>100</v>
      </c>
      <c r="P4" s="12">
        <v>100</v>
      </c>
      <c r="Q4" s="12">
        <v>0</v>
      </c>
    </row>
    <row r="5" spans="1:17">
      <c r="A5" s="45" t="s">
        <v>33</v>
      </c>
      <c r="B5" s="46">
        <v>0.5</v>
      </c>
      <c r="C5" s="45" t="s">
        <v>37</v>
      </c>
      <c r="F5" s="51"/>
      <c r="G5" s="51" t="s">
        <v>30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100</v>
      </c>
    </row>
    <row r="6" spans="1:17">
      <c r="A6" s="45" t="s">
        <v>33</v>
      </c>
      <c r="B6" s="46">
        <f>B5*365</f>
        <v>182.5</v>
      </c>
      <c r="C6" s="45" t="s">
        <v>38</v>
      </c>
      <c r="F6" s="51"/>
      <c r="G6" s="51" t="s">
        <v>53</v>
      </c>
      <c r="H6" s="5" t="s">
        <v>54</v>
      </c>
      <c r="I6" s="5" t="s">
        <v>55</v>
      </c>
      <c r="J6" s="5" t="s">
        <v>57</v>
      </c>
      <c r="K6" s="5" t="s">
        <v>63</v>
      </c>
      <c r="L6" s="5" t="s">
        <v>65</v>
      </c>
      <c r="M6" s="5" t="s">
        <v>67</v>
      </c>
      <c r="N6" s="5" t="s">
        <v>69</v>
      </c>
      <c r="O6" s="5" t="s">
        <v>71</v>
      </c>
      <c r="P6" s="5" t="s">
        <v>75</v>
      </c>
      <c r="Q6" s="5" t="s">
        <v>77</v>
      </c>
    </row>
    <row r="7" spans="1:17">
      <c r="A7" s="45" t="s">
        <v>34</v>
      </c>
      <c r="B7" s="47">
        <f>200*100</f>
        <v>20000</v>
      </c>
      <c r="C7" s="45" t="s">
        <v>39</v>
      </c>
      <c r="F7" s="51" t="s">
        <v>31</v>
      </c>
      <c r="G7" s="51" t="s">
        <v>12</v>
      </c>
      <c r="H7" s="12">
        <v>0</v>
      </c>
      <c r="I7" s="12">
        <f>1350000*2</f>
        <v>2700000</v>
      </c>
      <c r="J7" s="12">
        <f>1350000</f>
        <v>1350000</v>
      </c>
      <c r="K7" s="12">
        <f>1350000*2</f>
        <v>2700000</v>
      </c>
      <c r="L7" s="12">
        <f>1350000</f>
        <v>1350000</v>
      </c>
      <c r="M7" s="12">
        <f>1350000*2</f>
        <v>2700000</v>
      </c>
      <c r="N7" s="12">
        <f>1350000</f>
        <v>1350000</v>
      </c>
      <c r="O7" s="12">
        <f>1350000*2</f>
        <v>2700000</v>
      </c>
      <c r="P7" s="12">
        <f>1350000</f>
        <v>1350000</v>
      </c>
      <c r="Q7" s="12">
        <f>1350000*2</f>
        <v>2700000</v>
      </c>
    </row>
    <row r="8" spans="1:17">
      <c r="A8" s="45" t="s">
        <v>35</v>
      </c>
      <c r="B8" s="47">
        <v>22000</v>
      </c>
      <c r="C8" s="45" t="s">
        <v>32</v>
      </c>
      <c r="F8" s="5" t="s">
        <v>46</v>
      </c>
      <c r="G8" s="51" t="s">
        <v>28</v>
      </c>
      <c r="H8" s="12">
        <v>0</v>
      </c>
      <c r="I8" s="12">
        <v>100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</row>
    <row r="9" spans="1:17">
      <c r="A9" s="48" t="s">
        <v>40</v>
      </c>
      <c r="B9" s="47">
        <f>200*100*25*2.7</f>
        <v>1350000</v>
      </c>
      <c r="C9" s="45" t="s">
        <v>41</v>
      </c>
      <c r="F9" s="5" t="s">
        <v>45</v>
      </c>
      <c r="G9" s="51" t="s">
        <v>29</v>
      </c>
      <c r="H9" s="12">
        <v>0</v>
      </c>
      <c r="I9" s="12">
        <v>0</v>
      </c>
      <c r="J9" s="12">
        <v>100</v>
      </c>
      <c r="K9" s="12">
        <v>100</v>
      </c>
      <c r="L9" s="12">
        <v>100</v>
      </c>
      <c r="M9" s="12">
        <v>100</v>
      </c>
      <c r="N9" s="12">
        <v>100</v>
      </c>
      <c r="O9" s="12">
        <v>100</v>
      </c>
      <c r="P9" s="12">
        <v>100</v>
      </c>
      <c r="Q9" s="12">
        <v>0</v>
      </c>
    </row>
    <row r="10" spans="1:17">
      <c r="A10" s="45" t="s">
        <v>36</v>
      </c>
      <c r="B10" s="47">
        <f>B8*B6</f>
        <v>4015000</v>
      </c>
      <c r="C10" s="45" t="s">
        <v>20</v>
      </c>
      <c r="F10" s="51"/>
      <c r="G10" s="51" t="s">
        <v>30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100</v>
      </c>
    </row>
    <row r="11" spans="1:17">
      <c r="F11" s="51"/>
      <c r="G11" s="51" t="s">
        <v>53</v>
      </c>
      <c r="H11" s="5"/>
      <c r="I11" s="5" t="s">
        <v>56</v>
      </c>
      <c r="J11" s="5" t="s">
        <v>58</v>
      </c>
      <c r="K11" s="5" t="s">
        <v>64</v>
      </c>
      <c r="L11" s="5" t="s">
        <v>66</v>
      </c>
      <c r="M11" s="5" t="s">
        <v>68</v>
      </c>
      <c r="N11" s="5" t="s">
        <v>70</v>
      </c>
      <c r="O11" s="5" t="s">
        <v>72</v>
      </c>
      <c r="P11" s="5" t="s">
        <v>76</v>
      </c>
      <c r="Q11" s="5" t="s">
        <v>78</v>
      </c>
    </row>
    <row r="12" spans="1:17">
      <c r="A12" s="67" t="s">
        <v>42</v>
      </c>
      <c r="B12" s="68">
        <v>200</v>
      </c>
      <c r="C12" s="69" t="s">
        <v>39</v>
      </c>
      <c r="F12" s="35"/>
      <c r="G12" s="42" t="s">
        <v>47</v>
      </c>
      <c r="H12" s="41">
        <f t="shared" ref="H12:O12" si="0">H2+H7</f>
        <v>1350000</v>
      </c>
      <c r="I12" s="41">
        <f t="shared" si="0"/>
        <v>4050000</v>
      </c>
      <c r="J12" s="41">
        <f t="shared" si="0"/>
        <v>5365000</v>
      </c>
      <c r="K12" s="41">
        <f t="shared" si="0"/>
        <v>4050000</v>
      </c>
      <c r="L12" s="41">
        <f t="shared" si="0"/>
        <v>4050000</v>
      </c>
      <c r="M12" s="41">
        <f t="shared" si="0"/>
        <v>4050000</v>
      </c>
      <c r="N12" s="41">
        <f t="shared" si="0"/>
        <v>4050000</v>
      </c>
      <c r="O12" s="41">
        <f t="shared" si="0"/>
        <v>4050000</v>
      </c>
      <c r="P12" s="41">
        <f t="shared" ref="P12:Q12" si="1">P2+P7</f>
        <v>4050000</v>
      </c>
      <c r="Q12" s="41">
        <f t="shared" si="1"/>
        <v>4050000</v>
      </c>
    </row>
    <row r="13" spans="1:17">
      <c r="A13" s="67"/>
      <c r="B13" s="68"/>
      <c r="C13" s="69"/>
      <c r="F13" s="35"/>
      <c r="G13" s="42" t="s">
        <v>48</v>
      </c>
      <c r="H13" s="40"/>
      <c r="I13" s="40"/>
      <c r="J13" s="40"/>
      <c r="K13" s="40"/>
      <c r="L13" s="40"/>
      <c r="M13" s="40"/>
      <c r="N13" s="40"/>
      <c r="O13" s="40"/>
      <c r="P13" s="40"/>
      <c r="Q13" s="40"/>
    </row>
    <row r="15" spans="1:17" ht="30">
      <c r="A15" s="53" t="s">
        <v>51</v>
      </c>
      <c r="B15" s="54">
        <f>B7/B12</f>
        <v>100</v>
      </c>
      <c r="C15" s="54" t="s">
        <v>52</v>
      </c>
    </row>
    <row r="16" spans="1:17">
      <c r="A16" s="52"/>
    </row>
  </sheetData>
  <mergeCells count="4">
    <mergeCell ref="A1:C1"/>
    <mergeCell ref="A12:A13"/>
    <mergeCell ref="B12:B13"/>
    <mergeCell ref="C12:C13"/>
  </mergeCells>
  <pageMargins left="0.7" right="0.7" top="0.75" bottom="0.75" header="0.3" footer="0.3"/>
  <ignoredErrors>
    <ignoredError sqref="L2:M2 N2:O2 P2 J2 J7 L7 N7 P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RAJO</vt:lpstr>
      <vt:lpstr>SUBTERRANEA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Rojas</dc:creator>
  <cp:lastModifiedBy>Freddy Rojas</cp:lastModifiedBy>
  <dcterms:created xsi:type="dcterms:W3CDTF">2008-07-04T02:39:49Z</dcterms:created>
  <dcterms:modified xsi:type="dcterms:W3CDTF">2008-07-04T23:01:43Z</dcterms:modified>
</cp:coreProperties>
</file>