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ipres-my.sharepoint.com/personal/framirez_dipres_gob_cl/Documents/Diplomado INAP/2023/Módulo 4/"/>
    </mc:Choice>
  </mc:AlternateContent>
  <xr:revisionPtr revIDLastSave="52" documentId="8_{04E8F40D-32B2-44F6-B7B6-A6335B5C5BAF}" xr6:coauthVersionLast="47" xr6:coauthVersionMax="47" xr10:uidLastSave="{71EF3145-DE4D-473F-B2F0-62A17B9B7129}"/>
  <bookViews>
    <workbookView xWindow="-120" yWindow="-120" windowWidth="20730" windowHeight="11040" xr2:uid="{00000000-000D-0000-FFFF-FFFF00000000}"/>
  </bookViews>
  <sheets>
    <sheet name="Dotación Efectiva" sheetId="3" r:id="rId1"/>
    <sheet name="EUS GENERAL" sheetId="1" r:id="rId2"/>
    <sheet name="EUS SALUD-PENSION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4" i="3" l="1"/>
  <c r="I92" i="3"/>
  <c r="I81" i="3"/>
  <c r="I79" i="3"/>
  <c r="I77" i="3"/>
  <c r="I67" i="3"/>
  <c r="I65" i="3"/>
  <c r="M51" i="3"/>
  <c r="N51" i="3"/>
  <c r="O51" i="3"/>
  <c r="L51" i="3"/>
  <c r="E51" i="3"/>
  <c r="F51" i="3"/>
  <c r="G51" i="3"/>
  <c r="H51" i="3"/>
  <c r="I51" i="3"/>
  <c r="D51" i="3"/>
  <c r="I83" i="3" l="1"/>
  <c r="D13" i="1"/>
  <c r="D14" i="1"/>
  <c r="D15" i="1"/>
  <c r="D16" i="1"/>
  <c r="U19" i="3" s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12" i="1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15" i="3"/>
  <c r="J16" i="3"/>
  <c r="Q16" i="3" s="1"/>
  <c r="J17" i="3"/>
  <c r="J18" i="3"/>
  <c r="J19" i="3"/>
  <c r="AJ19" i="3" s="1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Q48" i="3" s="1"/>
  <c r="J49" i="3"/>
  <c r="J50" i="3"/>
  <c r="J51" i="3"/>
  <c r="J15" i="3"/>
  <c r="Q15" i="3" s="1"/>
  <c r="AK19" i="3" l="1"/>
  <c r="AB39" i="3"/>
  <c r="W39" i="3"/>
  <c r="AD39" i="3"/>
  <c r="X39" i="3"/>
  <c r="AC39" i="3"/>
  <c r="AE39" i="3"/>
  <c r="Z39" i="3"/>
  <c r="Y39" i="3"/>
  <c r="AB27" i="3"/>
  <c r="AP27" i="3" s="1"/>
  <c r="AQ27" i="3" s="1"/>
  <c r="W27" i="3"/>
  <c r="V27" i="3"/>
  <c r="Z50" i="3"/>
  <c r="X50" i="3"/>
  <c r="AC50" i="3"/>
  <c r="Y50" i="3"/>
  <c r="AE50" i="3"/>
  <c r="AD50" i="3"/>
  <c r="Z38" i="3"/>
  <c r="AB38" i="3"/>
  <c r="W38" i="3"/>
  <c r="X38" i="3"/>
  <c r="AC38" i="3"/>
  <c r="AD38" i="3"/>
  <c r="AE38" i="3"/>
  <c r="Y38" i="3"/>
  <c r="V26" i="3"/>
  <c r="AB26" i="3"/>
  <c r="AP26" i="3" s="1"/>
  <c r="AQ26" i="3" s="1"/>
  <c r="W26" i="3"/>
  <c r="AE43" i="3"/>
  <c r="X43" i="3"/>
  <c r="Z43" i="3"/>
  <c r="AC43" i="3"/>
  <c r="AD43" i="3"/>
  <c r="Y43" i="3"/>
  <c r="AD47" i="3"/>
  <c r="AE47" i="3"/>
  <c r="X47" i="3"/>
  <c r="AC47" i="3"/>
  <c r="AP47" i="3" s="1"/>
  <c r="AQ47" i="3" s="1"/>
  <c r="Y47" i="3"/>
  <c r="Z47" i="3"/>
  <c r="AD41" i="3"/>
  <c r="AE41" i="3"/>
  <c r="X41" i="3"/>
  <c r="AC41" i="3"/>
  <c r="Y41" i="3"/>
  <c r="W41" i="3"/>
  <c r="AB41" i="3"/>
  <c r="Z41" i="3"/>
  <c r="AD35" i="3"/>
  <c r="X35" i="3"/>
  <c r="AC35" i="3"/>
  <c r="Y35" i="3"/>
  <c r="AB35" i="3"/>
  <c r="Z35" i="3"/>
  <c r="AE35" i="3"/>
  <c r="W35" i="3"/>
  <c r="X29" i="3"/>
  <c r="AC29" i="3"/>
  <c r="W29" i="3"/>
  <c r="AB29" i="3"/>
  <c r="V29" i="3"/>
  <c r="V23" i="3"/>
  <c r="AJ23" i="3" s="1"/>
  <c r="U23" i="3"/>
  <c r="AC46" i="3"/>
  <c r="Y46" i="3"/>
  <c r="AD46" i="3"/>
  <c r="Z46" i="3"/>
  <c r="X46" i="3"/>
  <c r="AJ46" i="3" s="1"/>
  <c r="AK46" i="3" s="1"/>
  <c r="AE46" i="3"/>
  <c r="AC40" i="3"/>
  <c r="Y40" i="3"/>
  <c r="AD40" i="3"/>
  <c r="W40" i="3"/>
  <c r="X40" i="3"/>
  <c r="Z40" i="3"/>
  <c r="AE40" i="3"/>
  <c r="AB40" i="3"/>
  <c r="AC34" i="3"/>
  <c r="Y34" i="3"/>
  <c r="AD34" i="3"/>
  <c r="AB34" i="3"/>
  <c r="W34" i="3"/>
  <c r="X34" i="3"/>
  <c r="V28" i="3"/>
  <c r="W28" i="3"/>
  <c r="AC28" i="3"/>
  <c r="AB28" i="3"/>
  <c r="X28" i="3"/>
  <c r="V22" i="3"/>
  <c r="U22" i="3"/>
  <c r="AJ22" i="3" s="1"/>
  <c r="AK22" i="3" s="1"/>
  <c r="AD45" i="3"/>
  <c r="Z45" i="3"/>
  <c r="AE45" i="3"/>
  <c r="X45" i="3"/>
  <c r="AC45" i="3"/>
  <c r="Y45" i="3"/>
  <c r="AB33" i="3"/>
  <c r="W33" i="3"/>
  <c r="AD33" i="3"/>
  <c r="X33" i="3"/>
  <c r="AC33" i="3"/>
  <c r="Y33" i="3"/>
  <c r="U21" i="3"/>
  <c r="AJ21" i="3" s="1"/>
  <c r="AK21" i="3" s="1"/>
  <c r="V21" i="3"/>
  <c r="Z44" i="3"/>
  <c r="AE44" i="3"/>
  <c r="X44" i="3"/>
  <c r="AC44" i="3"/>
  <c r="AP44" i="3" s="1"/>
  <c r="AQ44" i="3" s="1"/>
  <c r="Y44" i="3"/>
  <c r="AD44" i="3"/>
  <c r="AB32" i="3"/>
  <c r="W32" i="3"/>
  <c r="AC32" i="3"/>
  <c r="Y32" i="3"/>
  <c r="X32" i="3"/>
  <c r="AD32" i="3"/>
  <c r="V20" i="3"/>
  <c r="U20" i="3"/>
  <c r="AJ20" i="3" s="1"/>
  <c r="AE49" i="3"/>
  <c r="X49" i="3"/>
  <c r="Z49" i="3"/>
  <c r="AC49" i="3"/>
  <c r="Y49" i="3"/>
  <c r="AD49" i="3"/>
  <c r="AE37" i="3"/>
  <c r="X37" i="3"/>
  <c r="AB37" i="3"/>
  <c r="W37" i="3"/>
  <c r="Z37" i="3"/>
  <c r="AC37" i="3"/>
  <c r="Y37" i="3"/>
  <c r="AD37" i="3"/>
  <c r="X31" i="3"/>
  <c r="AD31" i="3"/>
  <c r="AB31" i="3"/>
  <c r="W31" i="3"/>
  <c r="Y31" i="3"/>
  <c r="AC31" i="3"/>
  <c r="V31" i="3"/>
  <c r="AB25" i="3"/>
  <c r="AP25" i="3" s="1"/>
  <c r="AQ25" i="3" s="1"/>
  <c r="W25" i="3"/>
  <c r="V25" i="3"/>
  <c r="AC48" i="3"/>
  <c r="Y48" i="3"/>
  <c r="Z48" i="3"/>
  <c r="AE48" i="3"/>
  <c r="X48" i="3"/>
  <c r="AD48" i="3"/>
  <c r="AC42" i="3"/>
  <c r="Y42" i="3"/>
  <c r="Z42" i="3"/>
  <c r="AE42" i="3"/>
  <c r="X42" i="3"/>
  <c r="AD42" i="3"/>
  <c r="AC36" i="3"/>
  <c r="Y36" i="3"/>
  <c r="Z36" i="3"/>
  <c r="AE36" i="3"/>
  <c r="X36" i="3"/>
  <c r="AD36" i="3"/>
  <c r="W36" i="3"/>
  <c r="AB36" i="3"/>
  <c r="AC30" i="3"/>
  <c r="X30" i="3"/>
  <c r="W30" i="3"/>
  <c r="V30" i="3"/>
  <c r="AB30" i="3"/>
  <c r="V24" i="3"/>
  <c r="U24" i="3"/>
  <c r="W24" i="3"/>
  <c r="AB24" i="3"/>
  <c r="AP24" i="3" s="1"/>
  <c r="AQ24" i="3" s="1"/>
  <c r="Q44" i="3"/>
  <c r="Q40" i="3"/>
  <c r="Q36" i="3"/>
  <c r="Q32" i="3"/>
  <c r="Q28" i="3"/>
  <c r="Q20" i="3"/>
  <c r="AL19" i="3"/>
  <c r="Q24" i="3"/>
  <c r="Q50" i="3"/>
  <c r="Q46" i="3"/>
  <c r="Q42" i="3"/>
  <c r="Q38" i="3"/>
  <c r="Q34" i="3"/>
  <c r="Q30" i="3"/>
  <c r="Q26" i="3"/>
  <c r="Q22" i="3"/>
  <c r="Q18" i="3"/>
  <c r="Q51" i="3"/>
  <c r="Q47" i="3"/>
  <c r="Q43" i="3"/>
  <c r="Q39" i="3"/>
  <c r="Q35" i="3"/>
  <c r="Q31" i="3"/>
  <c r="Q27" i="3"/>
  <c r="Q23" i="3"/>
  <c r="Q19" i="3"/>
  <c r="Q49" i="3"/>
  <c r="Q45" i="3"/>
  <c r="Q41" i="3"/>
  <c r="Q37" i="3"/>
  <c r="Q33" i="3"/>
  <c r="Q29" i="3"/>
  <c r="Q25" i="3"/>
  <c r="Q21" i="3"/>
  <c r="Q17" i="3"/>
  <c r="AL23" i="3" l="1"/>
  <c r="AK23" i="3"/>
  <c r="AK20" i="3"/>
  <c r="AJ24" i="3"/>
  <c r="AK24" i="3" s="1"/>
  <c r="AJ36" i="3"/>
  <c r="AK36" i="3" s="1"/>
  <c r="AP33" i="3"/>
  <c r="AQ33" i="3" s="1"/>
  <c r="AP30" i="3"/>
  <c r="AQ30" i="3" s="1"/>
  <c r="AP48" i="3"/>
  <c r="AQ48" i="3" s="1"/>
  <c r="AJ49" i="3"/>
  <c r="AK49" i="3" s="1"/>
  <c r="AJ30" i="3"/>
  <c r="AK30" i="3" s="1"/>
  <c r="AP32" i="3"/>
  <c r="AQ32" i="3" s="1"/>
  <c r="AP46" i="3"/>
  <c r="AQ46" i="3" s="1"/>
  <c r="AJ35" i="3"/>
  <c r="AK35" i="3" s="1"/>
  <c r="AP42" i="3"/>
  <c r="AQ42" i="3" s="1"/>
  <c r="AJ25" i="3"/>
  <c r="AK25" i="3" s="1"/>
  <c r="AL21" i="3"/>
  <c r="AL22" i="3"/>
  <c r="AR25" i="3"/>
  <c r="AJ37" i="3"/>
  <c r="AK37" i="3" s="1"/>
  <c r="AP49" i="3"/>
  <c r="AQ49" i="3" s="1"/>
  <c r="AR32" i="3"/>
  <c r="AJ34" i="3"/>
  <c r="AK34" i="3" s="1"/>
  <c r="AP35" i="3"/>
  <c r="AQ35" i="3" s="1"/>
  <c r="AP41" i="3"/>
  <c r="AQ41" i="3" s="1"/>
  <c r="AJ43" i="3"/>
  <c r="AK43" i="3" s="1"/>
  <c r="AP36" i="3"/>
  <c r="AQ36" i="3" s="1"/>
  <c r="AJ31" i="3"/>
  <c r="AK31" i="3" s="1"/>
  <c r="AP37" i="3"/>
  <c r="AQ37" i="3" s="1"/>
  <c r="AJ33" i="3"/>
  <c r="AK33" i="3" s="1"/>
  <c r="AP28" i="3"/>
  <c r="AQ28" i="3" s="1"/>
  <c r="AP34" i="3"/>
  <c r="AQ34" i="3" s="1"/>
  <c r="AJ41" i="3"/>
  <c r="AK41" i="3" s="1"/>
  <c r="AJ27" i="3"/>
  <c r="AK27" i="3" s="1"/>
  <c r="AR48" i="3"/>
  <c r="AL46" i="3"/>
  <c r="AR42" i="3"/>
  <c r="AL49" i="3"/>
  <c r="AL30" i="3"/>
  <c r="AR44" i="3"/>
  <c r="AJ40" i="3"/>
  <c r="AK40" i="3" s="1"/>
  <c r="AR47" i="3"/>
  <c r="AR26" i="3"/>
  <c r="AR27" i="3"/>
  <c r="AR24" i="3"/>
  <c r="AJ42" i="3"/>
  <c r="AK42" i="3" s="1"/>
  <c r="AJ48" i="3"/>
  <c r="AK48" i="3" s="1"/>
  <c r="AJ44" i="3"/>
  <c r="AK44" i="3" s="1"/>
  <c r="AP45" i="3"/>
  <c r="AQ45" i="3" s="1"/>
  <c r="AJ28" i="3"/>
  <c r="AK28" i="3" s="1"/>
  <c r="AJ29" i="3"/>
  <c r="AK29" i="3" s="1"/>
  <c r="AJ47" i="3"/>
  <c r="AK47" i="3" s="1"/>
  <c r="AP43" i="3"/>
  <c r="AQ43" i="3" s="1"/>
  <c r="AJ26" i="3"/>
  <c r="AK26" i="3" s="1"/>
  <c r="AJ38" i="3"/>
  <c r="AK38" i="3" s="1"/>
  <c r="AP50" i="3"/>
  <c r="AQ50" i="3" s="1"/>
  <c r="AJ39" i="3"/>
  <c r="AK39" i="3" s="1"/>
  <c r="AP31" i="3"/>
  <c r="AJ32" i="3"/>
  <c r="AK32" i="3" s="1"/>
  <c r="AJ45" i="3"/>
  <c r="AK45" i="3" s="1"/>
  <c r="AP40" i="3"/>
  <c r="AQ40" i="3" s="1"/>
  <c r="AP29" i="3"/>
  <c r="AQ29" i="3" s="1"/>
  <c r="AP38" i="3"/>
  <c r="AQ38" i="3" s="1"/>
  <c r="AJ50" i="3"/>
  <c r="AK50" i="3" s="1"/>
  <c r="AP39" i="3"/>
  <c r="AQ39" i="3" s="1"/>
  <c r="AL20" i="3"/>
  <c r="I71" i="3" l="1"/>
  <c r="AQ31" i="3"/>
  <c r="AL25" i="3"/>
  <c r="I59" i="3"/>
  <c r="AR33" i="3"/>
  <c r="AR30" i="3"/>
  <c r="AL36" i="3"/>
  <c r="AL24" i="3"/>
  <c r="AL35" i="3"/>
  <c r="AR46" i="3"/>
  <c r="AR40" i="3"/>
  <c r="AR45" i="3"/>
  <c r="AR34" i="3"/>
  <c r="AL43" i="3"/>
  <c r="AL45" i="3"/>
  <c r="AL26" i="3"/>
  <c r="AL44" i="3"/>
  <c r="AR28" i="3"/>
  <c r="I73" i="3"/>
  <c r="AR41" i="3"/>
  <c r="AL32" i="3"/>
  <c r="AR35" i="3"/>
  <c r="AR31" i="3"/>
  <c r="AL40" i="3"/>
  <c r="AL37" i="3"/>
  <c r="AL39" i="3"/>
  <c r="I61" i="3"/>
  <c r="AL29" i="3"/>
  <c r="AL48" i="3"/>
  <c r="AL27" i="3"/>
  <c r="AL31" i="3"/>
  <c r="AL38" i="3"/>
  <c r="AR39" i="3"/>
  <c r="AR43" i="3"/>
  <c r="AL33" i="3"/>
  <c r="AR49" i="3"/>
  <c r="AL50" i="3"/>
  <c r="AL47" i="3"/>
  <c r="AR37" i="3"/>
  <c r="AR38" i="3"/>
  <c r="AR29" i="3"/>
  <c r="I75" i="3" s="1"/>
  <c r="AR50" i="3"/>
  <c r="AL28" i="3"/>
  <c r="AL42" i="3"/>
  <c r="AL41" i="3"/>
  <c r="AR36" i="3"/>
  <c r="AL34" i="3"/>
  <c r="I69" i="3" l="1"/>
  <c r="I63" i="3"/>
  <c r="I57" i="3" s="1"/>
  <c r="I5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Ramirez</author>
  </authors>
  <commentList>
    <comment ref="AV9" authorId="0" shapeId="0" xr:uid="{7639A9DC-4BC4-4CE8-9E9D-E45167921058}">
      <text>
        <r>
          <rPr>
            <b/>
            <sz val="9"/>
            <color indexed="81"/>
            <rFont val="Tahoma"/>
            <family val="2"/>
          </rPr>
          <t>Francisco Ramirez:</t>
        </r>
        <r>
          <rPr>
            <sz val="9"/>
            <color indexed="81"/>
            <rFont val="Tahoma"/>
            <family val="2"/>
          </rPr>
          <t xml:space="preserve">
OTRAS REMUNERACIONES</t>
        </r>
      </text>
    </comment>
    <comment ref="AV11" authorId="0" shapeId="0" xr:uid="{25104198-667A-49CD-867E-5686679AD5C5}">
      <text>
        <r>
          <rPr>
            <b/>
            <sz val="9"/>
            <color indexed="81"/>
            <rFont val="Tahoma"/>
            <family val="2"/>
          </rPr>
          <t>Francisco Ramirez:</t>
        </r>
        <r>
          <rPr>
            <sz val="9"/>
            <color indexed="81"/>
            <rFont val="Tahoma"/>
            <family val="2"/>
          </rPr>
          <t xml:space="preserve">
Honorarios a Suma Alzada - Personas Naturales</t>
        </r>
      </text>
    </comment>
    <comment ref="AW11" authorId="0" shapeId="0" xr:uid="{B0674BFA-2E56-4334-B353-5D99EF3450E1}">
      <text>
        <r>
          <rPr>
            <b/>
            <sz val="9"/>
            <color indexed="81"/>
            <rFont val="Tahoma"/>
            <family val="2"/>
          </rPr>
          <t>Francisco Ramirez:</t>
        </r>
        <r>
          <rPr>
            <sz val="9"/>
            <color indexed="81"/>
            <rFont val="Tahoma"/>
            <family val="2"/>
          </rPr>
          <t xml:space="preserve">
Suplencias y Reemplazos</t>
        </r>
      </text>
    </comment>
    <comment ref="AY11" authorId="0" shapeId="0" xr:uid="{FE8B4B26-C6C8-43FC-AA92-E153495AF735}">
      <text>
        <r>
          <rPr>
            <b/>
            <sz val="9"/>
            <color indexed="81"/>
            <rFont val="Tahoma"/>
            <family val="2"/>
          </rPr>
          <t>Francisco Ramirez:</t>
        </r>
        <r>
          <rPr>
            <sz val="9"/>
            <color indexed="81"/>
            <rFont val="Tahoma"/>
            <family val="2"/>
          </rPr>
          <t xml:space="preserve">
OTROS GASTOS EN PERSONAL</t>
        </r>
      </text>
    </comment>
  </commentList>
</comments>
</file>

<file path=xl/sharedStrings.xml><?xml version="1.0" encoding="utf-8"?>
<sst xmlns="http://schemas.openxmlformats.org/spreadsheetml/2006/main" count="233" uniqueCount="136">
  <si>
    <t>CONTRALORÍA GENERAL DE LA REPÚBLICA</t>
  </si>
  <si>
    <t>División de Personal de la Administración del Estado</t>
  </si>
  <si>
    <t>Unidad de Estudios Remuneratorios</t>
  </si>
  <si>
    <t>ESCALA ÚNICA DE SUELDOS DECRETO LEY N° 249, DE 1973</t>
  </si>
  <si>
    <t>Grados</t>
  </si>
  <si>
    <t>Sueldo Base</t>
  </si>
  <si>
    <t>Asig. Profesional Ley N° 19.185 art.19°</t>
  </si>
  <si>
    <t>Asig. Resp. Supe. 40% S.B.</t>
  </si>
  <si>
    <t>Asig. Ley 19.185, art.18° (sustitutiva D.L. N° 2.411, de 1978 - D.L. N° 3.551 de 1981 - Ley N° 18.717)</t>
  </si>
  <si>
    <t>Asig. Esp. D.L. N° 3.551 (*)</t>
  </si>
  <si>
    <t>D.L. N° 2.411 de 1978 (*)</t>
  </si>
  <si>
    <t>Ley N° 18.717 - Art. 4 (*)</t>
  </si>
  <si>
    <t>Aut. De Gob. - Jefes Super. Servicios</t>
  </si>
  <si>
    <t>Directivos c/prof</t>
  </si>
  <si>
    <t>Directivos s/prof</t>
  </si>
  <si>
    <t>Profesionales</t>
  </si>
  <si>
    <t>Tec. Admin. y Aux.</t>
  </si>
  <si>
    <t>Art.1 - Art.11</t>
  </si>
  <si>
    <t>Proce Dato</t>
  </si>
  <si>
    <t>Grados Altos</t>
  </si>
  <si>
    <t>Grados Bajos  s/prof</t>
  </si>
  <si>
    <t>Grados Bajos  c/prof</t>
  </si>
  <si>
    <t>A</t>
  </si>
  <si>
    <t>ASIGNACIÓN FAMILIAR</t>
  </si>
  <si>
    <t>B</t>
  </si>
  <si>
    <t>C</t>
  </si>
  <si>
    <t>1-A</t>
  </si>
  <si>
    <t>1-B</t>
  </si>
  <si>
    <t>1-C</t>
  </si>
  <si>
    <t>INGRESO MÍNIMO</t>
  </si>
  <si>
    <t xml:space="preserve">Ingreso MIN MENSUAL     </t>
  </si>
  <si>
    <t xml:space="preserve">Ingreso MIN NO REM     </t>
  </si>
  <si>
    <t xml:space="preserve">I.M.No REM </t>
  </si>
  <si>
    <t>PÉRDIDA DE CAJA LEY N°18.834</t>
  </si>
  <si>
    <t>DTO. 845/74 Hacienda (define tramos)</t>
  </si>
  <si>
    <t xml:space="preserve">1a Cat 15% Gr.31° EUS            </t>
  </si>
  <si>
    <t xml:space="preserve">2a Cat 10% Gr.31° EUS             </t>
  </si>
  <si>
    <t xml:space="preserve">3a Cat  5% Gr.31°  EUS             </t>
  </si>
  <si>
    <t>MOVILIZACIÓN LEY N° 18.834</t>
  </si>
  <si>
    <t xml:space="preserve">1a Cat 40% Gr.31° EUS            </t>
  </si>
  <si>
    <t xml:space="preserve">2a Cat 35% Gr.31° EUS            </t>
  </si>
  <si>
    <t xml:space="preserve">3a Cat 30% Gr.31°  EUS           </t>
  </si>
  <si>
    <t>PARA GDO</t>
  </si>
  <si>
    <t>100% **</t>
  </si>
  <si>
    <t>40%</t>
  </si>
  <si>
    <t>30%</t>
  </si>
  <si>
    <t>20%</t>
  </si>
  <si>
    <t>35%</t>
  </si>
  <si>
    <t>24%</t>
  </si>
  <si>
    <t>A al 4°</t>
  </si>
  <si>
    <t>5° al 10°</t>
  </si>
  <si>
    <t>1-A al 4°</t>
  </si>
  <si>
    <t>11° al 31°</t>
  </si>
  <si>
    <t>Ley 15.076</t>
  </si>
  <si>
    <t>11° al 21°</t>
  </si>
  <si>
    <t>Ad.Honorem</t>
  </si>
  <si>
    <t>22° al 31°</t>
  </si>
  <si>
    <t>VIÁTICO INTERNACIONAL</t>
  </si>
  <si>
    <t>Decreto N° 1, de 1991, Min. Hacienda (Fija monto de viático)</t>
  </si>
  <si>
    <t>Nota 2 : No se incluyen asignaciones de: Direccion Superior del Art. 1° de la Ley N° 19.863; de Antigüedad del Art. 6° de D.L. N° 249, 1974; de Modernización del Art. 1° de la Ley N° 19.553; y de Alta Dirección Pública del Art. sexagésimo quinto de la Ley N° 19.882, por ser en función del nombramiento.</t>
  </si>
  <si>
    <t>(*): Asignaciones que sólo aplican al personal afecto a lo establecido en el inciso final del Art. 18 de la Ley N°19.185.</t>
  </si>
  <si>
    <t>BONIFICACIÓN DE SALUD LEY N° 18.566</t>
  </si>
  <si>
    <t>BONIFICACIÓN COMPENSATORIA PREVISIONAL LEY N° 18.675</t>
  </si>
  <si>
    <t>Autoridades de Gobierno</t>
  </si>
  <si>
    <t>Jefes Superiores de Servicio</t>
  </si>
  <si>
    <t>Directivos Profesionales</t>
  </si>
  <si>
    <t>Directivos No Profesionales</t>
  </si>
  <si>
    <t>No Profesionales</t>
  </si>
  <si>
    <t>Jefes Superiores de Servicios</t>
  </si>
  <si>
    <t>Art.10°</t>
  </si>
  <si>
    <t>Art.11°</t>
  </si>
  <si>
    <t>VIÁTICOS EN MONEDA NACIONAL</t>
  </si>
  <si>
    <t>** Afecto al límite del art. 8 del D.F.L. N° 262, 1977, Min. Hacienda.</t>
  </si>
  <si>
    <t>DFL 262/77 Art. 4 bis, modificada por Ley 20.883</t>
  </si>
  <si>
    <t>Art. 4 DFL 262/77, modif por DS 1.363/92 (Hcda)</t>
  </si>
  <si>
    <t>B y C</t>
  </si>
  <si>
    <t>Nota 1 : Factor de incremento previsional del Art. 2, inciso segundo del D.L. N° 3.501, 1980, es de 13,05%, aplicado sobre el sueldo base, más la asignación de antigüedad, según corresponda.</t>
  </si>
  <si>
    <t>Ley N° 21.112 a contar de 01.08.2018</t>
  </si>
  <si>
    <t xml:space="preserve"> Ingreso hasta $ 302.200</t>
  </si>
  <si>
    <t xml:space="preserve"> Ingreso entre $ 302.201 y $ 441.395</t>
  </si>
  <si>
    <t xml:space="preserve"> Ingreso entre $ 441.396 y $ 688.427</t>
  </si>
  <si>
    <t xml:space="preserve"> Ingreso superior a $ 688.428</t>
  </si>
  <si>
    <t>Ley N° 21.112 a contar de 01.03.2019</t>
  </si>
  <si>
    <t xml:space="preserve"> Ingreso hasta $ 315.841</t>
  </si>
  <si>
    <t xml:space="preserve"> Ingreso entre $315.842 y $ 461.320</t>
  </si>
  <si>
    <t xml:space="preserve"> Ingreso entre $ 461.321 y $ 719.502</t>
  </si>
  <si>
    <t xml:space="preserve"> Ingreso superior a $ 719.503</t>
  </si>
  <si>
    <t>Ley N° 21.112 a contar de 01.09.2018</t>
  </si>
  <si>
    <t xml:space="preserve"> Hasta el 28.02.2019</t>
  </si>
  <si>
    <t>A contar de 01.03.2019</t>
  </si>
  <si>
    <t>OTROS ESTIPENDIOS
(a contar de 01.12.2018)</t>
  </si>
  <si>
    <t>Vigencia a contar de 01.12.2018 (3,5%)</t>
  </si>
  <si>
    <t>LEY N° 21.126</t>
  </si>
  <si>
    <t>Dotación de Personal y estimación del Substítulo 21 Gastos en Personal</t>
  </si>
  <si>
    <t>Total Dotación Efectiva de Personal</t>
  </si>
  <si>
    <t>Dotación Efectiva</t>
  </si>
  <si>
    <t>Grados EUS</t>
  </si>
  <si>
    <t>Personal de Planta</t>
  </si>
  <si>
    <t>Personal a Contrata</t>
  </si>
  <si>
    <t>Total Dotación Efectiva</t>
  </si>
  <si>
    <t>1A</t>
  </si>
  <si>
    <t>1B</t>
  </si>
  <si>
    <t>1C</t>
  </si>
  <si>
    <t>Autoridades de Gobierno y Jefes Sup. De Serv.</t>
  </si>
  <si>
    <t>Directivos</t>
  </si>
  <si>
    <t>Técnicos</t>
  </si>
  <si>
    <t>Administrativos</t>
  </si>
  <si>
    <t>Auxiliares</t>
  </si>
  <si>
    <t>Total</t>
  </si>
  <si>
    <t>Incremento Previsional 13,05%</t>
  </si>
  <si>
    <t>Total Haberes (TH) EUS 2019</t>
  </si>
  <si>
    <t>No aplica</t>
  </si>
  <si>
    <t>Subtítulo 21 Gastos en Personal</t>
  </si>
  <si>
    <t>2101 Personal de Planta</t>
  </si>
  <si>
    <t>2101001 Sueldos y Sobresueldos</t>
  </si>
  <si>
    <t>2101002 Aportes del Empleador</t>
  </si>
  <si>
    <t>2101004 Remuneraciones Variables</t>
  </si>
  <si>
    <t>2101005 Aguinaldos y Bonos</t>
  </si>
  <si>
    <t>2101 Personal a Contrata</t>
  </si>
  <si>
    <t>2102001 Sueldos y Sobresueldos</t>
  </si>
  <si>
    <t>2102002 Aportes del Empleador</t>
  </si>
  <si>
    <t>2102005 Aguinaldos y Bonos</t>
  </si>
  <si>
    <t>2102004 Remuneraciones Variables</t>
  </si>
  <si>
    <t>2103 Otras Remuneraciones</t>
  </si>
  <si>
    <t>2104 Otros Gastos en Personal</t>
  </si>
  <si>
    <t>2101003 Asignaciones por Desempeño</t>
  </si>
  <si>
    <t>2102003 Asignaciones por Desempeño</t>
  </si>
  <si>
    <t>Jefes Sup. De Serv.</t>
  </si>
  <si>
    <t>Horas Extras</t>
  </si>
  <si>
    <t>Glosas:</t>
  </si>
  <si>
    <t>Función Crítica</t>
  </si>
  <si>
    <t>Viáticos Nacionales</t>
  </si>
  <si>
    <t>Viáticos al Extranjero</t>
  </si>
  <si>
    <t>Validación</t>
  </si>
  <si>
    <t>TOTAL</t>
  </si>
  <si>
    <t>La asignación 2102004 y 2101004, Remuneraciones Variables, debe coincidir con la suma de los montos en glosas presupuestarias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</si>
</sst>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0%"/>
    <numFmt numFmtId="166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</font>
    <font>
      <sz val="10"/>
      <color theme="1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double">
        <color theme="3" tint="0.39994506668294322"/>
      </left>
      <right/>
      <top style="double">
        <color theme="3" tint="0.39994506668294322"/>
      </top>
      <bottom/>
      <diagonal/>
    </border>
    <border>
      <left/>
      <right/>
      <top style="double">
        <color theme="3" tint="0.39994506668294322"/>
      </top>
      <bottom/>
      <diagonal/>
    </border>
    <border>
      <left/>
      <right style="double">
        <color theme="3" tint="0.39994506668294322"/>
      </right>
      <top style="double">
        <color theme="3" tint="0.39994506668294322"/>
      </top>
      <bottom/>
      <diagonal/>
    </border>
    <border>
      <left style="double">
        <color theme="3" tint="0.39994506668294322"/>
      </left>
      <right/>
      <top/>
      <bottom/>
      <diagonal/>
    </border>
    <border>
      <left/>
      <right style="double">
        <color theme="3" tint="0.39994506668294322"/>
      </right>
      <top/>
      <bottom/>
      <diagonal/>
    </border>
    <border>
      <left style="double">
        <color theme="3" tint="0.39994506668294322"/>
      </left>
      <right/>
      <top/>
      <bottom style="double">
        <color theme="3" tint="0.39994506668294322"/>
      </bottom>
      <diagonal/>
    </border>
    <border>
      <left/>
      <right/>
      <top/>
      <bottom style="double">
        <color theme="3" tint="0.39994506668294322"/>
      </bottom>
      <diagonal/>
    </border>
    <border>
      <left/>
      <right style="double">
        <color theme="3" tint="0.39994506668294322"/>
      </right>
      <top/>
      <bottom style="double">
        <color theme="3" tint="0.39994506668294322"/>
      </bottom>
      <diagonal/>
    </border>
    <border>
      <left style="double">
        <color theme="3" tint="0.39994506668294322"/>
      </left>
      <right style="hair">
        <color theme="3" tint="0.39994506668294322"/>
      </right>
      <top style="double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double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double">
        <color theme="3" tint="0.39994506668294322"/>
      </top>
      <bottom style="hair">
        <color theme="3" tint="0.39994506668294322"/>
      </bottom>
      <diagonal/>
    </border>
    <border>
      <left style="double">
        <color theme="3" tint="0.39988402966399123"/>
      </left>
      <right style="hair">
        <color theme="3" tint="0.39994506668294322"/>
      </right>
      <top style="double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double">
        <color theme="3" tint="0.39994506668294322"/>
      </right>
      <top style="double">
        <color theme="3" tint="0.39994506668294322"/>
      </top>
      <bottom style="hair">
        <color theme="3" tint="0.39994506668294322"/>
      </bottom>
      <diagonal/>
    </border>
    <border>
      <left style="double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uble">
        <color theme="3" tint="0.39988402966399123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double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double">
        <color theme="3" tint="0.39994506668294322"/>
      </top>
      <bottom style="double">
        <color theme="3" tint="0.39994506668294322"/>
      </bottom>
      <diagonal/>
    </border>
    <border>
      <left style="double">
        <color theme="3" tint="0.39994506668294322"/>
      </left>
      <right/>
      <top style="double">
        <color theme="3" tint="0.39994506668294322"/>
      </top>
      <bottom style="double">
        <color theme="3" tint="0.39991454817346722"/>
      </bottom>
      <diagonal/>
    </border>
    <border>
      <left/>
      <right/>
      <top style="double">
        <color theme="3" tint="0.39994506668294322"/>
      </top>
      <bottom style="double">
        <color theme="3" tint="0.39991454817346722"/>
      </bottom>
      <diagonal/>
    </border>
    <border>
      <left/>
      <right style="double">
        <color theme="3" tint="0.39994506668294322"/>
      </right>
      <top style="double">
        <color theme="3" tint="0.39994506668294322"/>
      </top>
      <bottom style="double">
        <color theme="3" tint="0.39991454817346722"/>
      </bottom>
      <diagonal/>
    </border>
    <border>
      <left style="double">
        <color theme="3" tint="0.39994506668294322"/>
      </left>
      <right/>
      <top style="double">
        <color theme="3" tint="0.39991454817346722"/>
      </top>
      <bottom/>
      <diagonal/>
    </border>
    <border>
      <left/>
      <right/>
      <top style="double">
        <color theme="3" tint="0.39991454817346722"/>
      </top>
      <bottom/>
      <diagonal/>
    </border>
    <border>
      <left/>
      <right style="double">
        <color theme="3" tint="0.39994506668294322"/>
      </right>
      <top style="double">
        <color theme="3" tint="0.39991454817346722"/>
      </top>
      <bottom/>
      <diagonal/>
    </border>
    <border>
      <left style="double">
        <color theme="3" tint="0.39994506668294322"/>
      </left>
      <right/>
      <top/>
      <bottom style="double">
        <color theme="3" tint="0.39991454817346722"/>
      </bottom>
      <diagonal/>
    </border>
    <border>
      <left/>
      <right/>
      <top/>
      <bottom style="double">
        <color theme="3" tint="0.39991454817346722"/>
      </bottom>
      <diagonal/>
    </border>
    <border>
      <left/>
      <right style="double">
        <color theme="3" tint="0.39994506668294322"/>
      </right>
      <top/>
      <bottom style="double">
        <color theme="3" tint="0.39991454817346722"/>
      </bottom>
      <diagonal/>
    </border>
    <border>
      <left style="double">
        <color theme="3" tint="0.39994506668294322"/>
      </left>
      <right/>
      <top style="double">
        <color theme="3" tint="0.39991454817346722"/>
      </top>
      <bottom style="double">
        <color theme="3" tint="0.39991454817346722"/>
      </bottom>
      <diagonal/>
    </border>
    <border>
      <left/>
      <right/>
      <top style="double">
        <color theme="3" tint="0.39991454817346722"/>
      </top>
      <bottom style="double">
        <color theme="3" tint="0.39991454817346722"/>
      </bottom>
      <diagonal/>
    </border>
    <border>
      <left/>
      <right style="double">
        <color theme="3" tint="0.39988402966399123"/>
      </right>
      <top/>
      <bottom/>
      <diagonal/>
    </border>
    <border>
      <left style="double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double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double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double">
        <color theme="3" tint="0.39994506668294322"/>
      </bottom>
      <diagonal/>
    </border>
    <border>
      <left style="double">
        <color theme="3" tint="0.39988402966399123"/>
      </left>
      <right style="hair">
        <color theme="3" tint="0.39994506668294322"/>
      </right>
      <top style="hair">
        <color theme="3" tint="0.39994506668294322"/>
      </top>
      <bottom style="double">
        <color theme="3" tint="0.39994506668294322"/>
      </bottom>
      <diagonal/>
    </border>
    <border>
      <left style="hair">
        <color theme="3" tint="0.39994506668294322"/>
      </left>
      <right style="double">
        <color theme="3" tint="0.39994506668294322"/>
      </right>
      <top style="hair">
        <color theme="3" tint="0.39994506668294322"/>
      </top>
      <bottom style="double">
        <color theme="3" tint="0.39994506668294322"/>
      </bottom>
      <diagonal/>
    </border>
    <border>
      <left style="double">
        <color theme="3" tint="0.39991454817346722"/>
      </left>
      <right style="double">
        <color theme="3" tint="0.39991454817346722"/>
      </right>
      <top style="double">
        <color theme="3" tint="0.39994506668294322"/>
      </top>
      <bottom style="hair">
        <color theme="3" tint="0.39994506668294322"/>
      </bottom>
      <diagonal/>
    </border>
    <border>
      <left/>
      <right style="hair">
        <color theme="3" tint="0.39994506668294322"/>
      </right>
      <top style="double">
        <color theme="3" tint="0.39994506668294322"/>
      </top>
      <bottom style="hair">
        <color theme="3" tint="0.39994506668294322"/>
      </bottom>
      <diagonal/>
    </border>
    <border>
      <left style="double">
        <color theme="3" tint="0.39991454817346722"/>
      </left>
      <right style="double">
        <color theme="3" tint="0.399914548173467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double">
        <color theme="3" tint="0.39991454817346722"/>
      </left>
      <right style="double">
        <color theme="3" tint="0.39991454817346722"/>
      </right>
      <top style="hair">
        <color theme="3" tint="0.39994506668294322"/>
      </top>
      <bottom style="double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double">
        <color theme="3" tint="0.39994506668294322"/>
      </bottom>
      <diagonal/>
    </border>
    <border>
      <left/>
      <right style="double">
        <color theme="3" tint="0.39991454817346722"/>
      </right>
      <top/>
      <bottom/>
      <diagonal/>
    </border>
    <border>
      <left/>
      <right/>
      <top/>
      <bottom style="double">
        <color theme="3" tint="0.39988402966399123"/>
      </bottom>
      <diagonal/>
    </border>
    <border>
      <left/>
      <right style="double">
        <color theme="3" tint="0.39994506668294322"/>
      </right>
      <top style="double">
        <color theme="3" tint="0.39991454817346722"/>
      </top>
      <bottom style="double">
        <color theme="3" tint="0.39991454817346722"/>
      </bottom>
      <diagonal/>
    </border>
    <border>
      <left style="double">
        <color theme="3" tint="0.39985351115451523"/>
      </left>
      <right/>
      <top/>
      <bottom/>
      <diagonal/>
    </border>
    <border>
      <left style="double">
        <color theme="3" tint="0.39988402966399123"/>
      </left>
      <right/>
      <top/>
      <bottom/>
      <diagonal/>
    </border>
    <border>
      <left style="double">
        <color theme="3" tint="0.39988402966399123"/>
      </left>
      <right/>
      <top/>
      <bottom style="double">
        <color theme="3" tint="0.39988402966399123"/>
      </bottom>
      <diagonal/>
    </border>
    <border>
      <left/>
      <right style="double">
        <color theme="3" tint="0.39988402966399123"/>
      </right>
      <top/>
      <bottom style="double">
        <color theme="3" tint="0.39988402966399123"/>
      </bottom>
      <diagonal/>
    </border>
    <border>
      <left style="double">
        <color theme="3" tint="0.39988402966399123"/>
      </left>
      <right/>
      <top style="double">
        <color theme="3" tint="0.39991454817346722"/>
      </top>
      <bottom style="double">
        <color theme="3" tint="0.39985351115451523"/>
      </bottom>
      <diagonal/>
    </border>
    <border>
      <left/>
      <right/>
      <top style="double">
        <color theme="3" tint="0.39991454817346722"/>
      </top>
      <bottom style="double">
        <color theme="3" tint="0.39985351115451523"/>
      </bottom>
      <diagonal/>
    </border>
    <border>
      <left/>
      <right style="double">
        <color theme="3" tint="0.39988402966399123"/>
      </right>
      <top style="double">
        <color theme="3" tint="0.39991454817346722"/>
      </top>
      <bottom style="double">
        <color theme="3" tint="0.39985351115451523"/>
      </bottom>
      <diagonal/>
    </border>
    <border>
      <left style="double">
        <color theme="3" tint="0.39994506668294322"/>
      </left>
      <right style="double">
        <color theme="3" tint="0.39988402966399123"/>
      </right>
      <top/>
      <bottom style="double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3" tint="0.39994506668294322"/>
      </left>
      <right style="hair">
        <color theme="3" tint="0.39994506668294322"/>
      </right>
      <top style="double">
        <color theme="3" tint="0.39994506668294322"/>
      </top>
      <bottom/>
      <diagonal/>
    </border>
    <border>
      <left style="hair">
        <color theme="3" tint="0.39994506668294322"/>
      </left>
      <right style="hair">
        <color theme="3" tint="0.39994506668294322"/>
      </right>
      <top/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242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3" fillId="0" borderId="0" xfId="0" applyNumberFormat="1" applyFont="1"/>
    <xf numFmtId="3" fontId="3" fillId="0" borderId="15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/>
    <xf numFmtId="0" fontId="8" fillId="0" borderId="4" xfId="0" applyFont="1" applyBorder="1"/>
    <xf numFmtId="3" fontId="10" fillId="0" borderId="0" xfId="0" applyNumberFormat="1" applyFont="1"/>
    <xf numFmtId="3" fontId="8" fillId="0" borderId="5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5" fillId="0" borderId="17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0" xfId="0" applyFont="1"/>
    <xf numFmtId="3" fontId="6" fillId="0" borderId="5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7" xfId="0" applyFont="1" applyBorder="1"/>
    <xf numFmtId="3" fontId="6" fillId="0" borderId="8" xfId="0" applyNumberFormat="1" applyFont="1" applyBorder="1" applyAlignment="1">
      <alignment horizontal="right"/>
    </xf>
    <xf numFmtId="0" fontId="6" fillId="0" borderId="27" xfId="0" applyFont="1" applyBorder="1"/>
    <xf numFmtId="3" fontId="6" fillId="0" borderId="28" xfId="0" applyNumberFormat="1" applyFont="1" applyBorder="1" applyAlignment="1">
      <alignment horizontal="right"/>
    </xf>
    <xf numFmtId="0" fontId="7" fillId="0" borderId="15" xfId="0" applyFont="1" applyBorder="1" applyAlignment="1">
      <alignment horizontal="center"/>
    </xf>
    <xf numFmtId="3" fontId="5" fillId="0" borderId="0" xfId="0" applyNumberFormat="1" applyFont="1"/>
    <xf numFmtId="3" fontId="6" fillId="0" borderId="0" xfId="0" applyNumberFormat="1" applyFont="1"/>
    <xf numFmtId="0" fontId="6" fillId="0" borderId="6" xfId="0" applyFont="1" applyBorder="1"/>
    <xf numFmtId="0" fontId="6" fillId="0" borderId="26" xfId="0" applyFont="1" applyBorder="1"/>
    <xf numFmtId="49" fontId="6" fillId="0" borderId="0" xfId="0" applyNumberFormat="1" applyFont="1" applyAlignment="1">
      <alignment horizontal="center"/>
    </xf>
    <xf numFmtId="49" fontId="6" fillId="0" borderId="31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3" fontId="11" fillId="0" borderId="33" xfId="0" applyNumberFormat="1" applyFont="1" applyBorder="1" applyAlignment="1">
      <alignment horizontal="center"/>
    </xf>
    <xf numFmtId="3" fontId="5" fillId="0" borderId="33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3" fontId="7" fillId="0" borderId="40" xfId="0" applyNumberFormat="1" applyFont="1" applyBorder="1" applyAlignment="1">
      <alignment horizontal="center"/>
    </xf>
    <xf numFmtId="3" fontId="11" fillId="0" borderId="15" xfId="0" applyNumberFormat="1" applyFont="1" applyBorder="1" applyAlignment="1">
      <alignment horizontal="center"/>
    </xf>
    <xf numFmtId="3" fontId="11" fillId="0" borderId="40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3" fontId="11" fillId="0" borderId="42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right"/>
    </xf>
    <xf numFmtId="3" fontId="6" fillId="0" borderId="5" xfId="0" applyNumberFormat="1" applyFont="1" applyBorder="1"/>
    <xf numFmtId="3" fontId="6" fillId="0" borderId="28" xfId="0" applyNumberFormat="1" applyFont="1" applyBorder="1"/>
    <xf numFmtId="3" fontId="6" fillId="0" borderId="0" xfId="0" applyNumberFormat="1" applyFont="1" applyAlignment="1">
      <alignment horizontal="center"/>
    </xf>
    <xf numFmtId="3" fontId="6" fillId="0" borderId="31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center"/>
    </xf>
    <xf numFmtId="3" fontId="6" fillId="0" borderId="27" xfId="0" applyNumberFormat="1" applyFont="1" applyBorder="1"/>
    <xf numFmtId="0" fontId="6" fillId="0" borderId="31" xfId="0" applyFont="1" applyBorder="1"/>
    <xf numFmtId="0" fontId="6" fillId="0" borderId="5" xfId="0" applyFont="1" applyBorder="1"/>
    <xf numFmtId="0" fontId="6" fillId="0" borderId="47" xfId="0" applyFont="1" applyBorder="1"/>
    <xf numFmtId="49" fontId="6" fillId="0" borderId="5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left"/>
    </xf>
    <xf numFmtId="165" fontId="6" fillId="0" borderId="26" xfId="0" applyNumberFormat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19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10" fillId="0" borderId="4" xfId="0" applyFont="1" applyBorder="1"/>
    <xf numFmtId="0" fontId="5" fillId="0" borderId="47" xfId="0" applyFont="1" applyBorder="1"/>
    <xf numFmtId="0" fontId="14" fillId="0" borderId="53" xfId="0" applyFont="1" applyBorder="1" applyAlignment="1">
      <alignment vertical="center" wrapText="1"/>
    </xf>
    <xf numFmtId="3" fontId="6" fillId="0" borderId="7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right"/>
    </xf>
    <xf numFmtId="3" fontId="15" fillId="0" borderId="31" xfId="0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9" fontId="18" fillId="0" borderId="0" xfId="0" applyNumberFormat="1" applyFont="1" applyAlignment="1">
      <alignment horizontal="center"/>
    </xf>
    <xf numFmtId="0" fontId="18" fillId="0" borderId="0" xfId="0" applyFont="1"/>
    <xf numFmtId="0" fontId="20" fillId="0" borderId="0" xfId="0" applyFont="1"/>
    <xf numFmtId="0" fontId="20" fillId="0" borderId="58" xfId="0" applyFont="1" applyBorder="1"/>
    <xf numFmtId="0" fontId="20" fillId="0" borderId="59" xfId="0" applyFont="1" applyBorder="1"/>
    <xf numFmtId="0" fontId="20" fillId="0" borderId="60" xfId="0" applyFont="1" applyBorder="1"/>
    <xf numFmtId="0" fontId="20" fillId="0" borderId="61" xfId="0" applyFont="1" applyBorder="1"/>
    <xf numFmtId="0" fontId="20" fillId="0" borderId="62" xfId="0" applyFont="1" applyBorder="1"/>
    <xf numFmtId="0" fontId="20" fillId="0" borderId="55" xfId="0" applyFont="1" applyBorder="1"/>
    <xf numFmtId="0" fontId="20" fillId="0" borderId="57" xfId="0" applyFont="1" applyBorder="1"/>
    <xf numFmtId="0" fontId="20" fillId="0" borderId="56" xfId="0" applyFont="1" applyBorder="1"/>
    <xf numFmtId="0" fontId="23" fillId="0" borderId="0" xfId="0" applyFont="1"/>
    <xf numFmtId="0" fontId="20" fillId="0" borderId="54" xfId="0" applyFont="1" applyBorder="1"/>
    <xf numFmtId="166" fontId="20" fillId="0" borderId="54" xfId="1" applyNumberFormat="1" applyFont="1" applyBorder="1"/>
    <xf numFmtId="166" fontId="20" fillId="0" borderId="54" xfId="0" applyNumberFormat="1" applyFont="1" applyBorder="1"/>
    <xf numFmtId="3" fontId="21" fillId="0" borderId="54" xfId="0" applyNumberFormat="1" applyFont="1" applyBorder="1"/>
    <xf numFmtId="0" fontId="21" fillId="0" borderId="54" xfId="0" applyFont="1" applyBorder="1"/>
    <xf numFmtId="0" fontId="21" fillId="0" borderId="0" xfId="0" applyFont="1"/>
    <xf numFmtId="0" fontId="21" fillId="0" borderId="61" xfId="0" applyFont="1" applyBorder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6" fontId="20" fillId="0" borderId="0" xfId="0" applyNumberFormat="1" applyFont="1"/>
    <xf numFmtId="0" fontId="20" fillId="0" borderId="57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/>
    </xf>
    <xf numFmtId="166" fontId="21" fillId="0" borderId="54" xfId="1" applyNumberFormat="1" applyFont="1" applyBorder="1"/>
    <xf numFmtId="0" fontId="23" fillId="0" borderId="68" xfId="0" applyFont="1" applyBorder="1"/>
    <xf numFmtId="0" fontId="20" fillId="0" borderId="70" xfId="0" applyFont="1" applyBorder="1"/>
    <xf numFmtId="0" fontId="20" fillId="0" borderId="69" xfId="0" applyFont="1" applyBorder="1"/>
    <xf numFmtId="0" fontId="20" fillId="3" borderId="54" xfId="0" applyFont="1" applyFill="1" applyBorder="1"/>
    <xf numFmtId="3" fontId="21" fillId="3" borderId="54" xfId="0" applyNumberFormat="1" applyFont="1" applyFill="1" applyBorder="1"/>
    <xf numFmtId="0" fontId="21" fillId="3" borderId="54" xfId="0" applyFont="1" applyFill="1" applyBorder="1"/>
    <xf numFmtId="166" fontId="21" fillId="3" borderId="54" xfId="1" applyNumberFormat="1" applyFont="1" applyFill="1" applyBorder="1"/>
    <xf numFmtId="49" fontId="20" fillId="0" borderId="0" xfId="0" applyNumberFormat="1" applyFont="1"/>
    <xf numFmtId="0" fontId="23" fillId="0" borderId="55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166" fontId="20" fillId="2" borderId="54" xfId="1" applyNumberFormat="1" applyFont="1" applyFill="1" applyBorder="1" applyAlignment="1">
      <alignment horizontal="center"/>
    </xf>
    <xf numFmtId="166" fontId="20" fillId="0" borderId="54" xfId="1" applyNumberFormat="1" applyFont="1" applyBorder="1" applyAlignment="1">
      <alignment horizontal="center" vertical="center"/>
    </xf>
    <xf numFmtId="166" fontId="20" fillId="0" borderId="63" xfId="1" applyNumberFormat="1" applyFont="1" applyBorder="1" applyAlignment="1">
      <alignment horizontal="center" vertical="center"/>
    </xf>
    <xf numFmtId="166" fontId="20" fillId="0" borderId="64" xfId="1" applyNumberFormat="1" applyFont="1" applyBorder="1" applyAlignment="1">
      <alignment horizontal="center" vertical="center"/>
    </xf>
    <xf numFmtId="166" fontId="20" fillId="0" borderId="65" xfId="1" applyNumberFormat="1" applyFont="1" applyBorder="1" applyAlignment="1">
      <alignment horizontal="center" vertical="center"/>
    </xf>
    <xf numFmtId="166" fontId="21" fillId="0" borderId="63" xfId="1" applyNumberFormat="1" applyFont="1" applyBorder="1" applyAlignment="1">
      <alignment horizontal="center" vertical="center"/>
    </xf>
    <xf numFmtId="166" fontId="21" fillId="0" borderId="64" xfId="1" applyNumberFormat="1" applyFont="1" applyBorder="1" applyAlignment="1">
      <alignment horizontal="center" vertical="center"/>
    </xf>
    <xf numFmtId="166" fontId="21" fillId="0" borderId="65" xfId="1" applyNumberFormat="1" applyFont="1" applyBorder="1" applyAlignment="1">
      <alignment horizontal="center" vertical="center"/>
    </xf>
    <xf numFmtId="166" fontId="20" fillId="0" borderId="54" xfId="0" applyNumberFormat="1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166" fontId="20" fillId="0" borderId="54" xfId="1" applyNumberFormat="1" applyFont="1" applyBorder="1" applyAlignment="1">
      <alignment horizontal="center"/>
    </xf>
    <xf numFmtId="166" fontId="20" fillId="0" borderId="69" xfId="0" applyNumberFormat="1" applyFont="1" applyBorder="1" applyAlignment="1">
      <alignment horizontal="center"/>
    </xf>
    <xf numFmtId="166" fontId="20" fillId="0" borderId="69" xfId="1" applyNumberFormat="1" applyFont="1" applyBorder="1" applyAlignment="1">
      <alignment horizontal="center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3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66" xfId="0" applyNumberFormat="1" applyFont="1" applyBorder="1" applyAlignment="1">
      <alignment horizontal="center" vertical="center" wrapText="1"/>
    </xf>
    <xf numFmtId="3" fontId="3" fillId="0" borderId="67" xfId="0" applyNumberFormat="1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4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/>
    </xf>
    <xf numFmtId="0" fontId="14" fillId="0" borderId="47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wrapText="1"/>
    </xf>
    <xf numFmtId="3" fontId="3" fillId="0" borderId="11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3" fontId="3" fillId="0" borderId="3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20" fillId="0" borderId="0" xfId="0" applyFont="1" applyBorder="1"/>
    <xf numFmtId="166" fontId="20" fillId="0" borderId="61" xfId="0" applyNumberFormat="1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0" fontId="23" fillId="0" borderId="61" xfId="0" applyFont="1" applyBorder="1"/>
    <xf numFmtId="166" fontId="23" fillId="0" borderId="69" xfId="0" applyNumberFormat="1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70" xfId="0" applyFont="1" applyBorder="1" applyAlignment="1">
      <alignment horizontal="center"/>
    </xf>
    <xf numFmtId="0" fontId="23" fillId="4" borderId="68" xfId="0" applyFont="1" applyFill="1" applyBorder="1"/>
    <xf numFmtId="0" fontId="23" fillId="4" borderId="69" xfId="0" applyFont="1" applyFill="1" applyBorder="1"/>
    <xf numFmtId="166" fontId="20" fillId="4" borderId="54" xfId="0" applyNumberFormat="1" applyFont="1" applyFill="1" applyBorder="1" applyAlignment="1">
      <alignment horizontal="center"/>
    </xf>
    <xf numFmtId="0" fontId="20" fillId="4" borderId="54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left" vertical="top" wrapText="1"/>
    </xf>
    <xf numFmtId="0" fontId="20" fillId="4" borderId="55" xfId="0" applyFont="1" applyFill="1" applyBorder="1" applyAlignment="1">
      <alignment horizontal="left" vertical="top" wrapText="1"/>
    </xf>
    <xf numFmtId="0" fontId="20" fillId="4" borderId="56" xfId="0" applyFont="1" applyFill="1" applyBorder="1" applyAlignment="1">
      <alignment horizontal="left" vertical="top" wrapText="1"/>
    </xf>
    <xf numFmtId="0" fontId="20" fillId="4" borderId="57" xfId="0" applyFont="1" applyFill="1" applyBorder="1" applyAlignment="1">
      <alignment horizontal="left" vertical="top" wrapText="1"/>
    </xf>
    <xf numFmtId="0" fontId="20" fillId="4" borderId="58" xfId="0" applyFont="1" applyFill="1" applyBorder="1" applyAlignment="1">
      <alignment horizontal="left" vertical="top" wrapText="1"/>
    </xf>
    <xf numFmtId="0" fontId="20" fillId="4" borderId="59" xfId="0" applyFont="1" applyFill="1" applyBorder="1" applyAlignment="1">
      <alignment horizontal="left" vertical="top" wrapText="1"/>
    </xf>
    <xf numFmtId="0" fontId="20" fillId="4" borderId="60" xfId="0" applyFont="1" applyFill="1" applyBorder="1" applyAlignment="1">
      <alignment horizontal="left" vertical="top" wrapText="1"/>
    </xf>
    <xf numFmtId="0" fontId="20" fillId="4" borderId="61" xfId="0" applyFont="1" applyFill="1" applyBorder="1" applyAlignment="1">
      <alignment horizontal="left" vertical="top" wrapText="1"/>
    </xf>
    <xf numFmtId="0" fontId="20" fillId="4" borderId="62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0</xdr:row>
      <xdr:rowOff>85725</xdr:rowOff>
    </xdr:from>
    <xdr:to>
      <xdr:col>6</xdr:col>
      <xdr:colOff>676273</xdr:colOff>
      <xdr:row>4</xdr:row>
      <xdr:rowOff>116900</xdr:rowOff>
    </xdr:to>
    <xdr:pic>
      <xdr:nvPicPr>
        <xdr:cNvPr id="2" name="1 Imagen" descr="cgr oficial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52725" y="85725"/>
          <a:ext cx="825499" cy="821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781050</xdr:colOff>
      <xdr:row>0</xdr:row>
      <xdr:rowOff>85725</xdr:rowOff>
    </xdr:from>
    <xdr:to>
      <xdr:col>6</xdr:col>
      <xdr:colOff>704849</xdr:colOff>
      <xdr:row>4</xdr:row>
      <xdr:rowOff>116900</xdr:rowOff>
    </xdr:to>
    <xdr:pic>
      <xdr:nvPicPr>
        <xdr:cNvPr id="2" name="1 Imagen" descr="cgr oficial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90975" y="85725"/>
          <a:ext cx="809624" cy="8217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Y94"/>
  <sheetViews>
    <sheetView tabSelected="1" topLeftCell="A71" zoomScale="90" zoomScaleNormal="90" workbookViewId="0">
      <selection activeCell="M88" sqref="M88:Q91"/>
    </sheetView>
  </sheetViews>
  <sheetFormatPr baseColWidth="10" defaultRowHeight="12.75" x14ac:dyDescent="0.2"/>
  <cols>
    <col min="1" max="1" width="14.28515625" style="86" customWidth="1"/>
    <col min="2" max="2" width="8" style="86" customWidth="1"/>
    <col min="3" max="3" width="3.5703125" style="86" customWidth="1"/>
    <col min="4" max="10" width="11.42578125" style="86"/>
    <col min="11" max="11" width="3.28515625" style="86" customWidth="1"/>
    <col min="12" max="18" width="11.42578125" style="86"/>
    <col min="19" max="19" width="8.140625" style="86" customWidth="1"/>
    <col min="20" max="20" width="3.42578125" style="86" customWidth="1"/>
    <col min="21" max="26" width="11.42578125" style="86"/>
    <col min="27" max="27" width="3" style="86" customWidth="1"/>
    <col min="28" max="31" width="11.42578125" style="86"/>
    <col min="32" max="32" width="3.140625" style="86" customWidth="1"/>
    <col min="33" max="33" width="8.7109375" style="86" customWidth="1"/>
    <col min="34" max="34" width="3.28515625" style="86" customWidth="1"/>
    <col min="35" max="35" width="4.140625" style="86" customWidth="1"/>
    <col min="36" max="36" width="12" style="86" bestFit="1" customWidth="1"/>
    <col min="37" max="40" width="11.42578125" style="86"/>
    <col min="41" max="41" width="3.7109375" style="86" customWidth="1"/>
    <col min="42" max="42" width="14.85546875" style="86" bestFit="1" customWidth="1"/>
    <col min="43" max="46" width="11.42578125" style="86"/>
    <col min="47" max="47" width="3.85546875" style="86" customWidth="1"/>
    <col min="48" max="49" width="11.42578125" style="86"/>
    <col min="50" max="50" width="3.85546875" style="86" customWidth="1"/>
    <col min="51" max="16384" width="11.42578125" style="86"/>
  </cols>
  <sheetData>
    <row r="2" spans="2:51" x14ac:dyDescent="0.2">
      <c r="B2" s="95" t="s">
        <v>93</v>
      </c>
    </row>
    <row r="5" spans="2:51" x14ac:dyDescent="0.2">
      <c r="B5" s="119" t="s">
        <v>94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1"/>
      <c r="R5" s="103"/>
      <c r="S5" s="103"/>
    </row>
    <row r="6" spans="2:51" x14ac:dyDescent="0.2">
      <c r="B6" s="122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4"/>
      <c r="R6" s="103"/>
      <c r="S6" s="103"/>
    </row>
    <row r="7" spans="2:51" x14ac:dyDescent="0.2">
      <c r="B7" s="92"/>
      <c r="C7" s="93"/>
      <c r="D7" s="119" t="s">
        <v>95</v>
      </c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1"/>
      <c r="Q7" s="88"/>
      <c r="U7" s="135" t="s">
        <v>110</v>
      </c>
      <c r="V7" s="135"/>
      <c r="W7" s="135"/>
      <c r="X7" s="135"/>
      <c r="Y7" s="135"/>
      <c r="Z7" s="135"/>
      <c r="AA7" s="135"/>
      <c r="AB7" s="135"/>
      <c r="AC7" s="135"/>
      <c r="AD7" s="135"/>
      <c r="AE7" s="135"/>
    </row>
    <row r="8" spans="2:51" x14ac:dyDescent="0.2">
      <c r="B8" s="87"/>
      <c r="C8" s="88"/>
      <c r="D8" s="122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4"/>
      <c r="Q8" s="88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</row>
    <row r="9" spans="2:51" x14ac:dyDescent="0.2">
      <c r="B9" s="87"/>
      <c r="C9" s="88"/>
      <c r="D9" s="119" t="s">
        <v>97</v>
      </c>
      <c r="E9" s="120"/>
      <c r="F9" s="120"/>
      <c r="G9" s="120"/>
      <c r="H9" s="120"/>
      <c r="I9" s="120"/>
      <c r="J9" s="121"/>
      <c r="L9" s="119" t="s">
        <v>98</v>
      </c>
      <c r="M9" s="120"/>
      <c r="N9" s="120"/>
      <c r="O9" s="120"/>
      <c r="P9" s="121"/>
      <c r="Q9" s="88"/>
      <c r="U9" s="136" t="s">
        <v>97</v>
      </c>
      <c r="V9" s="136"/>
      <c r="W9" s="136"/>
      <c r="X9" s="136"/>
      <c r="Y9" s="136"/>
      <c r="Z9" s="136"/>
      <c r="AB9" s="136" t="s">
        <v>98</v>
      </c>
      <c r="AC9" s="136"/>
      <c r="AD9" s="136"/>
      <c r="AE9" s="136"/>
      <c r="AJ9" s="135">
        <v>2101</v>
      </c>
      <c r="AK9" s="135"/>
      <c r="AL9" s="135"/>
      <c r="AM9" s="135"/>
      <c r="AN9" s="135"/>
      <c r="AP9" s="135">
        <v>2102</v>
      </c>
      <c r="AQ9" s="135"/>
      <c r="AR9" s="135"/>
      <c r="AS9" s="135"/>
      <c r="AT9" s="135"/>
      <c r="AV9" s="135">
        <v>2103</v>
      </c>
      <c r="AW9" s="135"/>
      <c r="AY9" s="135">
        <v>2104</v>
      </c>
    </row>
    <row r="10" spans="2:51" x14ac:dyDescent="0.2">
      <c r="B10" s="89"/>
      <c r="C10" s="91"/>
      <c r="D10" s="122"/>
      <c r="E10" s="123"/>
      <c r="F10" s="123"/>
      <c r="G10" s="123"/>
      <c r="H10" s="123"/>
      <c r="I10" s="123"/>
      <c r="J10" s="124"/>
      <c r="L10" s="127"/>
      <c r="M10" s="128"/>
      <c r="N10" s="128"/>
      <c r="O10" s="128"/>
      <c r="P10" s="129"/>
      <c r="Q10" s="88"/>
      <c r="U10" s="135"/>
      <c r="V10" s="135"/>
      <c r="W10" s="135"/>
      <c r="X10" s="135"/>
      <c r="Y10" s="135"/>
      <c r="Z10" s="135"/>
      <c r="AB10" s="135"/>
      <c r="AC10" s="135"/>
      <c r="AD10" s="135"/>
      <c r="AE10" s="135"/>
      <c r="AJ10" s="135"/>
      <c r="AK10" s="135"/>
      <c r="AL10" s="135"/>
      <c r="AM10" s="135"/>
      <c r="AN10" s="135"/>
      <c r="AP10" s="135"/>
      <c r="AQ10" s="135"/>
      <c r="AR10" s="135"/>
      <c r="AS10" s="135"/>
      <c r="AT10" s="135"/>
      <c r="AV10" s="135"/>
      <c r="AW10" s="135"/>
      <c r="AY10" s="135"/>
    </row>
    <row r="11" spans="2:51" ht="12.75" customHeight="1" x14ac:dyDescent="0.2">
      <c r="B11" s="134" t="s">
        <v>96</v>
      </c>
      <c r="C11" s="106"/>
      <c r="D11" s="131" t="s">
        <v>103</v>
      </c>
      <c r="E11" s="125" t="s">
        <v>104</v>
      </c>
      <c r="F11" s="131" t="s">
        <v>15</v>
      </c>
      <c r="G11" s="125" t="s">
        <v>105</v>
      </c>
      <c r="H11" s="125" t="s">
        <v>106</v>
      </c>
      <c r="I11" s="125" t="s">
        <v>107</v>
      </c>
      <c r="J11" s="126" t="s">
        <v>108</v>
      </c>
      <c r="L11" s="131" t="s">
        <v>15</v>
      </c>
      <c r="M11" s="125" t="s">
        <v>105</v>
      </c>
      <c r="N11" s="125" t="s">
        <v>106</v>
      </c>
      <c r="O11" s="125" t="s">
        <v>107</v>
      </c>
      <c r="P11" s="126" t="s">
        <v>108</v>
      </c>
      <c r="Q11" s="130" t="s">
        <v>99</v>
      </c>
      <c r="R11" s="104"/>
      <c r="S11" s="134" t="s">
        <v>96</v>
      </c>
      <c r="U11" s="131" t="s">
        <v>127</v>
      </c>
      <c r="V11" s="125" t="s">
        <v>104</v>
      </c>
      <c r="W11" s="131" t="s">
        <v>15</v>
      </c>
      <c r="X11" s="125" t="s">
        <v>105</v>
      </c>
      <c r="Y11" s="125" t="s">
        <v>106</v>
      </c>
      <c r="Z11" s="125" t="s">
        <v>107</v>
      </c>
      <c r="AB11" s="131" t="s">
        <v>15</v>
      </c>
      <c r="AC11" s="125" t="s">
        <v>105</v>
      </c>
      <c r="AD11" s="125" t="s">
        <v>106</v>
      </c>
      <c r="AE11" s="125" t="s">
        <v>107</v>
      </c>
      <c r="AG11" s="134" t="s">
        <v>96</v>
      </c>
      <c r="AJ11" s="138">
        <v>2101001</v>
      </c>
      <c r="AK11" s="138">
        <v>2101002</v>
      </c>
      <c r="AL11" s="138">
        <v>2101003</v>
      </c>
      <c r="AM11" s="138">
        <v>2101004</v>
      </c>
      <c r="AN11" s="138">
        <v>2101005</v>
      </c>
      <c r="AP11" s="138">
        <v>2102001</v>
      </c>
      <c r="AQ11" s="138">
        <v>2102002</v>
      </c>
      <c r="AR11" s="138">
        <v>2102003</v>
      </c>
      <c r="AS11" s="138">
        <v>2102004</v>
      </c>
      <c r="AT11" s="138">
        <v>2102005</v>
      </c>
      <c r="AV11" s="138">
        <v>2103001</v>
      </c>
      <c r="AW11" s="138">
        <v>2103005</v>
      </c>
      <c r="AY11" s="125" t="s">
        <v>111</v>
      </c>
    </row>
    <row r="12" spans="2:51" x14ac:dyDescent="0.2">
      <c r="B12" s="134"/>
      <c r="C12" s="107"/>
      <c r="D12" s="131"/>
      <c r="E12" s="125"/>
      <c r="F12" s="131"/>
      <c r="G12" s="125"/>
      <c r="H12" s="125"/>
      <c r="I12" s="125"/>
      <c r="J12" s="126"/>
      <c r="L12" s="131"/>
      <c r="M12" s="125"/>
      <c r="N12" s="125"/>
      <c r="O12" s="125"/>
      <c r="P12" s="126"/>
      <c r="Q12" s="130"/>
      <c r="R12" s="104"/>
      <c r="S12" s="134"/>
      <c r="U12" s="131"/>
      <c r="V12" s="125"/>
      <c r="W12" s="131"/>
      <c r="X12" s="125"/>
      <c r="Y12" s="125"/>
      <c r="Z12" s="125"/>
      <c r="AB12" s="131"/>
      <c r="AC12" s="125"/>
      <c r="AD12" s="125"/>
      <c r="AE12" s="125"/>
      <c r="AG12" s="134"/>
      <c r="AJ12" s="138"/>
      <c r="AK12" s="138"/>
      <c r="AL12" s="138"/>
      <c r="AM12" s="138"/>
      <c r="AN12" s="138"/>
      <c r="AP12" s="138"/>
      <c r="AQ12" s="138"/>
      <c r="AR12" s="138"/>
      <c r="AS12" s="138"/>
      <c r="AT12" s="138"/>
      <c r="AV12" s="138"/>
      <c r="AW12" s="138"/>
      <c r="AY12" s="125"/>
    </row>
    <row r="13" spans="2:51" x14ac:dyDescent="0.2">
      <c r="B13" s="134"/>
      <c r="C13" s="107"/>
      <c r="D13" s="131"/>
      <c r="E13" s="125"/>
      <c r="F13" s="131"/>
      <c r="G13" s="125"/>
      <c r="H13" s="125"/>
      <c r="I13" s="125"/>
      <c r="J13" s="126"/>
      <c r="L13" s="131"/>
      <c r="M13" s="125"/>
      <c r="N13" s="125"/>
      <c r="O13" s="125"/>
      <c r="P13" s="126"/>
      <c r="Q13" s="130"/>
      <c r="R13" s="104"/>
      <c r="S13" s="134"/>
      <c r="U13" s="131"/>
      <c r="V13" s="125"/>
      <c r="W13" s="131"/>
      <c r="X13" s="125"/>
      <c r="Y13" s="125"/>
      <c r="Z13" s="125"/>
      <c r="AB13" s="131"/>
      <c r="AC13" s="125"/>
      <c r="AD13" s="125"/>
      <c r="AE13" s="125"/>
      <c r="AG13" s="134"/>
      <c r="AJ13" s="138"/>
      <c r="AK13" s="138"/>
      <c r="AL13" s="138"/>
      <c r="AM13" s="138"/>
      <c r="AN13" s="138"/>
      <c r="AP13" s="138"/>
      <c r="AQ13" s="138"/>
      <c r="AR13" s="138"/>
      <c r="AS13" s="138"/>
      <c r="AT13" s="138"/>
      <c r="AV13" s="138"/>
      <c r="AW13" s="138"/>
      <c r="AY13" s="125"/>
    </row>
    <row r="14" spans="2:51" x14ac:dyDescent="0.2">
      <c r="B14" s="134"/>
      <c r="C14" s="108"/>
      <c r="D14" s="132"/>
      <c r="E14" s="133"/>
      <c r="F14" s="132"/>
      <c r="G14" s="133"/>
      <c r="H14" s="133"/>
      <c r="I14" s="133"/>
      <c r="J14" s="137"/>
      <c r="L14" s="131"/>
      <c r="M14" s="125"/>
      <c r="N14" s="125"/>
      <c r="O14" s="125"/>
      <c r="P14" s="126"/>
      <c r="Q14" s="130"/>
      <c r="R14" s="104"/>
      <c r="S14" s="134"/>
      <c r="U14" s="132"/>
      <c r="V14" s="133"/>
      <c r="W14" s="132"/>
      <c r="X14" s="133"/>
      <c r="Y14" s="133"/>
      <c r="Z14" s="133"/>
      <c r="AB14" s="131"/>
      <c r="AC14" s="125"/>
      <c r="AD14" s="125"/>
      <c r="AE14" s="125"/>
      <c r="AG14" s="134"/>
      <c r="AJ14" s="138"/>
      <c r="AK14" s="138"/>
      <c r="AL14" s="138"/>
      <c r="AM14" s="138"/>
      <c r="AN14" s="138"/>
      <c r="AP14" s="138"/>
      <c r="AQ14" s="138"/>
      <c r="AR14" s="138"/>
      <c r="AS14" s="138"/>
      <c r="AT14" s="138"/>
      <c r="AV14" s="138"/>
      <c r="AW14" s="138"/>
      <c r="AY14" s="125"/>
    </row>
    <row r="15" spans="2:51" x14ac:dyDescent="0.2">
      <c r="B15" s="109" t="s">
        <v>22</v>
      </c>
      <c r="D15" s="114"/>
      <c r="E15" s="114"/>
      <c r="F15" s="114"/>
      <c r="G15" s="114"/>
      <c r="H15" s="114"/>
      <c r="I15" s="114"/>
      <c r="J15" s="97">
        <f>SUM(D15:I15)</f>
        <v>0</v>
      </c>
      <c r="L15" s="114"/>
      <c r="M15" s="114"/>
      <c r="N15" s="114"/>
      <c r="O15" s="114"/>
      <c r="P15" s="97">
        <f>SUM(L15:O15)</f>
        <v>0</v>
      </c>
      <c r="Q15" s="98">
        <f>J15+P15</f>
        <v>0</v>
      </c>
      <c r="R15" s="105"/>
      <c r="S15" s="109" t="s">
        <v>22</v>
      </c>
      <c r="U15" s="115"/>
      <c r="V15" s="116"/>
      <c r="W15" s="116"/>
      <c r="X15" s="116"/>
      <c r="Y15" s="116"/>
      <c r="Z15" s="116"/>
      <c r="AA15" s="101"/>
      <c r="AB15" s="116"/>
      <c r="AC15" s="116"/>
      <c r="AD15" s="116"/>
      <c r="AE15" s="116"/>
      <c r="AG15" s="109" t="s">
        <v>22</v>
      </c>
      <c r="AJ15" s="117"/>
      <c r="AK15" s="117"/>
      <c r="AL15" s="117"/>
      <c r="AM15" s="117"/>
      <c r="AN15" s="117"/>
      <c r="AP15" s="114"/>
      <c r="AQ15" s="114"/>
      <c r="AR15" s="114"/>
      <c r="AS15" s="114"/>
      <c r="AT15" s="114"/>
      <c r="AV15" s="141">
        <v>0</v>
      </c>
      <c r="AW15" s="141">
        <v>0</v>
      </c>
      <c r="AY15" s="140">
        <v>0</v>
      </c>
    </row>
    <row r="16" spans="2:51" x14ac:dyDescent="0.2">
      <c r="B16" s="109" t="s">
        <v>24</v>
      </c>
      <c r="D16" s="114"/>
      <c r="E16" s="114"/>
      <c r="F16" s="114"/>
      <c r="G16" s="114"/>
      <c r="H16" s="114"/>
      <c r="I16" s="114"/>
      <c r="J16" s="97">
        <f t="shared" ref="J16:J51" si="0">SUM(D16:I16)</f>
        <v>0</v>
      </c>
      <c r="L16" s="114"/>
      <c r="M16" s="114"/>
      <c r="N16" s="114"/>
      <c r="O16" s="114"/>
      <c r="P16" s="97">
        <f t="shared" ref="P16:P51" si="1">SUM(L16:O16)</f>
        <v>0</v>
      </c>
      <c r="Q16" s="98">
        <f t="shared" ref="Q16:Q51" si="2">J16+P16</f>
        <v>0</v>
      </c>
      <c r="R16" s="105"/>
      <c r="S16" s="109" t="s">
        <v>24</v>
      </c>
      <c r="U16" s="115"/>
      <c r="V16" s="116"/>
      <c r="W16" s="116"/>
      <c r="X16" s="116"/>
      <c r="Y16" s="116"/>
      <c r="Z16" s="116"/>
      <c r="AA16" s="101"/>
      <c r="AB16" s="116"/>
      <c r="AC16" s="116"/>
      <c r="AD16" s="116"/>
      <c r="AE16" s="116"/>
      <c r="AG16" s="109" t="s">
        <v>24</v>
      </c>
      <c r="AJ16" s="117"/>
      <c r="AK16" s="117"/>
      <c r="AL16" s="117"/>
      <c r="AM16" s="117"/>
      <c r="AN16" s="117"/>
      <c r="AP16" s="114"/>
      <c r="AQ16" s="114"/>
      <c r="AR16" s="114"/>
      <c r="AS16" s="114"/>
      <c r="AT16" s="114"/>
      <c r="AV16" s="142"/>
      <c r="AW16" s="142"/>
      <c r="AY16" s="140"/>
    </row>
    <row r="17" spans="2:51" x14ac:dyDescent="0.2">
      <c r="B17" s="109" t="s">
        <v>25</v>
      </c>
      <c r="D17" s="114"/>
      <c r="E17" s="114"/>
      <c r="F17" s="114"/>
      <c r="G17" s="114"/>
      <c r="H17" s="114"/>
      <c r="I17" s="114"/>
      <c r="J17" s="97">
        <f t="shared" si="0"/>
        <v>0</v>
      </c>
      <c r="L17" s="114"/>
      <c r="M17" s="114"/>
      <c r="N17" s="114"/>
      <c r="O17" s="114"/>
      <c r="P17" s="97">
        <f t="shared" si="1"/>
        <v>0</v>
      </c>
      <c r="Q17" s="98">
        <f t="shared" si="2"/>
        <v>0</v>
      </c>
      <c r="R17" s="105"/>
      <c r="S17" s="109" t="s">
        <v>25</v>
      </c>
      <c r="U17" s="115"/>
      <c r="V17" s="116"/>
      <c r="W17" s="116"/>
      <c r="X17" s="116"/>
      <c r="Y17" s="116"/>
      <c r="Z17" s="116"/>
      <c r="AA17" s="101"/>
      <c r="AB17" s="116"/>
      <c r="AC17" s="116"/>
      <c r="AD17" s="116"/>
      <c r="AE17" s="116"/>
      <c r="AG17" s="109" t="s">
        <v>25</v>
      </c>
      <c r="AJ17" s="117"/>
      <c r="AK17" s="117"/>
      <c r="AL17" s="117"/>
      <c r="AM17" s="117"/>
      <c r="AN17" s="117"/>
      <c r="AP17" s="114"/>
      <c r="AQ17" s="114"/>
      <c r="AR17" s="114"/>
      <c r="AS17" s="114"/>
      <c r="AT17" s="114"/>
      <c r="AV17" s="142"/>
      <c r="AW17" s="142"/>
      <c r="AY17" s="140"/>
    </row>
    <row r="18" spans="2:51" x14ac:dyDescent="0.2">
      <c r="B18" s="109" t="s">
        <v>100</v>
      </c>
      <c r="D18" s="114"/>
      <c r="E18" s="114"/>
      <c r="F18" s="114"/>
      <c r="G18" s="114"/>
      <c r="H18" s="114"/>
      <c r="I18" s="114"/>
      <c r="J18" s="97">
        <f t="shared" si="0"/>
        <v>0</v>
      </c>
      <c r="L18" s="114"/>
      <c r="M18" s="114"/>
      <c r="N18" s="114"/>
      <c r="O18" s="114"/>
      <c r="P18" s="97">
        <f t="shared" si="1"/>
        <v>0</v>
      </c>
      <c r="Q18" s="98">
        <f t="shared" si="2"/>
        <v>0</v>
      </c>
      <c r="R18" s="105"/>
      <c r="S18" s="109" t="s">
        <v>100</v>
      </c>
      <c r="U18" s="115"/>
      <c r="V18" s="115"/>
      <c r="W18" s="116"/>
      <c r="X18" s="116"/>
      <c r="Y18" s="116"/>
      <c r="Z18" s="116"/>
      <c r="AA18" s="101"/>
      <c r="AB18" s="116"/>
      <c r="AC18" s="116"/>
      <c r="AD18" s="116"/>
      <c r="AE18" s="116"/>
      <c r="AG18" s="109" t="s">
        <v>100</v>
      </c>
      <c r="AJ18" s="117"/>
      <c r="AK18" s="117"/>
      <c r="AL18" s="117"/>
      <c r="AM18" s="117"/>
      <c r="AN18" s="117"/>
      <c r="AP18" s="114"/>
      <c r="AQ18" s="114"/>
      <c r="AR18" s="114"/>
      <c r="AS18" s="114"/>
      <c r="AT18" s="114"/>
      <c r="AV18" s="142"/>
      <c r="AW18" s="142"/>
      <c r="AY18" s="140"/>
    </row>
    <row r="19" spans="2:51" x14ac:dyDescent="0.2">
      <c r="B19" s="109" t="s">
        <v>101</v>
      </c>
      <c r="D19" s="96">
        <v>1</v>
      </c>
      <c r="E19" s="114"/>
      <c r="F19" s="114"/>
      <c r="G19" s="114"/>
      <c r="H19" s="114"/>
      <c r="I19" s="114"/>
      <c r="J19" s="97">
        <f t="shared" si="0"/>
        <v>1</v>
      </c>
      <c r="L19" s="114"/>
      <c r="M19" s="114"/>
      <c r="N19" s="114"/>
      <c r="O19" s="114"/>
      <c r="P19" s="97">
        <f t="shared" si="1"/>
        <v>0</v>
      </c>
      <c r="Q19" s="98">
        <f t="shared" si="2"/>
        <v>1</v>
      </c>
      <c r="R19" s="105"/>
      <c r="S19" s="109" t="s">
        <v>101</v>
      </c>
      <c r="U19" s="99">
        <f>'EUS GENERAL'!C16+'EUS GENERAL'!D16+'EUS GENERAL'!E16+'EUS GENERAL'!F16+'EUS GENERAL'!G16+'EUS SALUD-PENSIONES'!D16+'EUS SALUD-PENSIONES'!L16</f>
        <v>3299275.1425000001</v>
      </c>
      <c r="V19" s="99"/>
      <c r="W19" s="100"/>
      <c r="X19" s="100"/>
      <c r="Y19" s="100"/>
      <c r="Z19" s="100"/>
      <c r="AA19" s="101"/>
      <c r="AB19" s="116"/>
      <c r="AC19" s="116"/>
      <c r="AD19" s="116"/>
      <c r="AE19" s="116"/>
      <c r="AG19" s="109" t="s">
        <v>101</v>
      </c>
      <c r="AJ19" s="110">
        <f>(J19*U19*12)</f>
        <v>39591301.710000001</v>
      </c>
      <c r="AK19" s="110">
        <f>AJ19*0.05</f>
        <v>1979565.0855</v>
      </c>
      <c r="AL19" s="110">
        <f>AJ19*0.3%</f>
        <v>118773.90513</v>
      </c>
      <c r="AM19" s="144"/>
      <c r="AN19" s="110"/>
      <c r="AP19" s="114"/>
      <c r="AQ19" s="114"/>
      <c r="AR19" s="114"/>
      <c r="AS19" s="114"/>
      <c r="AT19" s="114"/>
      <c r="AV19" s="142"/>
      <c r="AW19" s="142"/>
      <c r="AY19" s="140"/>
    </row>
    <row r="20" spans="2:51" x14ac:dyDescent="0.2">
      <c r="B20" s="109" t="s">
        <v>102</v>
      </c>
      <c r="D20" s="96"/>
      <c r="E20" s="96"/>
      <c r="F20" s="114"/>
      <c r="G20" s="114"/>
      <c r="H20" s="114"/>
      <c r="I20" s="114"/>
      <c r="J20" s="97">
        <f t="shared" si="0"/>
        <v>0</v>
      </c>
      <c r="L20" s="114"/>
      <c r="M20" s="114"/>
      <c r="N20" s="114"/>
      <c r="O20" s="114"/>
      <c r="P20" s="97">
        <f t="shared" si="1"/>
        <v>0</v>
      </c>
      <c r="Q20" s="98">
        <f t="shared" si="2"/>
        <v>0</v>
      </c>
      <c r="R20" s="105"/>
      <c r="S20" s="109" t="s">
        <v>102</v>
      </c>
      <c r="U20" s="99">
        <f>'EUS GENERAL'!C17+'EUS GENERAL'!D17+'EUS GENERAL'!E17+'EUS GENERAL'!F17+'EUS GENERAL'!G17+'EUS SALUD-PENSIONES'!D17+'EUS SALUD-PENSIONES'!L17</f>
        <v>3244776.7965000002</v>
      </c>
      <c r="V20" s="99">
        <f>'EUS GENERAL'!C17+'EUS GENERAL'!D17+'EUS GENERAL'!E17+'EUS GENERAL'!G17+'EUS SALUD-PENSIONES'!E17+'EUS SALUD-PENSIONES'!N17</f>
        <v>2964691.7965000002</v>
      </c>
      <c r="W20" s="100"/>
      <c r="X20" s="100"/>
      <c r="Y20" s="100"/>
      <c r="Z20" s="100"/>
      <c r="AA20" s="101"/>
      <c r="AB20" s="116"/>
      <c r="AC20" s="116"/>
      <c r="AD20" s="116"/>
      <c r="AE20" s="116"/>
      <c r="AG20" s="109" t="s">
        <v>102</v>
      </c>
      <c r="AJ20" s="110">
        <f>(J20*U20*12)+(E20*V20*12)</f>
        <v>0</v>
      </c>
      <c r="AK20" s="110">
        <f t="shared" ref="AK20:AK50" si="3">AJ20*0.05</f>
        <v>0</v>
      </c>
      <c r="AL20" s="110">
        <f t="shared" ref="AL20:AL50" si="4">AJ20*0.3%</f>
        <v>0</v>
      </c>
      <c r="AM20" s="145"/>
      <c r="AN20" s="110"/>
      <c r="AP20" s="114"/>
      <c r="AQ20" s="114"/>
      <c r="AR20" s="114"/>
      <c r="AS20" s="114"/>
      <c r="AT20" s="114"/>
      <c r="AV20" s="142"/>
      <c r="AW20" s="142"/>
      <c r="AY20" s="140"/>
    </row>
    <row r="21" spans="2:51" x14ac:dyDescent="0.2">
      <c r="B21" s="109">
        <v>2</v>
      </c>
      <c r="D21" s="96"/>
      <c r="E21" s="96"/>
      <c r="F21" s="114"/>
      <c r="G21" s="114"/>
      <c r="H21" s="114"/>
      <c r="I21" s="114"/>
      <c r="J21" s="97">
        <f t="shared" si="0"/>
        <v>0</v>
      </c>
      <c r="L21" s="114"/>
      <c r="M21" s="114"/>
      <c r="N21" s="114"/>
      <c r="O21" s="114"/>
      <c r="P21" s="97">
        <f t="shared" si="1"/>
        <v>0</v>
      </c>
      <c r="Q21" s="98">
        <f t="shared" si="2"/>
        <v>0</v>
      </c>
      <c r="R21" s="105"/>
      <c r="S21" s="109">
        <v>2</v>
      </c>
      <c r="U21" s="99">
        <f>'EUS GENERAL'!C18+'EUS GENERAL'!D18+'EUS GENERAL'!E18+'EUS GENERAL'!F18+'EUS GENERAL'!G18+'EUS SALUD-PENSIONES'!D18+'EUS SALUD-PENSIONES'!L18</f>
        <v>3191221.8569999998</v>
      </c>
      <c r="V21" s="99">
        <f>'EUS GENERAL'!C18+'EUS GENERAL'!D18+'EUS GENERAL'!E18+'EUS GENERAL'!G18+'EUS SALUD-PENSIONES'!E18+'EUS SALUD-PENSIONES'!N18</f>
        <v>2916631.8569999998</v>
      </c>
      <c r="W21" s="100"/>
      <c r="X21" s="100"/>
      <c r="Y21" s="100"/>
      <c r="Z21" s="100"/>
      <c r="AA21" s="101"/>
      <c r="AB21" s="116"/>
      <c r="AC21" s="116"/>
      <c r="AD21" s="116"/>
      <c r="AE21" s="116"/>
      <c r="AG21" s="109">
        <v>2</v>
      </c>
      <c r="AJ21" s="110">
        <f t="shared" ref="AJ21:AJ23" si="5">(J21*U21*12)+(E21*V21*12)</f>
        <v>0</v>
      </c>
      <c r="AK21" s="110">
        <f t="shared" si="3"/>
        <v>0</v>
      </c>
      <c r="AL21" s="110">
        <f t="shared" si="4"/>
        <v>0</v>
      </c>
      <c r="AM21" s="145"/>
      <c r="AN21" s="110"/>
      <c r="AP21" s="114"/>
      <c r="AQ21" s="114"/>
      <c r="AR21" s="114"/>
      <c r="AS21" s="114"/>
      <c r="AT21" s="114"/>
      <c r="AV21" s="142"/>
      <c r="AW21" s="142"/>
      <c r="AY21" s="140"/>
    </row>
    <row r="22" spans="2:51" x14ac:dyDescent="0.2">
      <c r="B22" s="109">
        <v>3</v>
      </c>
      <c r="D22" s="96"/>
      <c r="E22" s="96"/>
      <c r="F22" s="114"/>
      <c r="G22" s="114"/>
      <c r="H22" s="114"/>
      <c r="I22" s="114"/>
      <c r="J22" s="97">
        <f t="shared" si="0"/>
        <v>0</v>
      </c>
      <c r="L22" s="114"/>
      <c r="M22" s="114"/>
      <c r="N22" s="114"/>
      <c r="O22" s="114"/>
      <c r="P22" s="97">
        <f t="shared" si="1"/>
        <v>0</v>
      </c>
      <c r="Q22" s="98">
        <f t="shared" si="2"/>
        <v>0</v>
      </c>
      <c r="R22" s="105"/>
      <c r="S22" s="109">
        <v>3</v>
      </c>
      <c r="U22" s="99">
        <f>'EUS GENERAL'!C19+'EUS GENERAL'!D19+'EUS GENERAL'!E19+'EUS GENERAL'!F19+'EUS GENERAL'!G19+'EUS SALUD-PENSIONES'!D19+'EUS SALUD-PENSIONES'!L19</f>
        <v>3039876.5860000001</v>
      </c>
      <c r="V22" s="99">
        <f>'EUS GENERAL'!C19+'EUS GENERAL'!D19+'EUS GENERAL'!E19+'EUS GENERAL'!G19+'EUS SALUD-PENSIONES'!E19+'EUS SALUD-PENSIONES'!N19</f>
        <v>2780815.5860000001</v>
      </c>
      <c r="W22" s="100"/>
      <c r="X22" s="100"/>
      <c r="Y22" s="100"/>
      <c r="Z22" s="100"/>
      <c r="AA22" s="101"/>
      <c r="AB22" s="116"/>
      <c r="AC22" s="116"/>
      <c r="AD22" s="116"/>
      <c r="AE22" s="116"/>
      <c r="AG22" s="109">
        <v>3</v>
      </c>
      <c r="AJ22" s="110">
        <f t="shared" si="5"/>
        <v>0</v>
      </c>
      <c r="AK22" s="110">
        <f t="shared" si="3"/>
        <v>0</v>
      </c>
      <c r="AL22" s="110">
        <f t="shared" si="4"/>
        <v>0</v>
      </c>
      <c r="AM22" s="145"/>
      <c r="AN22" s="110"/>
      <c r="AP22" s="114"/>
      <c r="AQ22" s="114"/>
      <c r="AR22" s="114"/>
      <c r="AS22" s="114"/>
      <c r="AT22" s="114"/>
      <c r="AV22" s="142"/>
      <c r="AW22" s="142"/>
      <c r="AY22" s="140"/>
    </row>
    <row r="23" spans="2:51" x14ac:dyDescent="0.2">
      <c r="B23" s="109">
        <v>4</v>
      </c>
      <c r="D23" s="96"/>
      <c r="E23" s="96"/>
      <c r="F23" s="114"/>
      <c r="G23" s="114"/>
      <c r="H23" s="114"/>
      <c r="I23" s="114"/>
      <c r="J23" s="97">
        <f t="shared" si="0"/>
        <v>0</v>
      </c>
      <c r="L23" s="114"/>
      <c r="M23" s="114"/>
      <c r="N23" s="114"/>
      <c r="O23" s="114"/>
      <c r="P23" s="97">
        <f t="shared" si="1"/>
        <v>0</v>
      </c>
      <c r="Q23" s="98">
        <f t="shared" si="2"/>
        <v>0</v>
      </c>
      <c r="R23" s="105"/>
      <c r="S23" s="109">
        <v>4</v>
      </c>
      <c r="U23" s="99">
        <f>'EUS GENERAL'!C20+'EUS GENERAL'!D20+'EUS GENERAL'!E20+'EUS GENERAL'!F20+'EUS GENERAL'!G20+'EUS SALUD-PENSIONES'!D20+'EUS SALUD-PENSIONES'!L20</f>
        <v>2896995.6744999997</v>
      </c>
      <c r="V23" s="99">
        <f>'EUS GENERAL'!C20+'EUS GENERAL'!D20+'EUS GENERAL'!E20+'EUS GENERAL'!G20+'EUS SALUD-PENSIONES'!E20+'EUS SALUD-PENSIONES'!N20</f>
        <v>2652591.6744999997</v>
      </c>
      <c r="W23" s="100"/>
      <c r="X23" s="100"/>
      <c r="Y23" s="100"/>
      <c r="Z23" s="100"/>
      <c r="AA23" s="101"/>
      <c r="AB23" s="116"/>
      <c r="AC23" s="116"/>
      <c r="AD23" s="116"/>
      <c r="AE23" s="116"/>
      <c r="AG23" s="109">
        <v>4</v>
      </c>
      <c r="AJ23" s="110">
        <f t="shared" si="5"/>
        <v>0</v>
      </c>
      <c r="AK23" s="110">
        <f t="shared" si="3"/>
        <v>0</v>
      </c>
      <c r="AL23" s="110">
        <f t="shared" si="4"/>
        <v>0</v>
      </c>
      <c r="AM23" s="145"/>
      <c r="AN23" s="110"/>
      <c r="AP23" s="114"/>
      <c r="AQ23" s="114"/>
      <c r="AR23" s="114"/>
      <c r="AS23" s="114"/>
      <c r="AT23" s="114"/>
      <c r="AV23" s="142"/>
      <c r="AW23" s="142"/>
      <c r="AY23" s="140"/>
    </row>
    <row r="24" spans="2:51" x14ac:dyDescent="0.2">
      <c r="B24" s="109">
        <v>5</v>
      </c>
      <c r="D24" s="96"/>
      <c r="E24" s="96"/>
      <c r="F24" s="96"/>
      <c r="G24" s="114"/>
      <c r="H24" s="114"/>
      <c r="I24" s="114"/>
      <c r="J24" s="97">
        <f t="shared" si="0"/>
        <v>0</v>
      </c>
      <c r="L24" s="96"/>
      <c r="M24" s="114"/>
      <c r="N24" s="114"/>
      <c r="O24" s="114"/>
      <c r="P24" s="97">
        <f t="shared" si="1"/>
        <v>0</v>
      </c>
      <c r="Q24" s="98">
        <f t="shared" si="2"/>
        <v>0</v>
      </c>
      <c r="R24" s="105"/>
      <c r="S24" s="109">
        <v>5</v>
      </c>
      <c r="U24" s="99">
        <f>'EUS GENERAL'!C21+'EUS GENERAL'!D21+'EUS GENERAL'!E21+'EUS GENERAL'!F21+'EUS GENERAL'!G21+'EUS SALUD-PENSIONES'!D21+'EUS SALUD-PENSIONES'!L21</f>
        <v>2563149.9419999998</v>
      </c>
      <c r="V24" s="99">
        <f>'EUS GENERAL'!C21+'EUS GENERAL'!D21+'EUS GENERAL'!E21+'EUS GENERAL'!G21+'EUS SALUD-PENSIONES'!E21+'EUS SALUD-PENSIONES'!N21</f>
        <v>2562852.9419999998</v>
      </c>
      <c r="W24" s="99">
        <f>'EUS GENERAL'!C21+'EUS GENERAL'!D21+'EUS GENERAL'!E21+'EUS GENERAL'!J21+'EUS SALUD-PENSIONES'!G21+'EUS SALUD-PENSIONES'!R21</f>
        <v>2468561.9419999998</v>
      </c>
      <c r="X24" s="100"/>
      <c r="Y24" s="100"/>
      <c r="Z24" s="100"/>
      <c r="AA24" s="101"/>
      <c r="AB24" s="99">
        <f>'EUS GENERAL'!C21+'EUS GENERAL'!D21+'EUS GENERAL'!E21+'EUS GENERAL'!J21+'EUS SALUD-PENSIONES'!G21+'EUS SALUD-PENSIONES'!R21</f>
        <v>2468561.9419999998</v>
      </c>
      <c r="AC24" s="100"/>
      <c r="AD24" s="100"/>
      <c r="AE24" s="100"/>
      <c r="AG24" s="109">
        <v>5</v>
      </c>
      <c r="AJ24" s="110">
        <f>(J24*U24*12)+(E24*V24*12)+(F24*W24*12)</f>
        <v>0</v>
      </c>
      <c r="AK24" s="110">
        <f t="shared" si="3"/>
        <v>0</v>
      </c>
      <c r="AL24" s="110">
        <f t="shared" si="4"/>
        <v>0</v>
      </c>
      <c r="AM24" s="145"/>
      <c r="AN24" s="110"/>
      <c r="AP24" s="110">
        <f>(L24*AB24*12)</f>
        <v>0</v>
      </c>
      <c r="AQ24" s="110">
        <f>AP24*0.05</f>
        <v>0</v>
      </c>
      <c r="AR24" s="110">
        <f t="shared" ref="AR24:AR50" si="6">AP24*0.3%</f>
        <v>0</v>
      </c>
      <c r="AS24" s="144"/>
      <c r="AT24" s="110"/>
      <c r="AV24" s="142"/>
      <c r="AW24" s="142"/>
      <c r="AY24" s="140"/>
    </row>
    <row r="25" spans="2:51" x14ac:dyDescent="0.2">
      <c r="B25" s="109">
        <v>6</v>
      </c>
      <c r="D25" s="114"/>
      <c r="E25" s="96"/>
      <c r="F25" s="96"/>
      <c r="G25" s="114"/>
      <c r="H25" s="114"/>
      <c r="I25" s="114"/>
      <c r="J25" s="97">
        <f t="shared" si="0"/>
        <v>0</v>
      </c>
      <c r="L25" s="96"/>
      <c r="M25" s="114"/>
      <c r="N25" s="114"/>
      <c r="O25" s="114"/>
      <c r="P25" s="97">
        <f t="shared" si="1"/>
        <v>0</v>
      </c>
      <c r="Q25" s="98">
        <f t="shared" si="2"/>
        <v>0</v>
      </c>
      <c r="R25" s="105"/>
      <c r="S25" s="109">
        <v>6</v>
      </c>
      <c r="U25" s="100"/>
      <c r="V25" s="99">
        <f>'EUS GENERAL'!C22+'EUS GENERAL'!D22+'EUS GENERAL'!E22+'EUS GENERAL'!G22+'EUS SALUD-PENSIONES'!E22+'EUS SALUD-PENSIONES'!N22</f>
        <v>1399042.246</v>
      </c>
      <c r="W25" s="99">
        <f>'EUS GENERAL'!C22+'EUS GENERAL'!D22+'EUS GENERAL'!E22+'EUS GENERAL'!J22+'EUS SALUD-PENSIONES'!G22+'EUS SALUD-PENSIONES'!R22</f>
        <v>2323232.2460000003</v>
      </c>
      <c r="X25" s="100"/>
      <c r="Y25" s="100"/>
      <c r="Z25" s="100"/>
      <c r="AA25" s="101"/>
      <c r="AB25" s="99">
        <f>'EUS GENERAL'!C22+'EUS GENERAL'!D22+'EUS GENERAL'!E22+'EUS GENERAL'!J22+'EUS SALUD-PENSIONES'!G22+'EUS SALUD-PENSIONES'!R22</f>
        <v>2323232.2460000003</v>
      </c>
      <c r="AC25" s="100"/>
      <c r="AD25" s="100"/>
      <c r="AE25" s="100"/>
      <c r="AG25" s="109">
        <v>6</v>
      </c>
      <c r="AJ25" s="110">
        <f>(E25*V25*12)+(F25*W25*12)</f>
        <v>0</v>
      </c>
      <c r="AK25" s="110">
        <f t="shared" si="3"/>
        <v>0</v>
      </c>
      <c r="AL25" s="110">
        <f t="shared" si="4"/>
        <v>0</v>
      </c>
      <c r="AM25" s="145"/>
      <c r="AN25" s="110"/>
      <c r="AP25" s="110">
        <f t="shared" ref="AP25:AP27" si="7">(L25*AB25*12)</f>
        <v>0</v>
      </c>
      <c r="AQ25" s="110">
        <f t="shared" ref="AQ25:AQ50" si="8">AP25*0.05</f>
        <v>0</v>
      </c>
      <c r="AR25" s="110">
        <f t="shared" si="6"/>
        <v>0</v>
      </c>
      <c r="AS25" s="145"/>
      <c r="AT25" s="110"/>
      <c r="AV25" s="142"/>
      <c r="AW25" s="142"/>
      <c r="AY25" s="140"/>
    </row>
    <row r="26" spans="2:51" x14ac:dyDescent="0.2">
      <c r="B26" s="109">
        <v>7</v>
      </c>
      <c r="D26" s="114"/>
      <c r="E26" s="96"/>
      <c r="F26" s="96"/>
      <c r="G26" s="114"/>
      <c r="H26" s="114"/>
      <c r="I26" s="114"/>
      <c r="J26" s="97">
        <f t="shared" si="0"/>
        <v>0</v>
      </c>
      <c r="L26" s="96"/>
      <c r="M26" s="114"/>
      <c r="N26" s="114"/>
      <c r="O26" s="114"/>
      <c r="P26" s="97">
        <f t="shared" si="1"/>
        <v>0</v>
      </c>
      <c r="Q26" s="98">
        <f t="shared" si="2"/>
        <v>0</v>
      </c>
      <c r="R26" s="105"/>
      <c r="S26" s="109">
        <v>7</v>
      </c>
      <c r="U26" s="100"/>
      <c r="V26" s="99">
        <f>'EUS GENERAL'!C23+'EUS GENERAL'!D23+'EUS GENERAL'!E23+'EUS GENERAL'!G23+'EUS SALUD-PENSIONES'!E23+'EUS SALUD-PENSIONES'!N23</f>
        <v>1262780.8625</v>
      </c>
      <c r="W26" s="99">
        <f>'EUS GENERAL'!C23+'EUS GENERAL'!D23+'EUS GENERAL'!E23+'EUS GENERAL'!J23+'EUS SALUD-PENSIONES'!G23+'EUS SALUD-PENSIONES'!R23</f>
        <v>2130539.8624999998</v>
      </c>
      <c r="X26" s="100"/>
      <c r="Y26" s="100"/>
      <c r="Z26" s="100"/>
      <c r="AA26" s="101"/>
      <c r="AB26" s="99">
        <f>'EUS GENERAL'!C23+'EUS GENERAL'!D23+'EUS GENERAL'!E23+'EUS GENERAL'!J23+'EUS SALUD-PENSIONES'!G23+'EUS SALUD-PENSIONES'!R23</f>
        <v>2130539.8624999998</v>
      </c>
      <c r="AC26" s="100"/>
      <c r="AD26" s="100"/>
      <c r="AE26" s="100"/>
      <c r="AG26" s="109">
        <v>7</v>
      </c>
      <c r="AJ26" s="110">
        <f t="shared" ref="AJ26:AJ27" si="9">(E26*V26*12)+(F26*W26*12)</f>
        <v>0</v>
      </c>
      <c r="AK26" s="110">
        <f t="shared" si="3"/>
        <v>0</v>
      </c>
      <c r="AL26" s="110">
        <f t="shared" si="4"/>
        <v>0</v>
      </c>
      <c r="AM26" s="145"/>
      <c r="AN26" s="110"/>
      <c r="AP26" s="110">
        <f t="shared" si="7"/>
        <v>0</v>
      </c>
      <c r="AQ26" s="110">
        <f t="shared" si="8"/>
        <v>0</v>
      </c>
      <c r="AR26" s="110">
        <f t="shared" si="6"/>
        <v>0</v>
      </c>
      <c r="AS26" s="145"/>
      <c r="AT26" s="110"/>
      <c r="AV26" s="142"/>
      <c r="AW26" s="142"/>
      <c r="AY26" s="140"/>
    </row>
    <row r="27" spans="2:51" x14ac:dyDescent="0.2">
      <c r="B27" s="109">
        <v>8</v>
      </c>
      <c r="D27" s="114"/>
      <c r="E27" s="96"/>
      <c r="F27" s="96"/>
      <c r="G27" s="114"/>
      <c r="H27" s="114"/>
      <c r="I27" s="114"/>
      <c r="J27" s="97">
        <f t="shared" si="0"/>
        <v>0</v>
      </c>
      <c r="L27" s="96"/>
      <c r="M27" s="114"/>
      <c r="N27" s="114"/>
      <c r="O27" s="114"/>
      <c r="P27" s="97">
        <f t="shared" si="1"/>
        <v>0</v>
      </c>
      <c r="Q27" s="98">
        <f t="shared" si="2"/>
        <v>0</v>
      </c>
      <c r="R27" s="105"/>
      <c r="S27" s="109">
        <v>8</v>
      </c>
      <c r="U27" s="100"/>
      <c r="V27" s="99">
        <f>'EUS GENERAL'!C24+'EUS GENERAL'!D24+'EUS GENERAL'!E24+'EUS GENERAL'!G24+'EUS SALUD-PENSIONES'!E24+'EUS SALUD-PENSIONES'!N24</f>
        <v>1157649.83</v>
      </c>
      <c r="W27" s="99">
        <f>'EUS GENERAL'!C24+'EUS GENERAL'!D24+'EUS GENERAL'!E24+'EUS GENERAL'!J24+'EUS SALUD-PENSIONES'!G24+'EUS SALUD-PENSIONES'!R24</f>
        <v>1940698.83</v>
      </c>
      <c r="X27" s="100"/>
      <c r="Y27" s="100"/>
      <c r="Z27" s="100"/>
      <c r="AA27" s="101"/>
      <c r="AB27" s="99">
        <f>'EUS GENERAL'!C24+'EUS GENERAL'!D24+'EUS GENERAL'!E24+'EUS GENERAL'!J24+'EUS SALUD-PENSIONES'!G24+'EUS SALUD-PENSIONES'!R24</f>
        <v>1940698.83</v>
      </c>
      <c r="AC27" s="100"/>
      <c r="AD27" s="100"/>
      <c r="AE27" s="100"/>
      <c r="AG27" s="109">
        <v>8</v>
      </c>
      <c r="AJ27" s="110">
        <f t="shared" si="9"/>
        <v>0</v>
      </c>
      <c r="AK27" s="110">
        <f t="shared" si="3"/>
        <v>0</v>
      </c>
      <c r="AL27" s="110">
        <f t="shared" si="4"/>
        <v>0</v>
      </c>
      <c r="AM27" s="145"/>
      <c r="AN27" s="110"/>
      <c r="AP27" s="110">
        <f t="shared" si="7"/>
        <v>0</v>
      </c>
      <c r="AQ27" s="110">
        <f t="shared" si="8"/>
        <v>0</v>
      </c>
      <c r="AR27" s="110">
        <f t="shared" si="6"/>
        <v>0</v>
      </c>
      <c r="AS27" s="145"/>
      <c r="AT27" s="110"/>
      <c r="AV27" s="142"/>
      <c r="AW27" s="142"/>
      <c r="AY27" s="140"/>
    </row>
    <row r="28" spans="2:51" x14ac:dyDescent="0.2">
      <c r="B28" s="109">
        <v>9</v>
      </c>
      <c r="D28" s="114"/>
      <c r="E28" s="96"/>
      <c r="F28" s="96"/>
      <c r="G28" s="96"/>
      <c r="H28" s="114"/>
      <c r="I28" s="114"/>
      <c r="J28" s="97">
        <f t="shared" si="0"/>
        <v>0</v>
      </c>
      <c r="L28" s="96"/>
      <c r="M28" s="96"/>
      <c r="N28" s="114"/>
      <c r="O28" s="114"/>
      <c r="P28" s="97">
        <f t="shared" si="1"/>
        <v>0</v>
      </c>
      <c r="Q28" s="98">
        <f t="shared" si="2"/>
        <v>0</v>
      </c>
      <c r="R28" s="105"/>
      <c r="S28" s="109">
        <v>9</v>
      </c>
      <c r="U28" s="100"/>
      <c r="V28" s="99">
        <f>'EUS GENERAL'!C25+'EUS GENERAL'!D25+'EUS GENERAL'!E25+'EUS GENERAL'!G25+'EUS SALUD-PENSIONES'!E25+'EUS SALUD-PENSIONES'!N25</f>
        <v>1054959.281</v>
      </c>
      <c r="W28" s="99">
        <f>'EUS GENERAL'!C25+'EUS GENERAL'!D25+'EUS GENERAL'!E25+'EUS GENERAL'!J25+'EUS SALUD-PENSIONES'!G25+'EUS SALUD-PENSIONES'!R25</f>
        <v>1783162.281</v>
      </c>
      <c r="X28" s="99">
        <f>'EUS GENERAL'!C25+'EUS GENERAL'!D25+'EUS GENERAL'!K25+'EUS SALUD-PENSIONES'!H25+'EUS SALUD-PENSIONES'!T25</f>
        <v>869570.28099999996</v>
      </c>
      <c r="Y28" s="100"/>
      <c r="Z28" s="100"/>
      <c r="AA28" s="101"/>
      <c r="AB28" s="99">
        <f>'EUS GENERAL'!C25+'EUS GENERAL'!D25+'EUS GENERAL'!E25+'EUS GENERAL'!J25+'EUS SALUD-PENSIONES'!G25+'EUS SALUD-PENSIONES'!R25</f>
        <v>1783162.281</v>
      </c>
      <c r="AC28" s="99">
        <f>'EUS GENERAL'!C25+'EUS GENERAL'!D25+'EUS GENERAL'!K25+'EUS SALUD-PENSIONES'!H25+'EUS SALUD-PENSIONES'!T25</f>
        <v>869570.28099999996</v>
      </c>
      <c r="AD28" s="100"/>
      <c r="AE28" s="100"/>
      <c r="AG28" s="109">
        <v>9</v>
      </c>
      <c r="AJ28" s="110">
        <f>(E28*V28*12)+(F28*W28*12)+(G28*X28*12)</f>
        <v>0</v>
      </c>
      <c r="AK28" s="110">
        <f t="shared" si="3"/>
        <v>0</v>
      </c>
      <c r="AL28" s="110">
        <f t="shared" si="4"/>
        <v>0</v>
      </c>
      <c r="AM28" s="145"/>
      <c r="AN28" s="110"/>
      <c r="AP28" s="110">
        <f>(L28*AB28*12)+(M28*AC28*12)</f>
        <v>0</v>
      </c>
      <c r="AQ28" s="110">
        <f t="shared" si="8"/>
        <v>0</v>
      </c>
      <c r="AR28" s="110">
        <f t="shared" si="6"/>
        <v>0</v>
      </c>
      <c r="AS28" s="145"/>
      <c r="AT28" s="110"/>
      <c r="AV28" s="142"/>
      <c r="AW28" s="142"/>
      <c r="AY28" s="140"/>
    </row>
    <row r="29" spans="2:51" x14ac:dyDescent="0.2">
      <c r="B29" s="109">
        <v>10</v>
      </c>
      <c r="D29" s="114"/>
      <c r="E29" s="96"/>
      <c r="F29" s="96"/>
      <c r="G29" s="96"/>
      <c r="H29" s="114"/>
      <c r="I29" s="114"/>
      <c r="J29" s="97">
        <f t="shared" si="0"/>
        <v>0</v>
      </c>
      <c r="L29" s="96"/>
      <c r="M29" s="96"/>
      <c r="N29" s="114"/>
      <c r="O29" s="114"/>
      <c r="P29" s="97">
        <f t="shared" si="1"/>
        <v>0</v>
      </c>
      <c r="Q29" s="98">
        <f t="shared" si="2"/>
        <v>0</v>
      </c>
      <c r="R29" s="105"/>
      <c r="S29" s="109">
        <v>10</v>
      </c>
      <c r="U29" s="100"/>
      <c r="V29" s="99">
        <f>'EUS GENERAL'!C26+'EUS GENERAL'!D26+'EUS GENERAL'!E26+'EUS GENERAL'!G26+'EUS SALUD-PENSIONES'!E26+'EUS SALUD-PENSIONES'!N26</f>
        <v>970101.64199999999</v>
      </c>
      <c r="W29" s="99">
        <f>'EUS GENERAL'!C26+'EUS GENERAL'!D26+'EUS GENERAL'!E26+'EUS GENERAL'!J26+'EUS SALUD-PENSIONES'!G26+'EUS SALUD-PENSIONES'!R26</f>
        <v>1635700.642</v>
      </c>
      <c r="X29" s="99">
        <f>'EUS GENERAL'!C26+'EUS GENERAL'!D26+'EUS GENERAL'!K26+'EUS SALUD-PENSIONES'!H26+'EUS SALUD-PENSIONES'!T26</f>
        <v>824360.64199999999</v>
      </c>
      <c r="Y29" s="100"/>
      <c r="Z29" s="100"/>
      <c r="AA29" s="101"/>
      <c r="AB29" s="99">
        <f>'EUS GENERAL'!C26+'EUS GENERAL'!D26+'EUS GENERAL'!E26+'EUS GENERAL'!J26+'EUS SALUD-PENSIONES'!G26+'EUS SALUD-PENSIONES'!R26</f>
        <v>1635700.642</v>
      </c>
      <c r="AC29" s="99">
        <f>'EUS GENERAL'!C26+'EUS GENERAL'!D26+'EUS GENERAL'!K26+'EUS SALUD-PENSIONES'!H26+'EUS SALUD-PENSIONES'!T26</f>
        <v>824360.64199999999</v>
      </c>
      <c r="AD29" s="100"/>
      <c r="AE29" s="100"/>
      <c r="AG29" s="109">
        <v>10</v>
      </c>
      <c r="AJ29" s="110">
        <f t="shared" ref="AJ29:AJ30" si="10">(E29*V29*12)+(F29*W29*12)+(G29*X29*12)</f>
        <v>0</v>
      </c>
      <c r="AK29" s="110">
        <f t="shared" si="3"/>
        <v>0</v>
      </c>
      <c r="AL29" s="110">
        <f t="shared" si="4"/>
        <v>0</v>
      </c>
      <c r="AM29" s="145"/>
      <c r="AN29" s="110"/>
      <c r="AP29" s="110">
        <f t="shared" ref="AP29:AP30" si="11">(L29*AB29*12)+(M29*AC29*12)</f>
        <v>0</v>
      </c>
      <c r="AQ29" s="110">
        <f t="shared" si="8"/>
        <v>0</v>
      </c>
      <c r="AR29" s="110">
        <f t="shared" si="6"/>
        <v>0</v>
      </c>
      <c r="AS29" s="145"/>
      <c r="AT29" s="110"/>
      <c r="AV29" s="142"/>
      <c r="AW29" s="142"/>
      <c r="AY29" s="140"/>
    </row>
    <row r="30" spans="2:51" x14ac:dyDescent="0.2">
      <c r="B30" s="109">
        <v>11</v>
      </c>
      <c r="D30" s="114"/>
      <c r="E30" s="96"/>
      <c r="F30" s="96"/>
      <c r="G30" s="96"/>
      <c r="H30" s="114"/>
      <c r="I30" s="114"/>
      <c r="J30" s="97">
        <f t="shared" si="0"/>
        <v>0</v>
      </c>
      <c r="L30" s="96"/>
      <c r="M30" s="96"/>
      <c r="N30" s="114"/>
      <c r="O30" s="114"/>
      <c r="P30" s="97">
        <f t="shared" si="1"/>
        <v>0</v>
      </c>
      <c r="Q30" s="98">
        <f t="shared" si="2"/>
        <v>0</v>
      </c>
      <c r="R30" s="105"/>
      <c r="S30" s="109">
        <v>11</v>
      </c>
      <c r="U30" s="100"/>
      <c r="V30" s="99">
        <f>'EUS GENERAL'!C27+'EUS GENERAL'!D27+'EUS GENERAL'!E27+'EUS GENERAL'!G27+'EUS SALUD-PENSIONES'!E27+'EUS SALUD-PENSIONES'!N27</f>
        <v>892192.2</v>
      </c>
      <c r="W30" s="99">
        <f>'EUS GENERAL'!C27+'EUS GENERAL'!D27+'EUS GENERAL'!E27+'EUS GENERAL'!J27+'EUS SALUD-PENSIONES'!G27+'EUS SALUD-PENSIONES'!R27</f>
        <v>1503308.2</v>
      </c>
      <c r="X30" s="99">
        <f>'EUS GENERAL'!C27+'EUS GENERAL'!D27+'EUS GENERAL'!K27+'EUS SALUD-PENSIONES'!H27+'EUS SALUD-PENSIONES'!T27</f>
        <v>779494.2</v>
      </c>
      <c r="Y30" s="100"/>
      <c r="Z30" s="100"/>
      <c r="AA30" s="101"/>
      <c r="AB30" s="99">
        <f>'EUS GENERAL'!C27+'EUS GENERAL'!D27+'EUS GENERAL'!E27+'EUS GENERAL'!J27+'EUS SALUD-PENSIONES'!G27+'EUS SALUD-PENSIONES'!R27</f>
        <v>1503308.2</v>
      </c>
      <c r="AC30" s="99">
        <f>'EUS GENERAL'!C27+'EUS GENERAL'!D27+'EUS GENERAL'!K27+'EUS SALUD-PENSIONES'!H27+'EUS SALUD-PENSIONES'!T27</f>
        <v>779494.2</v>
      </c>
      <c r="AD30" s="100"/>
      <c r="AE30" s="100"/>
      <c r="AG30" s="109">
        <v>11</v>
      </c>
      <c r="AJ30" s="110">
        <f t="shared" si="10"/>
        <v>0</v>
      </c>
      <c r="AK30" s="110">
        <f t="shared" si="3"/>
        <v>0</v>
      </c>
      <c r="AL30" s="110">
        <f t="shared" si="4"/>
        <v>0</v>
      </c>
      <c r="AM30" s="145"/>
      <c r="AN30" s="110"/>
      <c r="AP30" s="110">
        <f t="shared" si="11"/>
        <v>0</v>
      </c>
      <c r="AQ30" s="110">
        <f t="shared" si="8"/>
        <v>0</v>
      </c>
      <c r="AR30" s="110">
        <f t="shared" si="6"/>
        <v>0</v>
      </c>
      <c r="AS30" s="145"/>
      <c r="AT30" s="110"/>
      <c r="AV30" s="142"/>
      <c r="AW30" s="142"/>
      <c r="AY30" s="140"/>
    </row>
    <row r="31" spans="2:51" x14ac:dyDescent="0.2">
      <c r="B31" s="109">
        <v>12</v>
      </c>
      <c r="D31" s="114"/>
      <c r="E31" s="96"/>
      <c r="F31" s="96"/>
      <c r="G31" s="96"/>
      <c r="H31" s="96"/>
      <c r="I31" s="114"/>
      <c r="J31" s="97">
        <f t="shared" si="0"/>
        <v>0</v>
      </c>
      <c r="L31" s="96"/>
      <c r="M31" s="96"/>
      <c r="N31" s="96"/>
      <c r="O31" s="114"/>
      <c r="P31" s="97">
        <f t="shared" si="1"/>
        <v>0</v>
      </c>
      <c r="Q31" s="98">
        <f t="shared" si="2"/>
        <v>0</v>
      </c>
      <c r="R31" s="105"/>
      <c r="S31" s="109">
        <v>12</v>
      </c>
      <c r="U31" s="100"/>
      <c r="V31" s="99">
        <f>'EUS GENERAL'!C28+'EUS GENERAL'!D28+'EUS GENERAL'!E28+'EUS GENERAL'!G28+'EUS SALUD-PENSIONES'!E28+'EUS SALUD-PENSIONES'!N28</f>
        <v>820556.59400000004</v>
      </c>
      <c r="W31" s="99">
        <f>'EUS GENERAL'!C28+'EUS GENERAL'!D28+'EUS GENERAL'!E28+'EUS GENERAL'!J28+'EUS SALUD-PENSIONES'!G28+'EUS SALUD-PENSIONES'!R28</f>
        <v>1381678.594</v>
      </c>
      <c r="X31" s="99">
        <f>'EUS GENERAL'!C28+'EUS GENERAL'!D28+'EUS GENERAL'!K28+'EUS SALUD-PENSIONES'!H28+'EUS SALUD-PENSIONES'!T28</f>
        <v>743255.59400000004</v>
      </c>
      <c r="Y31" s="99">
        <f>'EUS GENERAL'!C28+'EUS GENERAL'!D28+'EUS GENERAL'!K28+'EUS SALUD-PENSIONES'!H28+'EUS SALUD-PENSIONES'!T28</f>
        <v>743255.59400000004</v>
      </c>
      <c r="Z31" s="100"/>
      <c r="AA31" s="101"/>
      <c r="AB31" s="99">
        <f>'EUS GENERAL'!C28+'EUS GENERAL'!D28+'EUS GENERAL'!E28+'EUS GENERAL'!J28+'EUS SALUD-PENSIONES'!G28+'EUS SALUD-PENSIONES'!R28</f>
        <v>1381678.594</v>
      </c>
      <c r="AC31" s="99">
        <f>'EUS GENERAL'!C28+'EUS GENERAL'!D28+'EUS GENERAL'!K28+'EUS SALUD-PENSIONES'!H28+'EUS SALUD-PENSIONES'!T28</f>
        <v>743255.59400000004</v>
      </c>
      <c r="AD31" s="99">
        <f>'EUS GENERAL'!C28+'EUS GENERAL'!D28+'EUS GENERAL'!K28+'EUS SALUD-PENSIONES'!H28+'EUS SALUD-PENSIONES'!T28</f>
        <v>743255.59400000004</v>
      </c>
      <c r="AE31" s="100"/>
      <c r="AG31" s="109">
        <v>12</v>
      </c>
      <c r="AJ31" s="110">
        <f>(E31*V31*12)+(F31*W31*12)+(G31*X31*12)+(H31*Y31*12)</f>
        <v>0</v>
      </c>
      <c r="AK31" s="110">
        <f t="shared" si="3"/>
        <v>0</v>
      </c>
      <c r="AL31" s="110">
        <f t="shared" si="4"/>
        <v>0</v>
      </c>
      <c r="AM31" s="145"/>
      <c r="AN31" s="110"/>
      <c r="AP31" s="110">
        <f>(L31*AB31*12)+(M31*AC31*12)+(N31*AD31*12)</f>
        <v>0</v>
      </c>
      <c r="AQ31" s="110">
        <f t="shared" si="8"/>
        <v>0</v>
      </c>
      <c r="AR31" s="110">
        <f t="shared" si="6"/>
        <v>0</v>
      </c>
      <c r="AS31" s="145"/>
      <c r="AT31" s="110"/>
      <c r="AV31" s="142"/>
      <c r="AW31" s="142"/>
      <c r="AY31" s="140"/>
    </row>
    <row r="32" spans="2:51" x14ac:dyDescent="0.2">
      <c r="B32" s="109">
        <v>13</v>
      </c>
      <c r="D32" s="114"/>
      <c r="E32" s="114"/>
      <c r="F32" s="96"/>
      <c r="G32" s="96"/>
      <c r="H32" s="96"/>
      <c r="I32" s="114"/>
      <c r="J32" s="97">
        <f t="shared" si="0"/>
        <v>0</v>
      </c>
      <c r="L32" s="96"/>
      <c r="M32" s="96"/>
      <c r="N32" s="96"/>
      <c r="O32" s="114"/>
      <c r="P32" s="97">
        <f t="shared" si="1"/>
        <v>0</v>
      </c>
      <c r="Q32" s="98">
        <f t="shared" si="2"/>
        <v>0</v>
      </c>
      <c r="R32" s="105"/>
      <c r="S32" s="109">
        <v>13</v>
      </c>
      <c r="U32" s="100"/>
      <c r="V32" s="100"/>
      <c r="W32" s="99">
        <f>'EUS GENERAL'!C29+'EUS GENERAL'!D29+'EUS GENERAL'!E29+'EUS GENERAL'!J29+'EUS SALUD-PENSIONES'!G29+'EUS SALUD-PENSIONES'!R29</f>
        <v>1258045.9454999999</v>
      </c>
      <c r="X32" s="99">
        <f>'EUS GENERAL'!C29+'EUS GENERAL'!D29+'EUS GENERAL'!K29+'EUS SALUD-PENSIONES'!H29+'EUS SALUD-PENSIONES'!T29</f>
        <v>704919.94550000003</v>
      </c>
      <c r="Y32" s="99">
        <f>'EUS GENERAL'!C29+'EUS GENERAL'!D29+'EUS GENERAL'!K29+'EUS SALUD-PENSIONES'!H29+'EUS SALUD-PENSIONES'!T29</f>
        <v>704919.94550000003</v>
      </c>
      <c r="Z32" s="100"/>
      <c r="AA32" s="101"/>
      <c r="AB32" s="99">
        <f>'EUS GENERAL'!C29+'EUS GENERAL'!D29+'EUS GENERAL'!E29+'EUS GENERAL'!J29+'EUS SALUD-PENSIONES'!G29+'EUS SALUD-PENSIONES'!R29</f>
        <v>1258045.9454999999</v>
      </c>
      <c r="AC32" s="99">
        <f>'EUS GENERAL'!C29+'EUS GENERAL'!D29+'EUS GENERAL'!K29+'EUS SALUD-PENSIONES'!H29+'EUS SALUD-PENSIONES'!T29</f>
        <v>704919.94550000003</v>
      </c>
      <c r="AD32" s="99">
        <f>'EUS GENERAL'!C29+'EUS GENERAL'!D29+'EUS GENERAL'!K29+'EUS SALUD-PENSIONES'!H29+'EUS SALUD-PENSIONES'!T29</f>
        <v>704919.94550000003</v>
      </c>
      <c r="AE32" s="100"/>
      <c r="AG32" s="109">
        <v>13</v>
      </c>
      <c r="AJ32" s="110">
        <f t="shared" ref="AJ32:AJ34" si="12">(E32*V32*12)+(F32*W32*12)+(G32*X32*12)+(H32*Y32*12)</f>
        <v>0</v>
      </c>
      <c r="AK32" s="110">
        <f t="shared" si="3"/>
        <v>0</v>
      </c>
      <c r="AL32" s="110">
        <f t="shared" si="4"/>
        <v>0</v>
      </c>
      <c r="AM32" s="145"/>
      <c r="AN32" s="110"/>
      <c r="AP32" s="110">
        <f t="shared" ref="AP32:AP34" si="13">(L32*AB32*12)+(M32*AC32*12)+(N32*AD32*12)</f>
        <v>0</v>
      </c>
      <c r="AQ32" s="110">
        <f t="shared" si="8"/>
        <v>0</v>
      </c>
      <c r="AR32" s="110">
        <f t="shared" si="6"/>
        <v>0</v>
      </c>
      <c r="AS32" s="145"/>
      <c r="AT32" s="110"/>
      <c r="AV32" s="142"/>
      <c r="AW32" s="142"/>
      <c r="AY32" s="140"/>
    </row>
    <row r="33" spans="2:51" x14ac:dyDescent="0.2">
      <c r="B33" s="109">
        <v>14</v>
      </c>
      <c r="D33" s="114"/>
      <c r="E33" s="114"/>
      <c r="F33" s="96"/>
      <c r="G33" s="96"/>
      <c r="H33" s="96"/>
      <c r="I33" s="114"/>
      <c r="J33" s="97">
        <f t="shared" si="0"/>
        <v>0</v>
      </c>
      <c r="L33" s="96"/>
      <c r="M33" s="96"/>
      <c r="N33" s="96"/>
      <c r="O33" s="114"/>
      <c r="P33" s="97">
        <f t="shared" si="1"/>
        <v>0</v>
      </c>
      <c r="Q33" s="98">
        <f t="shared" si="2"/>
        <v>0</v>
      </c>
      <c r="R33" s="105"/>
      <c r="S33" s="109">
        <v>14</v>
      </c>
      <c r="U33" s="100"/>
      <c r="V33" s="100"/>
      <c r="W33" s="99">
        <f>'EUS GENERAL'!C30+'EUS GENERAL'!D30+'EUS GENERAL'!E30+'EUS GENERAL'!J30+'EUS SALUD-PENSIONES'!G30+'EUS SALUD-PENSIONES'!R30</f>
        <v>1154734.7645</v>
      </c>
      <c r="X33" s="99">
        <f>'EUS GENERAL'!C30+'EUS GENERAL'!D30+'EUS GENERAL'!K30+'EUS SALUD-PENSIONES'!H30+'EUS SALUD-PENSIONES'!T30</f>
        <v>667083.76450000005</v>
      </c>
      <c r="Y33" s="99">
        <f>'EUS GENERAL'!C30+'EUS GENERAL'!D30+'EUS GENERAL'!K30+'EUS SALUD-PENSIONES'!H30+'EUS SALUD-PENSIONES'!T30</f>
        <v>667083.76450000005</v>
      </c>
      <c r="Z33" s="100"/>
      <c r="AA33" s="101"/>
      <c r="AB33" s="99">
        <f>'EUS GENERAL'!C30+'EUS GENERAL'!D30+'EUS GENERAL'!E30+'EUS GENERAL'!J30+'EUS SALUD-PENSIONES'!G30+'EUS SALUD-PENSIONES'!R30</f>
        <v>1154734.7645</v>
      </c>
      <c r="AC33" s="99">
        <f>'EUS GENERAL'!C30+'EUS GENERAL'!D30+'EUS GENERAL'!K30+'EUS SALUD-PENSIONES'!H30+'EUS SALUD-PENSIONES'!T30</f>
        <v>667083.76450000005</v>
      </c>
      <c r="AD33" s="99">
        <f>'EUS GENERAL'!C30+'EUS GENERAL'!D30+'EUS GENERAL'!K30+'EUS SALUD-PENSIONES'!H30+'EUS SALUD-PENSIONES'!T30</f>
        <v>667083.76450000005</v>
      </c>
      <c r="AE33" s="100"/>
      <c r="AG33" s="109">
        <v>14</v>
      </c>
      <c r="AJ33" s="110">
        <f t="shared" si="12"/>
        <v>0</v>
      </c>
      <c r="AK33" s="110">
        <f t="shared" si="3"/>
        <v>0</v>
      </c>
      <c r="AL33" s="110">
        <f t="shared" si="4"/>
        <v>0</v>
      </c>
      <c r="AM33" s="145"/>
      <c r="AN33" s="110"/>
      <c r="AP33" s="110">
        <f t="shared" si="13"/>
        <v>0</v>
      </c>
      <c r="AQ33" s="110">
        <f t="shared" si="8"/>
        <v>0</v>
      </c>
      <c r="AR33" s="110">
        <f t="shared" si="6"/>
        <v>0</v>
      </c>
      <c r="AS33" s="145"/>
      <c r="AT33" s="110"/>
      <c r="AV33" s="142"/>
      <c r="AW33" s="142"/>
      <c r="AY33" s="140"/>
    </row>
    <row r="34" spans="2:51" x14ac:dyDescent="0.2">
      <c r="B34" s="109">
        <v>15</v>
      </c>
      <c r="D34" s="114"/>
      <c r="E34" s="114"/>
      <c r="F34" s="96"/>
      <c r="G34" s="96"/>
      <c r="H34" s="96"/>
      <c r="I34" s="114"/>
      <c r="J34" s="97">
        <f t="shared" si="0"/>
        <v>0</v>
      </c>
      <c r="L34" s="96"/>
      <c r="M34" s="96"/>
      <c r="N34" s="96"/>
      <c r="O34" s="114"/>
      <c r="P34" s="97">
        <f t="shared" si="1"/>
        <v>0</v>
      </c>
      <c r="Q34" s="98">
        <f t="shared" si="2"/>
        <v>0</v>
      </c>
      <c r="R34" s="105"/>
      <c r="S34" s="109">
        <v>15</v>
      </c>
      <c r="U34" s="100"/>
      <c r="V34" s="100"/>
      <c r="W34" s="99">
        <f>'EUS GENERAL'!C31+'EUS GENERAL'!D31+'EUS GENERAL'!E31+'EUS GENERAL'!J31+'EUS SALUD-PENSIONES'!G31+'EUS SALUD-PENSIONES'!R31</f>
        <v>1060097.875</v>
      </c>
      <c r="X34" s="99">
        <f>'EUS GENERAL'!C31+'EUS GENERAL'!D31+'EUS GENERAL'!K31+'EUS SALUD-PENSIONES'!H31+'EUS SALUD-PENSIONES'!T31</f>
        <v>633409.875</v>
      </c>
      <c r="Y34" s="99">
        <f>'EUS GENERAL'!C31+'EUS GENERAL'!D31+'EUS GENERAL'!K31+'EUS SALUD-PENSIONES'!H31+'EUS SALUD-PENSIONES'!T31</f>
        <v>633409.875</v>
      </c>
      <c r="Z34" s="100"/>
      <c r="AA34" s="101"/>
      <c r="AB34" s="99">
        <f>'EUS GENERAL'!C31+'EUS GENERAL'!D31+'EUS GENERAL'!E31+'EUS GENERAL'!J31+'EUS SALUD-PENSIONES'!G31+'EUS SALUD-PENSIONES'!R31</f>
        <v>1060097.875</v>
      </c>
      <c r="AC34" s="99">
        <f>'EUS GENERAL'!C31+'EUS GENERAL'!D31+'EUS GENERAL'!K31+'EUS SALUD-PENSIONES'!H31+'EUS SALUD-PENSIONES'!T31</f>
        <v>633409.875</v>
      </c>
      <c r="AD34" s="99">
        <f>'EUS GENERAL'!C31+'EUS GENERAL'!D31+'EUS GENERAL'!K31+'EUS SALUD-PENSIONES'!H31+'EUS SALUD-PENSIONES'!T31</f>
        <v>633409.875</v>
      </c>
      <c r="AE34" s="100"/>
      <c r="AG34" s="109">
        <v>15</v>
      </c>
      <c r="AJ34" s="110">
        <f t="shared" si="12"/>
        <v>0</v>
      </c>
      <c r="AK34" s="110">
        <f t="shared" si="3"/>
        <v>0</v>
      </c>
      <c r="AL34" s="110">
        <f t="shared" si="4"/>
        <v>0</v>
      </c>
      <c r="AM34" s="145"/>
      <c r="AN34" s="110"/>
      <c r="AP34" s="110">
        <f t="shared" si="13"/>
        <v>0</v>
      </c>
      <c r="AQ34" s="110">
        <f t="shared" si="8"/>
        <v>0</v>
      </c>
      <c r="AR34" s="110">
        <f t="shared" si="6"/>
        <v>0</v>
      </c>
      <c r="AS34" s="145"/>
      <c r="AT34" s="110"/>
      <c r="AV34" s="142"/>
      <c r="AW34" s="142"/>
      <c r="AY34" s="140"/>
    </row>
    <row r="35" spans="2:51" x14ac:dyDescent="0.2">
      <c r="B35" s="109">
        <v>16</v>
      </c>
      <c r="D35" s="114"/>
      <c r="E35" s="114"/>
      <c r="F35" s="96"/>
      <c r="G35" s="96"/>
      <c r="H35" s="96"/>
      <c r="I35" s="96"/>
      <c r="J35" s="97">
        <f t="shared" si="0"/>
        <v>0</v>
      </c>
      <c r="L35" s="96"/>
      <c r="M35" s="96"/>
      <c r="N35" s="96"/>
      <c r="O35" s="96"/>
      <c r="P35" s="97">
        <f t="shared" si="1"/>
        <v>0</v>
      </c>
      <c r="Q35" s="98">
        <f t="shared" si="2"/>
        <v>0</v>
      </c>
      <c r="R35" s="105"/>
      <c r="S35" s="109">
        <v>16</v>
      </c>
      <c r="U35" s="100"/>
      <c r="V35" s="100"/>
      <c r="W35" s="99">
        <f>'EUS GENERAL'!C32+'EUS GENERAL'!D32+'EUS GENERAL'!E32+'EUS GENERAL'!J32+'EUS SALUD-PENSIONES'!G32+'EUS SALUD-PENSIONES'!R32</f>
        <v>973287.17249999999</v>
      </c>
      <c r="X35" s="99">
        <f>'EUS GENERAL'!C32+'EUS GENERAL'!D32+'EUS GENERAL'!K32+'EUS SALUD-PENSIONES'!H32+'EUS SALUD-PENSIONES'!T32</f>
        <v>593197.17249999999</v>
      </c>
      <c r="Y35" s="99">
        <f>'EUS GENERAL'!C32+'EUS GENERAL'!D32+'EUS GENERAL'!K32+'EUS SALUD-PENSIONES'!H32+'EUS SALUD-PENSIONES'!T32</f>
        <v>593197.17249999999</v>
      </c>
      <c r="Z35" s="99">
        <f>'EUS GENERAL'!C32+'EUS GENERAL'!D32+'EUS GENERAL'!K32+'EUS SALUD-PENSIONES'!H32+'EUS SALUD-PENSIONES'!T32</f>
        <v>593197.17249999999</v>
      </c>
      <c r="AA35" s="101"/>
      <c r="AB35" s="99">
        <f>'EUS GENERAL'!C32+'EUS GENERAL'!D32+'EUS GENERAL'!E32+'EUS GENERAL'!J32+'EUS SALUD-PENSIONES'!G32+'EUS SALUD-PENSIONES'!R32</f>
        <v>973287.17249999999</v>
      </c>
      <c r="AC35" s="99">
        <f>'EUS GENERAL'!C32+'EUS GENERAL'!D32+'EUS GENERAL'!K32+'EUS SALUD-PENSIONES'!H32+'EUS SALUD-PENSIONES'!T32</f>
        <v>593197.17249999999</v>
      </c>
      <c r="AD35" s="99">
        <f>'EUS GENERAL'!C32+'EUS GENERAL'!D32+'EUS GENERAL'!K32+'EUS SALUD-PENSIONES'!H32+'EUS SALUD-PENSIONES'!T32</f>
        <v>593197.17249999999</v>
      </c>
      <c r="AE35" s="99">
        <f>'EUS GENERAL'!C32+'EUS GENERAL'!D32+'EUS GENERAL'!K32+'EUS SALUD-PENSIONES'!H32+'EUS SALUD-PENSIONES'!T32</f>
        <v>593197.17249999999</v>
      </c>
      <c r="AG35" s="109">
        <v>16</v>
      </c>
      <c r="AJ35" s="110">
        <f>(E35*V35*12)+(F35*W35*12)+(G35*X35*12)+(H35*Y35*12)+(I35*Z35*12)</f>
        <v>0</v>
      </c>
      <c r="AK35" s="110">
        <f t="shared" si="3"/>
        <v>0</v>
      </c>
      <c r="AL35" s="110">
        <f t="shared" si="4"/>
        <v>0</v>
      </c>
      <c r="AM35" s="145"/>
      <c r="AN35" s="110"/>
      <c r="AP35" s="110">
        <f>(L35*AB35*12)+(M35*AC35*12)+(N35*AD35*12)+(O35*AE35*12)</f>
        <v>0</v>
      </c>
      <c r="AQ35" s="110">
        <f t="shared" si="8"/>
        <v>0</v>
      </c>
      <c r="AR35" s="110">
        <f t="shared" si="6"/>
        <v>0</v>
      </c>
      <c r="AS35" s="145"/>
      <c r="AT35" s="110"/>
      <c r="AV35" s="142"/>
      <c r="AW35" s="142"/>
      <c r="AY35" s="140"/>
    </row>
    <row r="36" spans="2:51" x14ac:dyDescent="0.2">
      <c r="B36" s="109">
        <v>17</v>
      </c>
      <c r="D36" s="114"/>
      <c r="E36" s="114"/>
      <c r="F36" s="96"/>
      <c r="G36" s="96"/>
      <c r="H36" s="96"/>
      <c r="I36" s="96"/>
      <c r="J36" s="97">
        <f t="shared" si="0"/>
        <v>0</v>
      </c>
      <c r="L36" s="96"/>
      <c r="M36" s="96"/>
      <c r="N36" s="96"/>
      <c r="O36" s="96"/>
      <c r="P36" s="97">
        <f t="shared" si="1"/>
        <v>0</v>
      </c>
      <c r="Q36" s="98">
        <f t="shared" si="2"/>
        <v>0</v>
      </c>
      <c r="R36" s="105"/>
      <c r="S36" s="109">
        <v>17</v>
      </c>
      <c r="U36" s="100"/>
      <c r="V36" s="100"/>
      <c r="W36" s="99">
        <f>'EUS GENERAL'!C33+'EUS GENERAL'!D33+'EUS GENERAL'!E33+'EUS GENERAL'!J33+'EUS SALUD-PENSIONES'!G33+'EUS SALUD-PENSIONES'!R33</f>
        <v>893782.223</v>
      </c>
      <c r="X36" s="99">
        <f>'EUS GENERAL'!C33+'EUS GENERAL'!D33+'EUS GENERAL'!K33+'EUS SALUD-PENSIONES'!H33+'EUS SALUD-PENSIONES'!T33</f>
        <v>564793.223</v>
      </c>
      <c r="Y36" s="99">
        <f>'EUS GENERAL'!C33+'EUS GENERAL'!D33+'EUS GENERAL'!K33+'EUS SALUD-PENSIONES'!H33+'EUS SALUD-PENSIONES'!T33</f>
        <v>564793.223</v>
      </c>
      <c r="Z36" s="99">
        <f>'EUS GENERAL'!C33+'EUS GENERAL'!D33+'EUS GENERAL'!K33+'EUS SALUD-PENSIONES'!H33+'EUS SALUD-PENSIONES'!T33</f>
        <v>564793.223</v>
      </c>
      <c r="AA36" s="101"/>
      <c r="AB36" s="99">
        <f>'EUS GENERAL'!C33+'EUS GENERAL'!D33+'EUS GENERAL'!E33+'EUS GENERAL'!J33+'EUS SALUD-PENSIONES'!G33+'EUS SALUD-PENSIONES'!R33</f>
        <v>893782.223</v>
      </c>
      <c r="AC36" s="99">
        <f>'EUS GENERAL'!C33+'EUS GENERAL'!D33+'EUS GENERAL'!K33+'EUS SALUD-PENSIONES'!H33+'EUS SALUD-PENSIONES'!T33</f>
        <v>564793.223</v>
      </c>
      <c r="AD36" s="99">
        <f>'EUS GENERAL'!C33+'EUS GENERAL'!D33+'EUS GENERAL'!K33+'EUS SALUD-PENSIONES'!H33+'EUS SALUD-PENSIONES'!T33</f>
        <v>564793.223</v>
      </c>
      <c r="AE36" s="99">
        <f>'EUS GENERAL'!C33+'EUS GENERAL'!D33+'EUS GENERAL'!K33+'EUS SALUD-PENSIONES'!H33+'EUS SALUD-PENSIONES'!T33</f>
        <v>564793.223</v>
      </c>
      <c r="AG36" s="109">
        <v>17</v>
      </c>
      <c r="AJ36" s="110">
        <f t="shared" ref="AJ36:AJ50" si="14">(E36*V36*12)+(F36*W36*12)+(G36*X36*12)+(H36*Y36*12)+(I36*Z36*12)</f>
        <v>0</v>
      </c>
      <c r="AK36" s="110">
        <f t="shared" si="3"/>
        <v>0</v>
      </c>
      <c r="AL36" s="110">
        <f t="shared" si="4"/>
        <v>0</v>
      </c>
      <c r="AM36" s="145"/>
      <c r="AN36" s="110"/>
      <c r="AP36" s="110">
        <f t="shared" ref="AP36:AP50" si="15">(L36*AB36*12)+(M36*AC36*12)+(N36*AD36*12)+(O36*AE36*12)</f>
        <v>0</v>
      </c>
      <c r="AQ36" s="110">
        <f t="shared" si="8"/>
        <v>0</v>
      </c>
      <c r="AR36" s="110">
        <f t="shared" si="6"/>
        <v>0</v>
      </c>
      <c r="AS36" s="145"/>
      <c r="AT36" s="110"/>
      <c r="AV36" s="142"/>
      <c r="AW36" s="142"/>
      <c r="AY36" s="140"/>
    </row>
    <row r="37" spans="2:51" x14ac:dyDescent="0.2">
      <c r="B37" s="109">
        <v>18</v>
      </c>
      <c r="D37" s="114"/>
      <c r="E37" s="114"/>
      <c r="F37" s="96"/>
      <c r="G37" s="96"/>
      <c r="H37" s="96"/>
      <c r="I37" s="96"/>
      <c r="J37" s="97">
        <f t="shared" si="0"/>
        <v>0</v>
      </c>
      <c r="L37" s="96"/>
      <c r="M37" s="96"/>
      <c r="N37" s="96"/>
      <c r="O37" s="96"/>
      <c r="P37" s="97">
        <f t="shared" si="1"/>
        <v>0</v>
      </c>
      <c r="Q37" s="98">
        <f t="shared" si="2"/>
        <v>0</v>
      </c>
      <c r="R37" s="105"/>
      <c r="S37" s="109">
        <v>18</v>
      </c>
      <c r="U37" s="100"/>
      <c r="V37" s="100"/>
      <c r="W37" s="99">
        <f>'EUS GENERAL'!C34+'EUS GENERAL'!D34+'EUS GENERAL'!E34+'EUS GENERAL'!J34+'EUS SALUD-PENSIONES'!G34+'EUS SALUD-PENSIONES'!R34</f>
        <v>814512.58050000004</v>
      </c>
      <c r="X37" s="99">
        <f>'EUS GENERAL'!C34+'EUS GENERAL'!D34+'EUS GENERAL'!K34+'EUS SALUD-PENSIONES'!H34+'EUS SALUD-PENSIONES'!T34</f>
        <v>540718.58050000004</v>
      </c>
      <c r="Y37" s="99">
        <f>'EUS GENERAL'!C34+'EUS GENERAL'!D34+'EUS GENERAL'!K34+'EUS SALUD-PENSIONES'!H34+'EUS SALUD-PENSIONES'!T34</f>
        <v>540718.58050000004</v>
      </c>
      <c r="Z37" s="99">
        <f>'EUS GENERAL'!C34+'EUS GENERAL'!D34+'EUS GENERAL'!K34+'EUS SALUD-PENSIONES'!H34+'EUS SALUD-PENSIONES'!T34</f>
        <v>540718.58050000004</v>
      </c>
      <c r="AA37" s="101"/>
      <c r="AB37" s="99">
        <f>'EUS GENERAL'!C34+'EUS GENERAL'!D34+'EUS GENERAL'!E34+'EUS GENERAL'!J34+'EUS SALUD-PENSIONES'!G34+'EUS SALUD-PENSIONES'!R34</f>
        <v>814512.58050000004</v>
      </c>
      <c r="AC37" s="99">
        <f>'EUS GENERAL'!C34+'EUS GENERAL'!D34+'EUS GENERAL'!K34+'EUS SALUD-PENSIONES'!H34+'EUS SALUD-PENSIONES'!T34</f>
        <v>540718.58050000004</v>
      </c>
      <c r="AD37" s="99">
        <f>'EUS GENERAL'!C34+'EUS GENERAL'!D34+'EUS GENERAL'!K34+'EUS SALUD-PENSIONES'!H34+'EUS SALUD-PENSIONES'!T34</f>
        <v>540718.58050000004</v>
      </c>
      <c r="AE37" s="99">
        <f>'EUS GENERAL'!C34+'EUS GENERAL'!D34+'EUS GENERAL'!K34+'EUS SALUD-PENSIONES'!H34+'EUS SALUD-PENSIONES'!T34</f>
        <v>540718.58050000004</v>
      </c>
      <c r="AG37" s="109">
        <v>18</v>
      </c>
      <c r="AJ37" s="110">
        <f t="shared" si="14"/>
        <v>0</v>
      </c>
      <c r="AK37" s="110">
        <f t="shared" si="3"/>
        <v>0</v>
      </c>
      <c r="AL37" s="110">
        <f t="shared" si="4"/>
        <v>0</v>
      </c>
      <c r="AM37" s="145"/>
      <c r="AN37" s="110"/>
      <c r="AP37" s="110">
        <f t="shared" si="15"/>
        <v>0</v>
      </c>
      <c r="AQ37" s="110">
        <f t="shared" si="8"/>
        <v>0</v>
      </c>
      <c r="AR37" s="110">
        <f t="shared" si="6"/>
        <v>0</v>
      </c>
      <c r="AS37" s="145"/>
      <c r="AT37" s="110"/>
      <c r="AV37" s="142"/>
      <c r="AW37" s="142"/>
      <c r="AY37" s="140"/>
    </row>
    <row r="38" spans="2:51" x14ac:dyDescent="0.2">
      <c r="B38" s="109">
        <v>19</v>
      </c>
      <c r="D38" s="114"/>
      <c r="E38" s="114"/>
      <c r="F38" s="96"/>
      <c r="G38" s="96"/>
      <c r="H38" s="96"/>
      <c r="I38" s="96"/>
      <c r="J38" s="97">
        <f t="shared" si="0"/>
        <v>0</v>
      </c>
      <c r="L38" s="96"/>
      <c r="M38" s="96"/>
      <c r="N38" s="96"/>
      <c r="O38" s="96"/>
      <c r="P38" s="97">
        <f t="shared" si="1"/>
        <v>0</v>
      </c>
      <c r="Q38" s="98">
        <f t="shared" si="2"/>
        <v>0</v>
      </c>
      <c r="R38" s="105"/>
      <c r="S38" s="109">
        <v>19</v>
      </c>
      <c r="U38" s="100"/>
      <c r="V38" s="100"/>
      <c r="W38" s="99">
        <f>'EUS GENERAL'!C35+'EUS GENERAL'!D35+'EUS GENERAL'!E35+'EUS GENERAL'!J35+'EUS SALUD-PENSIONES'!G35+'EUS SALUD-PENSIONES'!R35</f>
        <v>747905.53350000002</v>
      </c>
      <c r="X38" s="99">
        <f>'EUS GENERAL'!C35+'EUS GENERAL'!D35+'EUS GENERAL'!K35+'EUS SALUD-PENSIONES'!H35+'EUS SALUD-PENSIONES'!T35</f>
        <v>519018.53350000002</v>
      </c>
      <c r="Y38" s="99">
        <f>'EUS GENERAL'!C35+'EUS GENERAL'!D35+'EUS GENERAL'!K35+'EUS SALUD-PENSIONES'!H35+'EUS SALUD-PENSIONES'!T35</f>
        <v>519018.53350000002</v>
      </c>
      <c r="Z38" s="99">
        <f>'EUS GENERAL'!C35+'EUS GENERAL'!D35+'EUS GENERAL'!K35+'EUS SALUD-PENSIONES'!H35+'EUS SALUD-PENSIONES'!T35</f>
        <v>519018.53350000002</v>
      </c>
      <c r="AA38" s="101"/>
      <c r="AB38" s="99">
        <f>'EUS GENERAL'!C35+'EUS GENERAL'!D35+'EUS GENERAL'!E35+'EUS GENERAL'!J35+'EUS SALUD-PENSIONES'!G35+'EUS SALUD-PENSIONES'!R35</f>
        <v>747905.53350000002</v>
      </c>
      <c r="AC38" s="99">
        <f>'EUS GENERAL'!C35+'EUS GENERAL'!D35+'EUS GENERAL'!K35+'EUS SALUD-PENSIONES'!H35+'EUS SALUD-PENSIONES'!T35</f>
        <v>519018.53350000002</v>
      </c>
      <c r="AD38" s="99">
        <f>'EUS GENERAL'!C35+'EUS GENERAL'!D35+'EUS GENERAL'!K35+'EUS SALUD-PENSIONES'!H35+'EUS SALUD-PENSIONES'!T35</f>
        <v>519018.53350000002</v>
      </c>
      <c r="AE38" s="99">
        <f>'EUS GENERAL'!C35+'EUS GENERAL'!D35+'EUS GENERAL'!K35+'EUS SALUD-PENSIONES'!H35+'EUS SALUD-PENSIONES'!T35</f>
        <v>519018.53350000002</v>
      </c>
      <c r="AG38" s="109">
        <v>19</v>
      </c>
      <c r="AJ38" s="110">
        <f t="shared" si="14"/>
        <v>0</v>
      </c>
      <c r="AK38" s="110">
        <f t="shared" si="3"/>
        <v>0</v>
      </c>
      <c r="AL38" s="110">
        <f t="shared" si="4"/>
        <v>0</v>
      </c>
      <c r="AM38" s="145"/>
      <c r="AN38" s="110"/>
      <c r="AP38" s="110">
        <f t="shared" si="15"/>
        <v>0</v>
      </c>
      <c r="AQ38" s="110">
        <f t="shared" si="8"/>
        <v>0</v>
      </c>
      <c r="AR38" s="110">
        <f t="shared" si="6"/>
        <v>0</v>
      </c>
      <c r="AS38" s="145"/>
      <c r="AT38" s="110"/>
      <c r="AV38" s="142"/>
      <c r="AW38" s="142"/>
      <c r="AY38" s="140"/>
    </row>
    <row r="39" spans="2:51" x14ac:dyDescent="0.2">
      <c r="B39" s="109">
        <v>20</v>
      </c>
      <c r="D39" s="114"/>
      <c r="E39" s="114"/>
      <c r="F39" s="96"/>
      <c r="G39" s="96"/>
      <c r="H39" s="96"/>
      <c r="I39" s="96"/>
      <c r="J39" s="97">
        <f t="shared" si="0"/>
        <v>0</v>
      </c>
      <c r="L39" s="96"/>
      <c r="M39" s="96"/>
      <c r="N39" s="96"/>
      <c r="O39" s="96"/>
      <c r="P39" s="97">
        <f t="shared" si="1"/>
        <v>0</v>
      </c>
      <c r="Q39" s="98">
        <f t="shared" si="2"/>
        <v>0</v>
      </c>
      <c r="R39" s="105"/>
      <c r="S39" s="109">
        <v>20</v>
      </c>
      <c r="U39" s="100"/>
      <c r="V39" s="100"/>
      <c r="W39" s="99">
        <f>'EUS GENERAL'!C36+'EUS GENERAL'!D36+'EUS GENERAL'!E36+'EUS GENERAL'!J36+'EUS SALUD-PENSIONES'!G36+'EUS SALUD-PENSIONES'!R36</f>
        <v>685742.06850000005</v>
      </c>
      <c r="X39" s="99">
        <f>'EUS GENERAL'!C36+'EUS GENERAL'!D36+'EUS GENERAL'!K36+'EUS SALUD-PENSIONES'!H36+'EUS SALUD-PENSIONES'!T36</f>
        <v>487633.06849999999</v>
      </c>
      <c r="Y39" s="99">
        <f>'EUS GENERAL'!C36+'EUS GENERAL'!D36+'EUS GENERAL'!K36+'EUS SALUD-PENSIONES'!H36+'EUS SALUD-PENSIONES'!T36</f>
        <v>487633.06849999999</v>
      </c>
      <c r="Z39" s="99">
        <f>'EUS GENERAL'!C36+'EUS GENERAL'!D36+'EUS GENERAL'!K36+'EUS SALUD-PENSIONES'!H36+'EUS SALUD-PENSIONES'!T36</f>
        <v>487633.06849999999</v>
      </c>
      <c r="AA39" s="101"/>
      <c r="AB39" s="99">
        <f>'EUS GENERAL'!C36+'EUS GENERAL'!D36+'EUS GENERAL'!E36+'EUS GENERAL'!J36+'EUS SALUD-PENSIONES'!G36+'EUS SALUD-PENSIONES'!R36</f>
        <v>685742.06850000005</v>
      </c>
      <c r="AC39" s="99">
        <f>'EUS GENERAL'!C36+'EUS GENERAL'!D36+'EUS GENERAL'!K36+'EUS SALUD-PENSIONES'!H36+'EUS SALUD-PENSIONES'!T36</f>
        <v>487633.06849999999</v>
      </c>
      <c r="AD39" s="99">
        <f>'EUS GENERAL'!C36+'EUS GENERAL'!D36+'EUS GENERAL'!K36+'EUS SALUD-PENSIONES'!H36+'EUS SALUD-PENSIONES'!T36</f>
        <v>487633.06849999999</v>
      </c>
      <c r="AE39" s="99">
        <f>'EUS GENERAL'!C36+'EUS GENERAL'!D36+'EUS GENERAL'!K36+'EUS SALUD-PENSIONES'!H36+'EUS SALUD-PENSIONES'!T36</f>
        <v>487633.06849999999</v>
      </c>
      <c r="AG39" s="109">
        <v>20</v>
      </c>
      <c r="AJ39" s="110">
        <f t="shared" si="14"/>
        <v>0</v>
      </c>
      <c r="AK39" s="110">
        <f t="shared" si="3"/>
        <v>0</v>
      </c>
      <c r="AL39" s="110">
        <f t="shared" si="4"/>
        <v>0</v>
      </c>
      <c r="AM39" s="145"/>
      <c r="AN39" s="110"/>
      <c r="AP39" s="110">
        <f t="shared" si="15"/>
        <v>0</v>
      </c>
      <c r="AQ39" s="110">
        <f t="shared" si="8"/>
        <v>0</v>
      </c>
      <c r="AR39" s="110">
        <f t="shared" si="6"/>
        <v>0</v>
      </c>
      <c r="AS39" s="145"/>
      <c r="AT39" s="110"/>
      <c r="AV39" s="142"/>
      <c r="AW39" s="142"/>
      <c r="AY39" s="140"/>
    </row>
    <row r="40" spans="2:51" x14ac:dyDescent="0.2">
      <c r="B40" s="109">
        <v>21</v>
      </c>
      <c r="D40" s="114"/>
      <c r="E40" s="114"/>
      <c r="F40" s="96"/>
      <c r="G40" s="96"/>
      <c r="H40" s="96"/>
      <c r="I40" s="96"/>
      <c r="J40" s="97">
        <f t="shared" si="0"/>
        <v>0</v>
      </c>
      <c r="L40" s="96"/>
      <c r="M40" s="96"/>
      <c r="N40" s="96"/>
      <c r="O40" s="96"/>
      <c r="P40" s="97">
        <f t="shared" si="1"/>
        <v>0</v>
      </c>
      <c r="Q40" s="98">
        <f t="shared" si="2"/>
        <v>0</v>
      </c>
      <c r="R40" s="105"/>
      <c r="S40" s="109">
        <v>21</v>
      </c>
      <c r="U40" s="100"/>
      <c r="V40" s="100"/>
      <c r="W40" s="99">
        <f>'EUS GENERAL'!C37+'EUS GENERAL'!D37+'EUS GENERAL'!E37+'EUS GENERAL'!J37+'EUS SALUD-PENSIONES'!G37+'EUS SALUD-PENSIONES'!R37</f>
        <v>630475.17949999997</v>
      </c>
      <c r="X40" s="99">
        <f>'EUS GENERAL'!C37+'EUS GENERAL'!D37+'EUS GENERAL'!K37+'EUS SALUD-PENSIONES'!H37+'EUS SALUD-PENSIONES'!T37</f>
        <v>461911.17949999997</v>
      </c>
      <c r="Y40" s="99">
        <f>'EUS GENERAL'!C37+'EUS GENERAL'!D37+'EUS GENERAL'!K37+'EUS SALUD-PENSIONES'!H37+'EUS SALUD-PENSIONES'!T37</f>
        <v>461911.17949999997</v>
      </c>
      <c r="Z40" s="99">
        <f>'EUS GENERAL'!C37+'EUS GENERAL'!D37+'EUS GENERAL'!K37+'EUS SALUD-PENSIONES'!H37+'EUS SALUD-PENSIONES'!T37</f>
        <v>461911.17949999997</v>
      </c>
      <c r="AA40" s="101"/>
      <c r="AB40" s="99">
        <f>'EUS GENERAL'!C37+'EUS GENERAL'!D37+'EUS GENERAL'!E37+'EUS GENERAL'!J37+'EUS SALUD-PENSIONES'!G37+'EUS SALUD-PENSIONES'!R37</f>
        <v>630475.17949999997</v>
      </c>
      <c r="AC40" s="99">
        <f>'EUS GENERAL'!C37+'EUS GENERAL'!D37+'EUS GENERAL'!K37+'EUS SALUD-PENSIONES'!H37+'EUS SALUD-PENSIONES'!T37</f>
        <v>461911.17949999997</v>
      </c>
      <c r="AD40" s="99">
        <f>'EUS GENERAL'!C37+'EUS GENERAL'!D37+'EUS GENERAL'!K37+'EUS SALUD-PENSIONES'!H37+'EUS SALUD-PENSIONES'!T37</f>
        <v>461911.17949999997</v>
      </c>
      <c r="AE40" s="99">
        <f>'EUS GENERAL'!C37+'EUS GENERAL'!D37+'EUS GENERAL'!K37+'EUS SALUD-PENSIONES'!H37+'EUS SALUD-PENSIONES'!T37</f>
        <v>461911.17949999997</v>
      </c>
      <c r="AG40" s="109">
        <v>21</v>
      </c>
      <c r="AJ40" s="110">
        <f t="shared" si="14"/>
        <v>0</v>
      </c>
      <c r="AK40" s="110">
        <f t="shared" si="3"/>
        <v>0</v>
      </c>
      <c r="AL40" s="110">
        <f t="shared" si="4"/>
        <v>0</v>
      </c>
      <c r="AM40" s="145"/>
      <c r="AN40" s="110"/>
      <c r="AP40" s="110">
        <f t="shared" si="15"/>
        <v>0</v>
      </c>
      <c r="AQ40" s="110">
        <f t="shared" si="8"/>
        <v>0</v>
      </c>
      <c r="AR40" s="110">
        <f t="shared" si="6"/>
        <v>0</v>
      </c>
      <c r="AS40" s="145"/>
      <c r="AT40" s="110"/>
      <c r="AV40" s="142"/>
      <c r="AW40" s="142"/>
      <c r="AY40" s="140"/>
    </row>
    <row r="41" spans="2:51" x14ac:dyDescent="0.2">
      <c r="B41" s="109">
        <v>22</v>
      </c>
      <c r="D41" s="114"/>
      <c r="E41" s="114"/>
      <c r="F41" s="96"/>
      <c r="G41" s="96"/>
      <c r="H41" s="96"/>
      <c r="I41" s="96"/>
      <c r="J41" s="97">
        <f t="shared" si="0"/>
        <v>0</v>
      </c>
      <c r="L41" s="96"/>
      <c r="M41" s="96"/>
      <c r="N41" s="96"/>
      <c r="O41" s="96"/>
      <c r="P41" s="97">
        <f t="shared" si="1"/>
        <v>0</v>
      </c>
      <c r="Q41" s="98">
        <f t="shared" si="2"/>
        <v>0</v>
      </c>
      <c r="R41" s="105"/>
      <c r="S41" s="109">
        <v>22</v>
      </c>
      <c r="U41" s="100"/>
      <c r="V41" s="100"/>
      <c r="W41" s="99">
        <f>'EUS GENERAL'!C38+'EUS GENERAL'!D38+'EUS GENERAL'!E38+'EUS GENERAL'!J38+'EUS SALUD-PENSIONES'!G38+'EUS SALUD-PENSIONES'!R38</f>
        <v>581420.25800000003</v>
      </c>
      <c r="X41" s="99">
        <f>'EUS GENERAL'!C38+'EUS GENERAL'!D38+'EUS GENERAL'!K38+'EUS SALUD-PENSIONES'!H38+'EUS SALUD-PENSIONES'!T38</f>
        <v>422153.25800000003</v>
      </c>
      <c r="Y41" s="99">
        <f>'EUS GENERAL'!C38+'EUS GENERAL'!D38+'EUS GENERAL'!K38+'EUS SALUD-PENSIONES'!H38+'EUS SALUD-PENSIONES'!T38</f>
        <v>422153.25800000003</v>
      </c>
      <c r="Z41" s="99">
        <f>'EUS GENERAL'!C38+'EUS GENERAL'!D38+'EUS GENERAL'!K38+'EUS SALUD-PENSIONES'!H38+'EUS SALUD-PENSIONES'!T38</f>
        <v>422153.25800000003</v>
      </c>
      <c r="AA41" s="101"/>
      <c r="AB41" s="99">
        <f>'EUS GENERAL'!C38+'EUS GENERAL'!D38+'EUS GENERAL'!E38+'EUS GENERAL'!J38+'EUS SALUD-PENSIONES'!G38+'EUS SALUD-PENSIONES'!R38</f>
        <v>581420.25800000003</v>
      </c>
      <c r="AC41" s="99">
        <f>'EUS GENERAL'!C38+'EUS GENERAL'!D38+'EUS GENERAL'!K38+'EUS SALUD-PENSIONES'!H38+'EUS SALUD-PENSIONES'!T38</f>
        <v>422153.25800000003</v>
      </c>
      <c r="AD41" s="99">
        <f>'EUS GENERAL'!C38+'EUS GENERAL'!D38+'EUS GENERAL'!K38+'EUS SALUD-PENSIONES'!H38+'EUS SALUD-PENSIONES'!T38</f>
        <v>422153.25800000003</v>
      </c>
      <c r="AE41" s="99">
        <f>'EUS GENERAL'!C38+'EUS GENERAL'!D38+'EUS GENERAL'!K38+'EUS SALUD-PENSIONES'!H38+'EUS SALUD-PENSIONES'!T38</f>
        <v>422153.25800000003</v>
      </c>
      <c r="AG41" s="109">
        <v>22</v>
      </c>
      <c r="AJ41" s="110">
        <f t="shared" si="14"/>
        <v>0</v>
      </c>
      <c r="AK41" s="110">
        <f t="shared" si="3"/>
        <v>0</v>
      </c>
      <c r="AL41" s="110">
        <f t="shared" si="4"/>
        <v>0</v>
      </c>
      <c r="AM41" s="145"/>
      <c r="AN41" s="110"/>
      <c r="AP41" s="110">
        <f t="shared" si="15"/>
        <v>0</v>
      </c>
      <c r="AQ41" s="110">
        <f t="shared" si="8"/>
        <v>0</v>
      </c>
      <c r="AR41" s="110">
        <f t="shared" si="6"/>
        <v>0</v>
      </c>
      <c r="AS41" s="145"/>
      <c r="AT41" s="110"/>
      <c r="AV41" s="142"/>
      <c r="AW41" s="142"/>
      <c r="AY41" s="140"/>
    </row>
    <row r="42" spans="2:51" x14ac:dyDescent="0.2">
      <c r="B42" s="109">
        <v>23</v>
      </c>
      <c r="D42" s="114"/>
      <c r="E42" s="114"/>
      <c r="F42" s="114"/>
      <c r="G42" s="96"/>
      <c r="H42" s="96"/>
      <c r="I42" s="96"/>
      <c r="J42" s="97">
        <f t="shared" si="0"/>
        <v>0</v>
      </c>
      <c r="L42" s="114"/>
      <c r="M42" s="96"/>
      <c r="N42" s="96"/>
      <c r="O42" s="96"/>
      <c r="P42" s="97">
        <f t="shared" si="1"/>
        <v>0</v>
      </c>
      <c r="Q42" s="98">
        <f t="shared" si="2"/>
        <v>0</v>
      </c>
      <c r="R42" s="105"/>
      <c r="S42" s="109">
        <v>23</v>
      </c>
      <c r="U42" s="100"/>
      <c r="V42" s="100"/>
      <c r="W42" s="99"/>
      <c r="X42" s="99">
        <f>'EUS GENERAL'!C39+'EUS GENERAL'!D39+'EUS GENERAL'!K39+'EUS SALUD-PENSIONES'!H39+'EUS SALUD-PENSIONES'!T39</f>
        <v>387347.38449999999</v>
      </c>
      <c r="Y42" s="99">
        <f>'EUS GENERAL'!C39+'EUS GENERAL'!D39+'EUS GENERAL'!K39+'EUS SALUD-PENSIONES'!H39+'EUS SALUD-PENSIONES'!T39</f>
        <v>387347.38449999999</v>
      </c>
      <c r="Z42" s="99">
        <f>'EUS GENERAL'!C39+'EUS GENERAL'!D39+'EUS GENERAL'!K39+'EUS SALUD-PENSIONES'!H39+'EUS SALUD-PENSIONES'!T39</f>
        <v>387347.38449999999</v>
      </c>
      <c r="AA42" s="101"/>
      <c r="AB42" s="100"/>
      <c r="AC42" s="99">
        <f>'EUS GENERAL'!C39+'EUS GENERAL'!D39+'EUS GENERAL'!K39+'EUS SALUD-PENSIONES'!H39+'EUS SALUD-PENSIONES'!T39</f>
        <v>387347.38449999999</v>
      </c>
      <c r="AD42" s="99">
        <f>'EUS GENERAL'!C39+'EUS GENERAL'!D39+'EUS GENERAL'!K39+'EUS SALUD-PENSIONES'!H39+'EUS SALUD-PENSIONES'!T39</f>
        <v>387347.38449999999</v>
      </c>
      <c r="AE42" s="99">
        <f>'EUS GENERAL'!C39+'EUS GENERAL'!D39+'EUS GENERAL'!K39+'EUS SALUD-PENSIONES'!H39+'EUS SALUD-PENSIONES'!T39</f>
        <v>387347.38449999999</v>
      </c>
      <c r="AG42" s="109">
        <v>23</v>
      </c>
      <c r="AJ42" s="110">
        <f t="shared" si="14"/>
        <v>0</v>
      </c>
      <c r="AK42" s="110">
        <f t="shared" si="3"/>
        <v>0</v>
      </c>
      <c r="AL42" s="110">
        <f t="shared" si="4"/>
        <v>0</v>
      </c>
      <c r="AM42" s="145"/>
      <c r="AN42" s="110"/>
      <c r="AP42" s="110">
        <f t="shared" si="15"/>
        <v>0</v>
      </c>
      <c r="AQ42" s="110">
        <f t="shared" si="8"/>
        <v>0</v>
      </c>
      <c r="AR42" s="110">
        <f t="shared" si="6"/>
        <v>0</v>
      </c>
      <c r="AS42" s="145"/>
      <c r="AT42" s="110"/>
      <c r="AV42" s="142"/>
      <c r="AW42" s="142"/>
      <c r="AY42" s="140"/>
    </row>
    <row r="43" spans="2:51" x14ac:dyDescent="0.2">
      <c r="B43" s="109">
        <v>24</v>
      </c>
      <c r="D43" s="114"/>
      <c r="E43" s="114"/>
      <c r="F43" s="114"/>
      <c r="G43" s="96"/>
      <c r="H43" s="96"/>
      <c r="I43" s="96"/>
      <c r="J43" s="97">
        <f t="shared" si="0"/>
        <v>0</v>
      </c>
      <c r="L43" s="114"/>
      <c r="M43" s="96"/>
      <c r="N43" s="96"/>
      <c r="O43" s="96"/>
      <c r="P43" s="97">
        <f t="shared" si="1"/>
        <v>0</v>
      </c>
      <c r="Q43" s="98">
        <f t="shared" si="2"/>
        <v>0</v>
      </c>
      <c r="R43" s="105"/>
      <c r="S43" s="109">
        <v>24</v>
      </c>
      <c r="U43" s="100"/>
      <c r="V43" s="100"/>
      <c r="W43" s="99"/>
      <c r="X43" s="99">
        <f>'EUS GENERAL'!C40+'EUS GENERAL'!D40+'EUS GENERAL'!K40+'EUS SALUD-PENSIONES'!H40+'EUS SALUD-PENSIONES'!T40</f>
        <v>358405.81700000004</v>
      </c>
      <c r="Y43" s="99">
        <f>'EUS GENERAL'!C40+'EUS GENERAL'!D40+'EUS GENERAL'!K40+'EUS SALUD-PENSIONES'!H40+'EUS SALUD-PENSIONES'!T40</f>
        <v>358405.81700000004</v>
      </c>
      <c r="Z43" s="99">
        <f>'EUS GENERAL'!C40+'EUS GENERAL'!D40+'EUS GENERAL'!K40+'EUS SALUD-PENSIONES'!H40+'EUS SALUD-PENSIONES'!T40</f>
        <v>358405.81700000004</v>
      </c>
      <c r="AA43" s="101"/>
      <c r="AB43" s="100"/>
      <c r="AC43" s="99">
        <f>'EUS GENERAL'!C40+'EUS GENERAL'!D40+'EUS GENERAL'!K40+'EUS SALUD-PENSIONES'!H40+'EUS SALUD-PENSIONES'!T40</f>
        <v>358405.81700000004</v>
      </c>
      <c r="AD43" s="99">
        <f>'EUS GENERAL'!C40+'EUS GENERAL'!D40+'EUS GENERAL'!K40+'EUS SALUD-PENSIONES'!H40+'EUS SALUD-PENSIONES'!T40</f>
        <v>358405.81700000004</v>
      </c>
      <c r="AE43" s="99">
        <f>'EUS GENERAL'!C40+'EUS GENERAL'!D40+'EUS GENERAL'!K40+'EUS SALUD-PENSIONES'!H40+'EUS SALUD-PENSIONES'!T40</f>
        <v>358405.81700000004</v>
      </c>
      <c r="AG43" s="109">
        <v>24</v>
      </c>
      <c r="AJ43" s="110">
        <f t="shared" si="14"/>
        <v>0</v>
      </c>
      <c r="AK43" s="110">
        <f t="shared" si="3"/>
        <v>0</v>
      </c>
      <c r="AL43" s="110">
        <f t="shared" si="4"/>
        <v>0</v>
      </c>
      <c r="AM43" s="145"/>
      <c r="AN43" s="110"/>
      <c r="AP43" s="110">
        <f t="shared" si="15"/>
        <v>0</v>
      </c>
      <c r="AQ43" s="110">
        <f t="shared" si="8"/>
        <v>0</v>
      </c>
      <c r="AR43" s="110">
        <f t="shared" si="6"/>
        <v>0</v>
      </c>
      <c r="AS43" s="145"/>
      <c r="AT43" s="110"/>
      <c r="AV43" s="142"/>
      <c r="AW43" s="142"/>
      <c r="AY43" s="140"/>
    </row>
    <row r="44" spans="2:51" x14ac:dyDescent="0.2">
      <c r="B44" s="109">
        <v>25</v>
      </c>
      <c r="D44" s="114"/>
      <c r="E44" s="114"/>
      <c r="F44" s="114"/>
      <c r="G44" s="96"/>
      <c r="H44" s="96"/>
      <c r="I44" s="96"/>
      <c r="J44" s="97">
        <f t="shared" si="0"/>
        <v>0</v>
      </c>
      <c r="L44" s="114"/>
      <c r="M44" s="96"/>
      <c r="N44" s="96"/>
      <c r="O44" s="96"/>
      <c r="P44" s="97">
        <f t="shared" si="1"/>
        <v>0</v>
      </c>
      <c r="Q44" s="98">
        <f t="shared" si="2"/>
        <v>0</v>
      </c>
      <c r="R44" s="105"/>
      <c r="S44" s="109">
        <v>25</v>
      </c>
      <c r="U44" s="100"/>
      <c r="V44" s="100"/>
      <c r="W44" s="99"/>
      <c r="X44" s="99">
        <f>'EUS GENERAL'!C41+'EUS GENERAL'!D41+'EUS GENERAL'!K41+'EUS SALUD-PENSIONES'!H41+'EUS SALUD-PENSIONES'!T41</f>
        <v>339438.94550000003</v>
      </c>
      <c r="Y44" s="99">
        <f>'EUS GENERAL'!C41+'EUS GENERAL'!D41+'EUS GENERAL'!K41+'EUS SALUD-PENSIONES'!H41+'EUS SALUD-PENSIONES'!T41</f>
        <v>339438.94550000003</v>
      </c>
      <c r="Z44" s="99">
        <f>'EUS GENERAL'!C41+'EUS GENERAL'!D41+'EUS GENERAL'!K41+'EUS SALUD-PENSIONES'!H41+'EUS SALUD-PENSIONES'!T41</f>
        <v>339438.94550000003</v>
      </c>
      <c r="AA44" s="101"/>
      <c r="AB44" s="100"/>
      <c r="AC44" s="99">
        <f>'EUS GENERAL'!C41+'EUS GENERAL'!D41+'EUS GENERAL'!K41+'EUS SALUD-PENSIONES'!H41+'EUS SALUD-PENSIONES'!T41</f>
        <v>339438.94550000003</v>
      </c>
      <c r="AD44" s="99">
        <f>'EUS GENERAL'!C41+'EUS GENERAL'!D41+'EUS GENERAL'!K41+'EUS SALUD-PENSIONES'!H41+'EUS SALUD-PENSIONES'!T41</f>
        <v>339438.94550000003</v>
      </c>
      <c r="AE44" s="99">
        <f>'EUS GENERAL'!C41+'EUS GENERAL'!D41+'EUS GENERAL'!K41+'EUS SALUD-PENSIONES'!H41+'EUS SALUD-PENSIONES'!T41</f>
        <v>339438.94550000003</v>
      </c>
      <c r="AG44" s="109">
        <v>25</v>
      </c>
      <c r="AJ44" s="110">
        <f t="shared" si="14"/>
        <v>0</v>
      </c>
      <c r="AK44" s="110">
        <f t="shared" si="3"/>
        <v>0</v>
      </c>
      <c r="AL44" s="110">
        <f t="shared" si="4"/>
        <v>0</v>
      </c>
      <c r="AM44" s="145"/>
      <c r="AN44" s="110"/>
      <c r="AP44" s="110">
        <f t="shared" si="15"/>
        <v>0</v>
      </c>
      <c r="AQ44" s="110">
        <f t="shared" si="8"/>
        <v>0</v>
      </c>
      <c r="AR44" s="110">
        <f t="shared" si="6"/>
        <v>0</v>
      </c>
      <c r="AS44" s="145"/>
      <c r="AT44" s="110"/>
      <c r="AV44" s="142"/>
      <c r="AW44" s="142"/>
      <c r="AY44" s="140"/>
    </row>
    <row r="45" spans="2:51" x14ac:dyDescent="0.2">
      <c r="B45" s="109">
        <v>26</v>
      </c>
      <c r="D45" s="114"/>
      <c r="E45" s="114"/>
      <c r="F45" s="114"/>
      <c r="G45" s="96"/>
      <c r="H45" s="96"/>
      <c r="I45" s="96"/>
      <c r="J45" s="97">
        <f t="shared" si="0"/>
        <v>0</v>
      </c>
      <c r="L45" s="114"/>
      <c r="M45" s="96"/>
      <c r="N45" s="96"/>
      <c r="O45" s="96"/>
      <c r="P45" s="97">
        <f t="shared" si="1"/>
        <v>0</v>
      </c>
      <c r="Q45" s="98">
        <f t="shared" si="2"/>
        <v>0</v>
      </c>
      <c r="R45" s="105"/>
      <c r="S45" s="109">
        <v>26</v>
      </c>
      <c r="U45" s="100"/>
      <c r="V45" s="100"/>
      <c r="W45" s="99"/>
      <c r="X45" s="99">
        <f>'EUS GENERAL'!C42+'EUS GENERAL'!D42+'EUS GENERAL'!K42+'EUS SALUD-PENSIONES'!H42+'EUS SALUD-PENSIONES'!T42</f>
        <v>317389.54399999999</v>
      </c>
      <c r="Y45" s="99">
        <f>'EUS GENERAL'!C42+'EUS GENERAL'!D42+'EUS GENERAL'!K42+'EUS SALUD-PENSIONES'!H42+'EUS SALUD-PENSIONES'!T42</f>
        <v>317389.54399999999</v>
      </c>
      <c r="Z45" s="99">
        <f>'EUS GENERAL'!C42+'EUS GENERAL'!D42+'EUS GENERAL'!K42+'EUS SALUD-PENSIONES'!H42+'EUS SALUD-PENSIONES'!T42</f>
        <v>317389.54399999999</v>
      </c>
      <c r="AA45" s="101"/>
      <c r="AB45" s="100"/>
      <c r="AC45" s="99">
        <f>'EUS GENERAL'!C42+'EUS GENERAL'!D42+'EUS GENERAL'!K42+'EUS SALUD-PENSIONES'!H42+'EUS SALUD-PENSIONES'!T42</f>
        <v>317389.54399999999</v>
      </c>
      <c r="AD45" s="99">
        <f>'EUS GENERAL'!C42+'EUS GENERAL'!D42+'EUS GENERAL'!K42+'EUS SALUD-PENSIONES'!H42+'EUS SALUD-PENSIONES'!T42</f>
        <v>317389.54399999999</v>
      </c>
      <c r="AE45" s="99">
        <f>'EUS GENERAL'!C42+'EUS GENERAL'!D42+'EUS GENERAL'!K42+'EUS SALUD-PENSIONES'!H42+'EUS SALUD-PENSIONES'!T42</f>
        <v>317389.54399999999</v>
      </c>
      <c r="AG45" s="109">
        <v>26</v>
      </c>
      <c r="AJ45" s="110">
        <f t="shared" si="14"/>
        <v>0</v>
      </c>
      <c r="AK45" s="110">
        <f t="shared" si="3"/>
        <v>0</v>
      </c>
      <c r="AL45" s="110">
        <f t="shared" si="4"/>
        <v>0</v>
      </c>
      <c r="AM45" s="145"/>
      <c r="AN45" s="110"/>
      <c r="AP45" s="110">
        <f t="shared" si="15"/>
        <v>0</v>
      </c>
      <c r="AQ45" s="110">
        <f t="shared" si="8"/>
        <v>0</v>
      </c>
      <c r="AR45" s="110">
        <f t="shared" si="6"/>
        <v>0</v>
      </c>
      <c r="AS45" s="145"/>
      <c r="AT45" s="110"/>
      <c r="AV45" s="142"/>
      <c r="AW45" s="142"/>
      <c r="AY45" s="140"/>
    </row>
    <row r="46" spans="2:51" x14ac:dyDescent="0.2">
      <c r="B46" s="109">
        <v>27</v>
      </c>
      <c r="D46" s="114"/>
      <c r="E46" s="114"/>
      <c r="F46" s="114"/>
      <c r="G46" s="96"/>
      <c r="H46" s="96"/>
      <c r="I46" s="96"/>
      <c r="J46" s="97">
        <f t="shared" si="0"/>
        <v>0</v>
      </c>
      <c r="L46" s="114"/>
      <c r="M46" s="96"/>
      <c r="N46" s="96"/>
      <c r="O46" s="96"/>
      <c r="P46" s="97">
        <f t="shared" si="1"/>
        <v>0</v>
      </c>
      <c r="Q46" s="98">
        <f t="shared" si="2"/>
        <v>0</v>
      </c>
      <c r="R46" s="105"/>
      <c r="S46" s="109">
        <v>27</v>
      </c>
      <c r="U46" s="100"/>
      <c r="V46" s="100"/>
      <c r="W46" s="99"/>
      <c r="X46" s="99">
        <f>'EUS GENERAL'!C43+'EUS GENERAL'!D43+'EUS GENERAL'!K43+'EUS SALUD-PENSIONES'!H43+'EUS SALUD-PENSIONES'!T43</f>
        <v>296954.054</v>
      </c>
      <c r="Y46" s="99">
        <f>'EUS GENERAL'!C43+'EUS GENERAL'!D43+'EUS GENERAL'!K43+'EUS SALUD-PENSIONES'!H43+'EUS SALUD-PENSIONES'!T43</f>
        <v>296954.054</v>
      </c>
      <c r="Z46" s="99">
        <f>'EUS GENERAL'!C43+'EUS GENERAL'!D43+'EUS GENERAL'!K43+'EUS SALUD-PENSIONES'!H43+'EUS SALUD-PENSIONES'!T43</f>
        <v>296954.054</v>
      </c>
      <c r="AA46" s="101"/>
      <c r="AB46" s="100"/>
      <c r="AC46" s="99">
        <f>'EUS GENERAL'!C43+'EUS GENERAL'!D43+'EUS GENERAL'!K43+'EUS SALUD-PENSIONES'!H43+'EUS SALUD-PENSIONES'!T43</f>
        <v>296954.054</v>
      </c>
      <c r="AD46" s="99">
        <f>'EUS GENERAL'!C43+'EUS GENERAL'!D43+'EUS GENERAL'!K43+'EUS SALUD-PENSIONES'!H43+'EUS SALUD-PENSIONES'!T43</f>
        <v>296954.054</v>
      </c>
      <c r="AE46" s="99">
        <f>'EUS GENERAL'!C43+'EUS GENERAL'!D43+'EUS GENERAL'!K43+'EUS SALUD-PENSIONES'!H43+'EUS SALUD-PENSIONES'!T43</f>
        <v>296954.054</v>
      </c>
      <c r="AG46" s="109">
        <v>27</v>
      </c>
      <c r="AJ46" s="110">
        <f t="shared" si="14"/>
        <v>0</v>
      </c>
      <c r="AK46" s="110">
        <f t="shared" si="3"/>
        <v>0</v>
      </c>
      <c r="AL46" s="110">
        <f t="shared" si="4"/>
        <v>0</v>
      </c>
      <c r="AM46" s="145"/>
      <c r="AN46" s="110"/>
      <c r="AP46" s="110">
        <f t="shared" si="15"/>
        <v>0</v>
      </c>
      <c r="AQ46" s="110">
        <f t="shared" si="8"/>
        <v>0</v>
      </c>
      <c r="AR46" s="110">
        <f t="shared" si="6"/>
        <v>0</v>
      </c>
      <c r="AS46" s="145"/>
      <c r="AT46" s="110"/>
      <c r="AV46" s="142"/>
      <c r="AW46" s="142"/>
      <c r="AY46" s="140"/>
    </row>
    <row r="47" spans="2:51" x14ac:dyDescent="0.2">
      <c r="B47" s="109">
        <v>28</v>
      </c>
      <c r="D47" s="114"/>
      <c r="E47" s="114"/>
      <c r="F47" s="114"/>
      <c r="G47" s="96"/>
      <c r="H47" s="96"/>
      <c r="I47" s="96"/>
      <c r="J47" s="97">
        <f t="shared" si="0"/>
        <v>0</v>
      </c>
      <c r="L47" s="114"/>
      <c r="M47" s="96"/>
      <c r="N47" s="96"/>
      <c r="O47" s="96"/>
      <c r="P47" s="97">
        <f t="shared" si="1"/>
        <v>0</v>
      </c>
      <c r="Q47" s="98">
        <f t="shared" si="2"/>
        <v>0</v>
      </c>
      <c r="R47" s="105"/>
      <c r="S47" s="109">
        <v>28</v>
      </c>
      <c r="U47" s="100"/>
      <c r="V47" s="100"/>
      <c r="W47" s="99"/>
      <c r="X47" s="99">
        <f>'EUS GENERAL'!C44+'EUS GENERAL'!D44+'EUS GENERAL'!K44+'EUS SALUD-PENSIONES'!H44+'EUS SALUD-PENSIONES'!T44</f>
        <v>282384.03700000001</v>
      </c>
      <c r="Y47" s="99">
        <f>'EUS GENERAL'!C44+'EUS GENERAL'!D44+'EUS GENERAL'!K44+'EUS SALUD-PENSIONES'!H44+'EUS SALUD-PENSIONES'!T44</f>
        <v>282384.03700000001</v>
      </c>
      <c r="Z47" s="99">
        <f>'EUS GENERAL'!C44+'EUS GENERAL'!D44+'EUS GENERAL'!K44+'EUS SALUD-PENSIONES'!H44+'EUS SALUD-PENSIONES'!T44</f>
        <v>282384.03700000001</v>
      </c>
      <c r="AA47" s="101"/>
      <c r="AB47" s="100"/>
      <c r="AC47" s="99">
        <f>'EUS GENERAL'!C44+'EUS GENERAL'!D44+'EUS GENERAL'!K44+'EUS SALUD-PENSIONES'!H44+'EUS SALUD-PENSIONES'!T44</f>
        <v>282384.03700000001</v>
      </c>
      <c r="AD47" s="99">
        <f>'EUS GENERAL'!C44+'EUS GENERAL'!D44+'EUS GENERAL'!K44+'EUS SALUD-PENSIONES'!H44+'EUS SALUD-PENSIONES'!T44</f>
        <v>282384.03700000001</v>
      </c>
      <c r="AE47" s="99">
        <f>'EUS GENERAL'!C44+'EUS GENERAL'!D44+'EUS GENERAL'!K44+'EUS SALUD-PENSIONES'!H44+'EUS SALUD-PENSIONES'!T44</f>
        <v>282384.03700000001</v>
      </c>
      <c r="AG47" s="109">
        <v>28</v>
      </c>
      <c r="AJ47" s="110">
        <f t="shared" si="14"/>
        <v>0</v>
      </c>
      <c r="AK47" s="110">
        <f t="shared" si="3"/>
        <v>0</v>
      </c>
      <c r="AL47" s="110">
        <f t="shared" si="4"/>
        <v>0</v>
      </c>
      <c r="AM47" s="145"/>
      <c r="AN47" s="110"/>
      <c r="AP47" s="110">
        <f t="shared" si="15"/>
        <v>0</v>
      </c>
      <c r="AQ47" s="110">
        <f t="shared" si="8"/>
        <v>0</v>
      </c>
      <c r="AR47" s="110">
        <f t="shared" si="6"/>
        <v>0</v>
      </c>
      <c r="AS47" s="145"/>
      <c r="AT47" s="110"/>
      <c r="AV47" s="142"/>
      <c r="AW47" s="142"/>
      <c r="AY47" s="140"/>
    </row>
    <row r="48" spans="2:51" x14ac:dyDescent="0.2">
      <c r="B48" s="109">
        <v>29</v>
      </c>
      <c r="D48" s="114"/>
      <c r="E48" s="114"/>
      <c r="F48" s="114"/>
      <c r="G48" s="96"/>
      <c r="H48" s="96"/>
      <c r="I48" s="96"/>
      <c r="J48" s="97">
        <f t="shared" si="0"/>
        <v>0</v>
      </c>
      <c r="L48" s="114"/>
      <c r="M48" s="96"/>
      <c r="N48" s="96"/>
      <c r="O48" s="96"/>
      <c r="P48" s="97">
        <f t="shared" si="1"/>
        <v>0</v>
      </c>
      <c r="Q48" s="98">
        <f t="shared" si="2"/>
        <v>0</v>
      </c>
      <c r="R48" s="105"/>
      <c r="S48" s="109">
        <v>29</v>
      </c>
      <c r="U48" s="100"/>
      <c r="V48" s="100"/>
      <c r="W48" s="99"/>
      <c r="X48" s="99">
        <f>'EUS GENERAL'!C45+'EUS GENERAL'!D45+'EUS GENERAL'!K45+'EUS SALUD-PENSIONES'!H45+'EUS SALUD-PENSIONES'!T45</f>
        <v>268383.35499999998</v>
      </c>
      <c r="Y48" s="99">
        <f>'EUS GENERAL'!C45+'EUS GENERAL'!D45+'EUS GENERAL'!K45+'EUS SALUD-PENSIONES'!H45+'EUS SALUD-PENSIONES'!T45</f>
        <v>268383.35499999998</v>
      </c>
      <c r="Z48" s="99">
        <f>'EUS GENERAL'!C45+'EUS GENERAL'!D45+'EUS GENERAL'!K45+'EUS SALUD-PENSIONES'!H45+'EUS SALUD-PENSIONES'!T45</f>
        <v>268383.35499999998</v>
      </c>
      <c r="AA48" s="101"/>
      <c r="AB48" s="100"/>
      <c r="AC48" s="99">
        <f>'EUS GENERAL'!C45+'EUS GENERAL'!D45+'EUS GENERAL'!K45+'EUS SALUD-PENSIONES'!H45+'EUS SALUD-PENSIONES'!T45</f>
        <v>268383.35499999998</v>
      </c>
      <c r="AD48" s="99">
        <f>'EUS GENERAL'!C45+'EUS GENERAL'!D45+'EUS GENERAL'!K45+'EUS SALUD-PENSIONES'!H45+'EUS SALUD-PENSIONES'!T45</f>
        <v>268383.35499999998</v>
      </c>
      <c r="AE48" s="99">
        <f>'EUS GENERAL'!C45+'EUS GENERAL'!D45+'EUS GENERAL'!K45+'EUS SALUD-PENSIONES'!H45+'EUS SALUD-PENSIONES'!T45</f>
        <v>268383.35499999998</v>
      </c>
      <c r="AG48" s="109">
        <v>29</v>
      </c>
      <c r="AJ48" s="110">
        <f t="shared" si="14"/>
        <v>0</v>
      </c>
      <c r="AK48" s="110">
        <f t="shared" si="3"/>
        <v>0</v>
      </c>
      <c r="AL48" s="110">
        <f t="shared" si="4"/>
        <v>0</v>
      </c>
      <c r="AM48" s="145"/>
      <c r="AN48" s="110"/>
      <c r="AP48" s="110">
        <f t="shared" si="15"/>
        <v>0</v>
      </c>
      <c r="AQ48" s="110">
        <f t="shared" si="8"/>
        <v>0</v>
      </c>
      <c r="AR48" s="110">
        <f t="shared" si="6"/>
        <v>0</v>
      </c>
      <c r="AS48" s="145"/>
      <c r="AT48" s="110"/>
      <c r="AV48" s="142"/>
      <c r="AW48" s="142"/>
      <c r="AY48" s="140"/>
    </row>
    <row r="49" spans="2:51" x14ac:dyDescent="0.2">
      <c r="B49" s="109">
        <v>30</v>
      </c>
      <c r="D49" s="114"/>
      <c r="E49" s="114"/>
      <c r="F49" s="114"/>
      <c r="G49" s="96"/>
      <c r="H49" s="96"/>
      <c r="I49" s="96"/>
      <c r="J49" s="97">
        <f t="shared" si="0"/>
        <v>0</v>
      </c>
      <c r="L49" s="114"/>
      <c r="M49" s="96"/>
      <c r="N49" s="96"/>
      <c r="O49" s="96"/>
      <c r="P49" s="97">
        <f t="shared" si="1"/>
        <v>0</v>
      </c>
      <c r="Q49" s="98">
        <f t="shared" si="2"/>
        <v>0</v>
      </c>
      <c r="R49" s="105"/>
      <c r="S49" s="109">
        <v>30</v>
      </c>
      <c r="U49" s="100"/>
      <c r="V49" s="100"/>
      <c r="W49" s="99"/>
      <c r="X49" s="99">
        <f>'EUS GENERAL'!C46+'EUS GENERAL'!D46+'EUS GENERAL'!K46+'EUS SALUD-PENSIONES'!H46+'EUS SALUD-PENSIONES'!T46</f>
        <v>255326.27499999999</v>
      </c>
      <c r="Y49" s="99">
        <f>'EUS GENERAL'!C46+'EUS GENERAL'!D46+'EUS GENERAL'!K46+'EUS SALUD-PENSIONES'!H46+'EUS SALUD-PENSIONES'!T46</f>
        <v>255326.27499999999</v>
      </c>
      <c r="Z49" s="99">
        <f>'EUS GENERAL'!C46+'EUS GENERAL'!D46+'EUS GENERAL'!K46+'EUS SALUD-PENSIONES'!H46+'EUS SALUD-PENSIONES'!T46</f>
        <v>255326.27499999999</v>
      </c>
      <c r="AA49" s="101"/>
      <c r="AB49" s="100"/>
      <c r="AC49" s="99">
        <f>'EUS GENERAL'!C46+'EUS GENERAL'!D46+'EUS GENERAL'!K46+'EUS SALUD-PENSIONES'!H46+'EUS SALUD-PENSIONES'!T46</f>
        <v>255326.27499999999</v>
      </c>
      <c r="AD49" s="99">
        <f>'EUS GENERAL'!C46+'EUS GENERAL'!D46+'EUS GENERAL'!K46+'EUS SALUD-PENSIONES'!H46+'EUS SALUD-PENSIONES'!T46</f>
        <v>255326.27499999999</v>
      </c>
      <c r="AE49" s="99">
        <f>'EUS GENERAL'!C46+'EUS GENERAL'!D46+'EUS GENERAL'!K46+'EUS SALUD-PENSIONES'!H46+'EUS SALUD-PENSIONES'!T46</f>
        <v>255326.27499999999</v>
      </c>
      <c r="AG49" s="109">
        <v>30</v>
      </c>
      <c r="AJ49" s="110">
        <f t="shared" si="14"/>
        <v>0</v>
      </c>
      <c r="AK49" s="110">
        <f t="shared" si="3"/>
        <v>0</v>
      </c>
      <c r="AL49" s="110">
        <f t="shared" si="4"/>
        <v>0</v>
      </c>
      <c r="AM49" s="145"/>
      <c r="AN49" s="110"/>
      <c r="AP49" s="110">
        <f t="shared" si="15"/>
        <v>0</v>
      </c>
      <c r="AQ49" s="110">
        <f t="shared" si="8"/>
        <v>0</v>
      </c>
      <c r="AR49" s="110">
        <f t="shared" si="6"/>
        <v>0</v>
      </c>
      <c r="AS49" s="145"/>
      <c r="AT49" s="110"/>
      <c r="AV49" s="142"/>
      <c r="AW49" s="142"/>
      <c r="AY49" s="140"/>
    </row>
    <row r="50" spans="2:51" x14ac:dyDescent="0.2">
      <c r="B50" s="109">
        <v>31</v>
      </c>
      <c r="D50" s="114"/>
      <c r="E50" s="114"/>
      <c r="F50" s="114"/>
      <c r="G50" s="96"/>
      <c r="H50" s="96"/>
      <c r="I50" s="96"/>
      <c r="J50" s="97">
        <f t="shared" si="0"/>
        <v>0</v>
      </c>
      <c r="L50" s="114"/>
      <c r="M50" s="96"/>
      <c r="N50" s="96"/>
      <c r="O50" s="96"/>
      <c r="P50" s="97">
        <f t="shared" si="1"/>
        <v>0</v>
      </c>
      <c r="Q50" s="98">
        <f t="shared" si="2"/>
        <v>0</v>
      </c>
      <c r="R50" s="105"/>
      <c r="S50" s="109">
        <v>31</v>
      </c>
      <c r="U50" s="100"/>
      <c r="V50" s="100"/>
      <c r="W50" s="99"/>
      <c r="X50" s="99">
        <f>'EUS GENERAL'!C47+'EUS GENERAL'!D47+'EUS GENERAL'!K47+'EUS SALUD-PENSIONES'!H47+'EUS SALUD-PENSIONES'!T47</f>
        <v>242743.16149999999</v>
      </c>
      <c r="Y50" s="99">
        <f>'EUS GENERAL'!C47+'EUS GENERAL'!D47+'EUS GENERAL'!K47+'EUS SALUD-PENSIONES'!H47+'EUS SALUD-PENSIONES'!T47</f>
        <v>242743.16149999999</v>
      </c>
      <c r="Z50" s="99">
        <f>'EUS GENERAL'!C47+'EUS GENERAL'!D47+'EUS GENERAL'!K47+'EUS SALUD-PENSIONES'!H47+'EUS SALUD-PENSIONES'!T47</f>
        <v>242743.16149999999</v>
      </c>
      <c r="AA50" s="101"/>
      <c r="AB50" s="100"/>
      <c r="AC50" s="99">
        <f>'EUS GENERAL'!C47+'EUS GENERAL'!D47+'EUS GENERAL'!K47+'EUS SALUD-PENSIONES'!H47+'EUS SALUD-PENSIONES'!T47</f>
        <v>242743.16149999999</v>
      </c>
      <c r="AD50" s="99">
        <f>'EUS GENERAL'!C47+'EUS GENERAL'!D47+'EUS GENERAL'!K47+'EUS SALUD-PENSIONES'!H47+'EUS SALUD-PENSIONES'!T47</f>
        <v>242743.16149999999</v>
      </c>
      <c r="AE50" s="99">
        <f>'EUS GENERAL'!C47+'EUS GENERAL'!D47+'EUS GENERAL'!K47+'EUS SALUD-PENSIONES'!H47+'EUS SALUD-PENSIONES'!T47</f>
        <v>242743.16149999999</v>
      </c>
      <c r="AG50" s="109">
        <v>31</v>
      </c>
      <c r="AJ50" s="110">
        <f t="shared" si="14"/>
        <v>0</v>
      </c>
      <c r="AK50" s="110">
        <f t="shared" si="3"/>
        <v>0</v>
      </c>
      <c r="AL50" s="110">
        <f t="shared" si="4"/>
        <v>0</v>
      </c>
      <c r="AM50" s="146"/>
      <c r="AN50" s="110"/>
      <c r="AP50" s="110">
        <f t="shared" si="15"/>
        <v>0</v>
      </c>
      <c r="AQ50" s="110">
        <f t="shared" si="8"/>
        <v>0</v>
      </c>
      <c r="AR50" s="110">
        <f t="shared" si="6"/>
        <v>0</v>
      </c>
      <c r="AS50" s="146"/>
      <c r="AT50" s="110"/>
      <c r="AV50" s="143"/>
      <c r="AW50" s="143"/>
      <c r="AY50" s="140"/>
    </row>
    <row r="51" spans="2:51" x14ac:dyDescent="0.2">
      <c r="B51" s="109"/>
      <c r="C51" s="90"/>
      <c r="D51" s="96">
        <f>SUM(D15:D50)</f>
        <v>1</v>
      </c>
      <c r="E51" s="96">
        <f t="shared" ref="E51:I51" si="16">SUM(E15:E50)</f>
        <v>0</v>
      </c>
      <c r="F51" s="96">
        <f t="shared" si="16"/>
        <v>0</v>
      </c>
      <c r="G51" s="96">
        <f t="shared" si="16"/>
        <v>0</v>
      </c>
      <c r="H51" s="96">
        <f t="shared" si="16"/>
        <v>0</v>
      </c>
      <c r="I51" s="96">
        <f t="shared" si="16"/>
        <v>0</v>
      </c>
      <c r="J51" s="97">
        <f t="shared" si="0"/>
        <v>1</v>
      </c>
      <c r="K51" s="90"/>
      <c r="L51" s="96">
        <f>SUM(L15:L50)</f>
        <v>0</v>
      </c>
      <c r="M51" s="96">
        <f t="shared" ref="M51:O51" si="17">SUM(M15:M50)</f>
        <v>0</v>
      </c>
      <c r="N51" s="96">
        <f t="shared" si="17"/>
        <v>0</v>
      </c>
      <c r="O51" s="96">
        <f t="shared" si="17"/>
        <v>0</v>
      </c>
      <c r="P51" s="97">
        <f t="shared" si="1"/>
        <v>0</v>
      </c>
      <c r="Q51" s="98">
        <f t="shared" si="2"/>
        <v>1</v>
      </c>
      <c r="R51" s="105"/>
      <c r="S51" s="109"/>
      <c r="U51" s="100"/>
      <c r="V51" s="100"/>
      <c r="W51" s="99"/>
      <c r="X51" s="99"/>
      <c r="Y51" s="99"/>
      <c r="Z51" s="99"/>
      <c r="AA51" s="102"/>
      <c r="AB51" s="100"/>
      <c r="AC51" s="100"/>
      <c r="AD51" s="100"/>
      <c r="AE51" s="100"/>
      <c r="AG51" s="109"/>
    </row>
    <row r="55" spans="2:51" x14ac:dyDescent="0.2">
      <c r="D55" s="111" t="s">
        <v>112</v>
      </c>
      <c r="E55" s="112"/>
      <c r="F55" s="112"/>
      <c r="G55" s="112"/>
      <c r="H55" s="112"/>
      <c r="I55" s="139">
        <f>I57+I69+I81+I83</f>
        <v>41689640.700630002</v>
      </c>
      <c r="J55" s="139"/>
    </row>
    <row r="57" spans="2:51" x14ac:dyDescent="0.2">
      <c r="D57" s="111" t="s">
        <v>113</v>
      </c>
      <c r="E57" s="112"/>
      <c r="F57" s="112"/>
      <c r="G57" s="112"/>
      <c r="H57" s="113"/>
      <c r="I57" s="149">
        <f>I59+I61+I63+I65+I67</f>
        <v>41689640.700630002</v>
      </c>
      <c r="J57" s="149"/>
    </row>
    <row r="59" spans="2:51" x14ac:dyDescent="0.2">
      <c r="D59" s="92" t="s">
        <v>114</v>
      </c>
      <c r="E59" s="94"/>
      <c r="F59" s="94"/>
      <c r="G59" s="94"/>
      <c r="H59" s="93"/>
      <c r="I59" s="151">
        <f>SUM(AJ15:AJ50)</f>
        <v>39591301.710000001</v>
      </c>
      <c r="J59" s="149"/>
      <c r="L59" s="118"/>
    </row>
    <row r="60" spans="2:51" x14ac:dyDescent="0.2">
      <c r="D60" s="87"/>
      <c r="H60" s="88"/>
    </row>
    <row r="61" spans="2:51" x14ac:dyDescent="0.2">
      <c r="D61" s="87" t="s">
        <v>115</v>
      </c>
      <c r="H61" s="88"/>
      <c r="I61" s="151">
        <f>SUM(AK15:AK50)</f>
        <v>1979565.0855</v>
      </c>
      <c r="J61" s="149"/>
    </row>
    <row r="62" spans="2:51" x14ac:dyDescent="0.2">
      <c r="D62" s="87"/>
      <c r="H62" s="88"/>
    </row>
    <row r="63" spans="2:51" x14ac:dyDescent="0.2">
      <c r="D63" s="87" t="s">
        <v>125</v>
      </c>
      <c r="H63" s="88"/>
      <c r="I63" s="151">
        <f>SUM(AL15:AL50)</f>
        <v>118773.90513</v>
      </c>
      <c r="J63" s="149"/>
    </row>
    <row r="64" spans="2:51" x14ac:dyDescent="0.2">
      <c r="D64" s="87"/>
      <c r="H64" s="88"/>
    </row>
    <row r="65" spans="4:12" x14ac:dyDescent="0.2">
      <c r="D65" s="87" t="s">
        <v>116</v>
      </c>
      <c r="H65" s="88"/>
      <c r="I65" s="151">
        <f>AM19</f>
        <v>0</v>
      </c>
      <c r="J65" s="149"/>
    </row>
    <row r="66" spans="4:12" x14ac:dyDescent="0.2">
      <c r="D66" s="87"/>
      <c r="H66" s="88"/>
    </row>
    <row r="67" spans="4:12" x14ac:dyDescent="0.2">
      <c r="D67" s="89" t="s">
        <v>117</v>
      </c>
      <c r="E67" s="90"/>
      <c r="F67" s="90"/>
      <c r="G67" s="90"/>
      <c r="H67" s="91"/>
      <c r="I67" s="151">
        <f>SUM(AN19:AN50)</f>
        <v>0</v>
      </c>
      <c r="J67" s="149"/>
    </row>
    <row r="69" spans="4:12" x14ac:dyDescent="0.2">
      <c r="D69" s="111" t="s">
        <v>118</v>
      </c>
      <c r="E69" s="112"/>
      <c r="F69" s="112"/>
      <c r="G69" s="112"/>
      <c r="H69" s="113"/>
      <c r="I69" s="149">
        <f>I71+I73+I75+I77+I79</f>
        <v>0</v>
      </c>
      <c r="J69" s="149"/>
    </row>
    <row r="71" spans="4:12" x14ac:dyDescent="0.2">
      <c r="D71" s="92" t="s">
        <v>119</v>
      </c>
      <c r="E71" s="94"/>
      <c r="F71" s="94"/>
      <c r="G71" s="94"/>
      <c r="H71" s="93"/>
      <c r="I71" s="150">
        <f>SUM(AP24:AP50)</f>
        <v>0</v>
      </c>
      <c r="J71" s="148"/>
      <c r="L71" s="118"/>
    </row>
    <row r="72" spans="4:12" x14ac:dyDescent="0.2">
      <c r="D72" s="87"/>
      <c r="H72" s="88"/>
    </row>
    <row r="73" spans="4:12" x14ac:dyDescent="0.2">
      <c r="D73" s="87" t="s">
        <v>120</v>
      </c>
      <c r="H73" s="88"/>
      <c r="I73" s="150">
        <f>SUM(AQ24:AQ50)</f>
        <v>0</v>
      </c>
      <c r="J73" s="148"/>
    </row>
    <row r="74" spans="4:12" x14ac:dyDescent="0.2">
      <c r="D74" s="87"/>
      <c r="H74" s="88"/>
    </row>
    <row r="75" spans="4:12" x14ac:dyDescent="0.2">
      <c r="D75" s="87" t="s">
        <v>126</v>
      </c>
      <c r="H75" s="88"/>
      <c r="I75" s="150">
        <f>SUM(AR24:AR50)</f>
        <v>0</v>
      </c>
      <c r="J75" s="148"/>
    </row>
    <row r="76" spans="4:12" x14ac:dyDescent="0.2">
      <c r="D76" s="87"/>
      <c r="H76" s="88"/>
    </row>
    <row r="77" spans="4:12" x14ac:dyDescent="0.2">
      <c r="D77" s="87" t="s">
        <v>122</v>
      </c>
      <c r="H77" s="88"/>
      <c r="I77" s="150">
        <f>SUM(AS24)</f>
        <v>0</v>
      </c>
      <c r="J77" s="148"/>
    </row>
    <row r="78" spans="4:12" x14ac:dyDescent="0.2">
      <c r="D78" s="87"/>
      <c r="H78" s="88"/>
    </row>
    <row r="79" spans="4:12" x14ac:dyDescent="0.2">
      <c r="D79" s="89" t="s">
        <v>121</v>
      </c>
      <c r="E79" s="90"/>
      <c r="F79" s="90"/>
      <c r="G79" s="90"/>
      <c r="H79" s="91"/>
      <c r="I79" s="150">
        <f>SUM(AT24:AT50)</f>
        <v>0</v>
      </c>
      <c r="J79" s="148"/>
    </row>
    <row r="81" spans="4:17" x14ac:dyDescent="0.2">
      <c r="D81" s="111" t="s">
        <v>123</v>
      </c>
      <c r="E81" s="112"/>
      <c r="F81" s="112"/>
      <c r="G81" s="112"/>
      <c r="H81" s="113"/>
      <c r="I81" s="147">
        <f>SUM(AV15:AW50)</f>
        <v>0</v>
      </c>
      <c r="J81" s="148"/>
    </row>
    <row r="83" spans="4:17" x14ac:dyDescent="0.2">
      <c r="D83" s="111" t="s">
        <v>124</v>
      </c>
      <c r="E83" s="112"/>
      <c r="F83" s="112"/>
      <c r="G83" s="112"/>
      <c r="H83" s="113"/>
      <c r="I83" s="147">
        <f>AY15</f>
        <v>0</v>
      </c>
      <c r="J83" s="147"/>
    </row>
    <row r="87" spans="4:17" x14ac:dyDescent="0.2">
      <c r="D87" s="224" t="s">
        <v>129</v>
      </c>
      <c r="E87" s="90"/>
      <c r="F87" s="90"/>
      <c r="G87" s="90"/>
      <c r="H87" s="90"/>
      <c r="I87" s="222"/>
      <c r="J87" s="223"/>
    </row>
    <row r="88" spans="4:17" x14ac:dyDescent="0.2">
      <c r="D88" s="92" t="s">
        <v>128</v>
      </c>
      <c r="E88" s="94"/>
      <c r="F88" s="94"/>
      <c r="G88" s="94"/>
      <c r="H88" s="93"/>
      <c r="I88" s="150"/>
      <c r="J88" s="148"/>
      <c r="M88" s="234" t="s">
        <v>135</v>
      </c>
      <c r="N88" s="235"/>
      <c r="O88" s="235"/>
      <c r="P88" s="235"/>
      <c r="Q88" s="236"/>
    </row>
    <row r="89" spans="4:17" x14ac:dyDescent="0.2">
      <c r="D89" s="87" t="s">
        <v>131</v>
      </c>
      <c r="E89" s="221"/>
      <c r="F89" s="221"/>
      <c r="G89" s="221"/>
      <c r="H89" s="88"/>
      <c r="I89" s="150"/>
      <c r="J89" s="148"/>
      <c r="M89" s="237"/>
      <c r="N89" s="233"/>
      <c r="O89" s="233"/>
      <c r="P89" s="233"/>
      <c r="Q89" s="238"/>
    </row>
    <row r="90" spans="4:17" x14ac:dyDescent="0.2">
      <c r="D90" s="87" t="s">
        <v>132</v>
      </c>
      <c r="E90" s="221"/>
      <c r="F90" s="221"/>
      <c r="G90" s="221"/>
      <c r="H90" s="88"/>
      <c r="I90" s="150"/>
      <c r="J90" s="148"/>
      <c r="M90" s="237"/>
      <c r="N90" s="233"/>
      <c r="O90" s="233"/>
      <c r="P90" s="233"/>
      <c r="Q90" s="238"/>
    </row>
    <row r="91" spans="4:17" x14ac:dyDescent="0.2">
      <c r="D91" s="89" t="s">
        <v>130</v>
      </c>
      <c r="E91" s="90"/>
      <c r="F91" s="90"/>
      <c r="G91" s="90"/>
      <c r="H91" s="91"/>
      <c r="I91" s="150"/>
      <c r="J91" s="148"/>
      <c r="M91" s="239"/>
      <c r="N91" s="240"/>
      <c r="O91" s="240"/>
      <c r="P91" s="240"/>
      <c r="Q91" s="241"/>
    </row>
    <row r="92" spans="4:17" x14ac:dyDescent="0.2">
      <c r="D92" s="227" t="s">
        <v>134</v>
      </c>
      <c r="E92" s="228"/>
      <c r="F92" s="228"/>
      <c r="G92" s="228"/>
      <c r="H92" s="228"/>
      <c r="I92" s="225">
        <f>SUM(I88:J91)</f>
        <v>0</v>
      </c>
      <c r="J92" s="226"/>
    </row>
    <row r="94" spans="4:17" x14ac:dyDescent="0.2">
      <c r="G94" s="229" t="s">
        <v>133</v>
      </c>
      <c r="H94" s="230"/>
      <c r="I94" s="231">
        <f>+I65+I77-I92</f>
        <v>0</v>
      </c>
      <c r="J94" s="232"/>
    </row>
  </sheetData>
  <mergeCells count="79">
    <mergeCell ref="I94:J94"/>
    <mergeCell ref="I92:J92"/>
    <mergeCell ref="D92:H92"/>
    <mergeCell ref="M88:Q91"/>
    <mergeCell ref="I87:J87"/>
    <mergeCell ref="I88:J88"/>
    <mergeCell ref="I89:J89"/>
    <mergeCell ref="I90:J90"/>
    <mergeCell ref="I91:J91"/>
    <mergeCell ref="I67:J67"/>
    <mergeCell ref="I57:J57"/>
    <mergeCell ref="I59:J59"/>
    <mergeCell ref="I61:J61"/>
    <mergeCell ref="I63:J63"/>
    <mergeCell ref="I65:J65"/>
    <mergeCell ref="I81:J81"/>
    <mergeCell ref="I83:J83"/>
    <mergeCell ref="I69:J69"/>
    <mergeCell ref="I71:J71"/>
    <mergeCell ref="I73:J73"/>
    <mergeCell ref="I75:J75"/>
    <mergeCell ref="I77:J77"/>
    <mergeCell ref="I79:J79"/>
    <mergeCell ref="AW11:AW14"/>
    <mergeCell ref="AV9:AW10"/>
    <mergeCell ref="AV15:AV50"/>
    <mergeCell ref="AW15:AW50"/>
    <mergeCell ref="AM19:AM50"/>
    <mergeCell ref="AS24:AS50"/>
    <mergeCell ref="I55:J55"/>
    <mergeCell ref="AS11:AS14"/>
    <mergeCell ref="AT11:AT14"/>
    <mergeCell ref="AP9:AT10"/>
    <mergeCell ref="AY9:AY10"/>
    <mergeCell ref="AV11:AV14"/>
    <mergeCell ref="AY11:AY14"/>
    <mergeCell ref="AM11:AM14"/>
    <mergeCell ref="AN11:AN14"/>
    <mergeCell ref="AJ9:AN10"/>
    <mergeCell ref="AP11:AP14"/>
    <mergeCell ref="AQ11:AQ14"/>
    <mergeCell ref="AR11:AR14"/>
    <mergeCell ref="AL11:AL14"/>
    <mergeCell ref="Z11:Z14"/>
    <mergeCell ref="AY15:AY50"/>
    <mergeCell ref="D9:J10"/>
    <mergeCell ref="D7:P8"/>
    <mergeCell ref="AJ11:AJ14"/>
    <mergeCell ref="AK11:AK14"/>
    <mergeCell ref="AB11:AB14"/>
    <mergeCell ref="AC11:AC14"/>
    <mergeCell ref="AD11:AD14"/>
    <mergeCell ref="AE11:AE14"/>
    <mergeCell ref="U7:AE8"/>
    <mergeCell ref="S11:S14"/>
    <mergeCell ref="AG11:AG14"/>
    <mergeCell ref="U9:Z10"/>
    <mergeCell ref="AB9:AE10"/>
    <mergeCell ref="U11:U14"/>
    <mergeCell ref="V11:V14"/>
    <mergeCell ref="W11:W14"/>
    <mergeCell ref="X11:X14"/>
    <mergeCell ref="Y11:Y14"/>
    <mergeCell ref="B5:Q6"/>
    <mergeCell ref="M11:M14"/>
    <mergeCell ref="N11:N14"/>
    <mergeCell ref="O11:O14"/>
    <mergeCell ref="P11:P14"/>
    <mergeCell ref="L9:P10"/>
    <mergeCell ref="Q11:Q14"/>
    <mergeCell ref="L11:L14"/>
    <mergeCell ref="D11:D14"/>
    <mergeCell ref="E11:E14"/>
    <mergeCell ref="F11:F14"/>
    <mergeCell ref="G11:G14"/>
    <mergeCell ref="H11:H14"/>
    <mergeCell ref="I11:I14"/>
    <mergeCell ref="B11:B14"/>
    <mergeCell ref="J11:J14"/>
  </mergeCells>
  <pageMargins left="0.7" right="0.7" top="0.75" bottom="0.75" header="0.3" footer="0.3"/>
  <pageSetup paperSize="14" orientation="portrait" verticalDpi="597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53"/>
  <sheetViews>
    <sheetView topLeftCell="A8" zoomScale="70" zoomScaleNormal="70" zoomScaleSheetLayoutView="70" workbookViewId="0">
      <selection activeCell="H17" sqref="H17"/>
    </sheetView>
  </sheetViews>
  <sheetFormatPr baseColWidth="10" defaultColWidth="11.42578125" defaultRowHeight="15" x14ac:dyDescent="0.25"/>
  <cols>
    <col min="1" max="1" width="1.28515625" style="1" customWidth="1"/>
    <col min="2" max="2" width="7.28515625" style="1" bestFit="1" customWidth="1"/>
    <col min="3" max="3" width="11.5703125" style="1" bestFit="1" customWidth="1"/>
    <col min="4" max="4" width="11.5703125" style="1" customWidth="1"/>
    <col min="5" max="5" width="11.7109375" style="1" bestFit="1" customWidth="1"/>
    <col min="6" max="6" width="11.7109375" style="1" customWidth="1"/>
    <col min="7" max="7" width="14.28515625" style="1" customWidth="1"/>
    <col min="8" max="8" width="15.7109375" style="1" customWidth="1"/>
    <col min="9" max="17" width="13.5703125" style="1" customWidth="1"/>
    <col min="18" max="18" width="16" style="1" customWidth="1"/>
    <col min="19" max="19" width="4.42578125" style="80" bestFit="1" customWidth="1"/>
    <col min="20" max="20" width="13.7109375" style="1" customWidth="1"/>
    <col min="21" max="21" width="10.42578125" style="1" customWidth="1"/>
    <col min="22" max="23" width="7.42578125" style="1" customWidth="1"/>
    <col min="24" max="24" width="11.5703125" style="1" customWidth="1"/>
    <col min="25" max="25" width="1.28515625" style="1" customWidth="1"/>
    <col min="26" max="26" width="10.28515625" style="1" customWidth="1"/>
    <col min="27" max="29" width="7.28515625" style="1" customWidth="1"/>
    <col min="30" max="30" width="12.28515625" style="1" customWidth="1"/>
    <col min="31" max="31" width="3.28515625" style="1" customWidth="1"/>
    <col min="32" max="16384" width="11.42578125" style="1"/>
  </cols>
  <sheetData>
    <row r="1" spans="2:31" ht="15.75" thickBot="1" x14ac:dyDescent="0.3"/>
    <row r="2" spans="2:31" ht="15.75" customHeight="1" thickTop="1" x14ac:dyDescent="0.25">
      <c r="C2" s="2"/>
      <c r="D2" s="2"/>
      <c r="E2" s="2"/>
      <c r="G2" s="3"/>
      <c r="H2" s="172" t="s">
        <v>0</v>
      </c>
      <c r="I2" s="173"/>
      <c r="J2" s="173"/>
      <c r="K2" s="173"/>
      <c r="L2" s="173"/>
      <c r="M2" s="174"/>
      <c r="N2" s="2"/>
      <c r="O2" s="2"/>
      <c r="P2" s="2"/>
      <c r="Q2" s="2"/>
      <c r="R2" s="2"/>
      <c r="S2" s="81"/>
      <c r="Z2" s="4"/>
      <c r="AA2" s="5"/>
      <c r="AB2" s="5"/>
      <c r="AC2" s="5"/>
      <c r="AD2" s="5"/>
    </row>
    <row r="3" spans="2:31" x14ac:dyDescent="0.25">
      <c r="C3" s="2"/>
      <c r="D3" s="2"/>
      <c r="E3" s="2"/>
      <c r="G3" s="4"/>
      <c r="H3" s="175" t="s">
        <v>1</v>
      </c>
      <c r="I3" s="176"/>
      <c r="J3" s="176"/>
      <c r="K3" s="176"/>
      <c r="L3" s="176"/>
      <c r="M3" s="177"/>
      <c r="N3" s="2"/>
      <c r="O3" s="2"/>
      <c r="P3" s="2"/>
      <c r="Q3" s="2"/>
      <c r="R3" s="2"/>
      <c r="S3" s="81"/>
      <c r="Z3" s="4"/>
      <c r="AA3" s="5"/>
      <c r="AB3" s="5"/>
      <c r="AC3" s="5"/>
      <c r="AD3" s="5"/>
    </row>
    <row r="4" spans="2:31" ht="15.75" thickBot="1" x14ac:dyDescent="0.3">
      <c r="C4" s="2"/>
      <c r="D4" s="2"/>
      <c r="E4" s="2"/>
      <c r="G4" s="4"/>
      <c r="H4" s="178" t="s">
        <v>2</v>
      </c>
      <c r="I4" s="179"/>
      <c r="J4" s="179"/>
      <c r="K4" s="179"/>
      <c r="L4" s="179"/>
      <c r="M4" s="180"/>
      <c r="N4" s="2"/>
      <c r="O4" s="2"/>
      <c r="P4" s="2"/>
      <c r="Q4" s="2"/>
      <c r="R4" s="2"/>
      <c r="S4" s="81"/>
      <c r="Z4" s="4"/>
      <c r="AA4" s="5"/>
      <c r="AB4" s="5"/>
      <c r="AC4" s="5"/>
      <c r="AD4" s="5"/>
    </row>
    <row r="5" spans="2:31" ht="15.75" thickTop="1" x14ac:dyDescent="0.25">
      <c r="B5" s="3"/>
      <c r="C5" s="2"/>
      <c r="D5" s="2"/>
      <c r="E5" s="2"/>
      <c r="F5" s="2"/>
      <c r="G5" s="2"/>
      <c r="H5" s="2"/>
      <c r="I5" s="2"/>
      <c r="J5" s="2"/>
      <c r="K5" s="2"/>
      <c r="L5" s="4"/>
      <c r="M5" s="2"/>
      <c r="N5" s="2"/>
      <c r="O5" s="2"/>
      <c r="P5" s="2"/>
      <c r="Q5" s="2"/>
      <c r="R5" s="2"/>
      <c r="S5" s="81"/>
      <c r="Z5" s="4"/>
      <c r="AA5" s="3"/>
      <c r="AB5" s="3"/>
      <c r="AC5" s="3"/>
      <c r="AD5" s="3"/>
      <c r="AE5" s="6"/>
    </row>
    <row r="6" spans="2:31" x14ac:dyDescent="0.25">
      <c r="B6" s="3"/>
      <c r="C6" s="2"/>
      <c r="D6" s="2"/>
      <c r="E6" s="2"/>
      <c r="F6" s="2"/>
      <c r="G6" s="5"/>
      <c r="H6" s="5"/>
      <c r="I6" s="5"/>
      <c r="J6" s="2"/>
      <c r="K6" s="2"/>
      <c r="L6" s="4"/>
      <c r="M6" s="2"/>
      <c r="N6" s="2"/>
      <c r="O6" s="2"/>
      <c r="P6" s="2"/>
      <c r="Q6" s="2"/>
      <c r="R6" s="2"/>
      <c r="S6" s="81"/>
      <c r="Z6" s="4"/>
      <c r="AA6" s="3"/>
      <c r="AB6" s="3"/>
      <c r="AC6" s="3"/>
      <c r="AD6" s="3"/>
      <c r="AE6" s="6"/>
    </row>
    <row r="7" spans="2:31" x14ac:dyDescent="0.25">
      <c r="B7" s="3"/>
      <c r="C7" s="2"/>
      <c r="D7" s="2"/>
      <c r="E7" s="2"/>
      <c r="G7" s="181" t="s">
        <v>3</v>
      </c>
      <c r="H7" s="181"/>
      <c r="I7" s="181"/>
      <c r="J7" s="181"/>
      <c r="K7" s="181"/>
      <c r="L7" s="181"/>
      <c r="M7" s="181"/>
      <c r="N7" s="181"/>
      <c r="O7" s="2"/>
      <c r="P7" s="2"/>
      <c r="Q7" s="2"/>
      <c r="R7" s="2"/>
      <c r="S7" s="81"/>
      <c r="Z7" s="4"/>
      <c r="AA7" s="3"/>
      <c r="AB7" s="3"/>
      <c r="AC7" s="3"/>
      <c r="AD7" s="3"/>
      <c r="AE7" s="6"/>
    </row>
    <row r="8" spans="2:31" x14ac:dyDescent="0.25">
      <c r="B8" s="3"/>
      <c r="C8" s="2"/>
      <c r="D8" s="2"/>
      <c r="E8" s="2"/>
      <c r="H8" s="7" t="s">
        <v>92</v>
      </c>
      <c r="I8" s="7"/>
      <c r="J8" s="7" t="s">
        <v>91</v>
      </c>
      <c r="L8" s="7"/>
      <c r="M8" s="7"/>
      <c r="N8" s="7"/>
      <c r="O8" s="2"/>
      <c r="P8" s="2"/>
      <c r="Q8" s="2"/>
      <c r="R8" s="2"/>
      <c r="S8" s="81"/>
      <c r="Z8" s="4"/>
      <c r="AA8" s="3"/>
      <c r="AB8" s="3"/>
      <c r="AC8" s="3"/>
      <c r="AD8" s="3"/>
      <c r="AE8" s="6"/>
    </row>
    <row r="9" spans="2:31" ht="15.75" thickBot="1" x14ac:dyDescent="0.3">
      <c r="B9" s="3"/>
      <c r="C9" s="2"/>
      <c r="D9" s="2"/>
      <c r="E9" s="2"/>
      <c r="F9" s="2"/>
      <c r="G9" s="2"/>
      <c r="H9" s="2"/>
      <c r="I9" s="2"/>
      <c r="J9" s="2"/>
      <c r="K9" s="2"/>
      <c r="L9" s="4"/>
      <c r="M9" s="2"/>
      <c r="N9" s="2"/>
      <c r="O9" s="2"/>
      <c r="P9" s="2"/>
      <c r="Q9" s="2"/>
      <c r="R9" s="2"/>
      <c r="S9" s="81"/>
      <c r="Z9" s="4"/>
      <c r="AB9" s="3"/>
      <c r="AC9" s="3"/>
      <c r="AD9" s="3"/>
      <c r="AE9" s="6"/>
    </row>
    <row r="10" spans="2:31" ht="30" customHeight="1" thickTop="1" thickBot="1" x14ac:dyDescent="0.3">
      <c r="B10" s="206" t="s">
        <v>4</v>
      </c>
      <c r="C10" s="184" t="s">
        <v>5</v>
      </c>
      <c r="D10" s="185" t="s">
        <v>109</v>
      </c>
      <c r="E10" s="184" t="s">
        <v>6</v>
      </c>
      <c r="F10" s="184" t="s">
        <v>7</v>
      </c>
      <c r="G10" s="209" t="s">
        <v>8</v>
      </c>
      <c r="H10" s="209"/>
      <c r="I10" s="209"/>
      <c r="J10" s="209"/>
      <c r="K10" s="210"/>
      <c r="L10" s="182" t="s">
        <v>9</v>
      </c>
      <c r="M10" s="184" t="s">
        <v>10</v>
      </c>
      <c r="N10" s="184"/>
      <c r="O10" s="184" t="s">
        <v>11</v>
      </c>
      <c r="P10" s="184"/>
      <c r="Q10" s="184"/>
      <c r="R10" s="211" t="s">
        <v>4</v>
      </c>
      <c r="S10" s="82"/>
      <c r="Z10" s="4"/>
      <c r="AB10" s="3"/>
      <c r="AC10" s="3"/>
      <c r="AD10" s="3"/>
    </row>
    <row r="11" spans="2:31" ht="39.75" thickTop="1" thickBot="1" x14ac:dyDescent="0.3">
      <c r="B11" s="207"/>
      <c r="C11" s="208"/>
      <c r="D11" s="186"/>
      <c r="E11" s="208"/>
      <c r="F11" s="208"/>
      <c r="G11" s="8" t="s">
        <v>12</v>
      </c>
      <c r="H11" s="8" t="s">
        <v>13</v>
      </c>
      <c r="I11" s="8" t="s">
        <v>14</v>
      </c>
      <c r="J11" s="8" t="s">
        <v>15</v>
      </c>
      <c r="K11" s="9" t="s">
        <v>16</v>
      </c>
      <c r="L11" s="183"/>
      <c r="M11" s="8" t="s">
        <v>17</v>
      </c>
      <c r="N11" s="8" t="s">
        <v>18</v>
      </c>
      <c r="O11" s="8" t="s">
        <v>19</v>
      </c>
      <c r="P11" s="8" t="s">
        <v>20</v>
      </c>
      <c r="Q11" s="8" t="s">
        <v>21</v>
      </c>
      <c r="R11" s="212"/>
      <c r="S11" s="82"/>
      <c r="T11" s="152" t="s">
        <v>90</v>
      </c>
      <c r="U11" s="187"/>
      <c r="V11" s="187"/>
      <c r="W11" s="187"/>
      <c r="X11" s="187"/>
      <c r="Y11" s="187"/>
      <c r="Z11" s="187"/>
      <c r="AA11" s="187"/>
      <c r="AB11" s="187"/>
      <c r="AC11" s="187"/>
      <c r="AD11" s="188"/>
    </row>
    <row r="12" spans="2:31" ht="16.5" thickTop="1" thickBot="1" x14ac:dyDescent="0.3">
      <c r="B12" s="10" t="s">
        <v>22</v>
      </c>
      <c r="C12" s="11">
        <v>697468</v>
      </c>
      <c r="D12" s="11">
        <f>C12*13.05%</f>
        <v>91019.574000000008</v>
      </c>
      <c r="E12" s="11">
        <v>557976</v>
      </c>
      <c r="F12" s="12"/>
      <c r="G12" s="11">
        <v>1668117</v>
      </c>
      <c r="H12" s="11"/>
      <c r="I12" s="11"/>
      <c r="J12" s="11"/>
      <c r="K12" s="13"/>
      <c r="L12" s="14">
        <v>1627993</v>
      </c>
      <c r="M12" s="11"/>
      <c r="N12" s="11"/>
      <c r="O12" s="11">
        <v>18069</v>
      </c>
      <c r="P12" s="11"/>
      <c r="Q12" s="11"/>
      <c r="R12" s="15" t="s">
        <v>22</v>
      </c>
      <c r="S12" s="83"/>
      <c r="T12" s="157" t="s">
        <v>33</v>
      </c>
      <c r="U12" s="158"/>
      <c r="V12" s="158"/>
      <c r="W12" s="158"/>
      <c r="X12" s="158"/>
      <c r="Y12" s="158"/>
      <c r="Z12" s="158"/>
      <c r="AA12" s="158"/>
      <c r="AB12" s="158"/>
      <c r="AC12" s="158"/>
      <c r="AD12" s="159"/>
    </row>
    <row r="13" spans="2:31" ht="15.75" thickTop="1" x14ac:dyDescent="0.25">
      <c r="B13" s="10" t="s">
        <v>24</v>
      </c>
      <c r="C13" s="11">
        <v>683261</v>
      </c>
      <c r="D13" s="11">
        <f t="shared" ref="D13:D47" si="0">C13*13.05%</f>
        <v>89165.560500000007</v>
      </c>
      <c r="E13" s="11">
        <v>546612</v>
      </c>
      <c r="F13" s="12"/>
      <c r="G13" s="11">
        <v>1637304</v>
      </c>
      <c r="H13" s="11"/>
      <c r="I13" s="11"/>
      <c r="J13" s="11"/>
      <c r="K13" s="13"/>
      <c r="L13" s="14">
        <v>1597190</v>
      </c>
      <c r="M13" s="11"/>
      <c r="N13" s="11"/>
      <c r="O13" s="11">
        <v>18069</v>
      </c>
      <c r="P13" s="11"/>
      <c r="Q13" s="11"/>
      <c r="R13" s="15" t="s">
        <v>24</v>
      </c>
      <c r="S13" s="83"/>
      <c r="T13" s="160" t="s">
        <v>34</v>
      </c>
      <c r="U13" s="161"/>
      <c r="V13" s="161"/>
      <c r="W13" s="161"/>
      <c r="X13" s="161"/>
      <c r="Y13" s="161"/>
      <c r="Z13" s="161"/>
      <c r="AA13" s="161"/>
      <c r="AB13" s="161"/>
      <c r="AC13" s="161"/>
      <c r="AD13" s="162"/>
    </row>
    <row r="14" spans="2:31" x14ac:dyDescent="0.25">
      <c r="B14" s="10" t="s">
        <v>25</v>
      </c>
      <c r="C14" s="11">
        <v>657282</v>
      </c>
      <c r="D14" s="11">
        <f t="shared" si="0"/>
        <v>85775.301000000007</v>
      </c>
      <c r="E14" s="11">
        <v>525828</v>
      </c>
      <c r="F14" s="12"/>
      <c r="G14" s="11">
        <v>1632677</v>
      </c>
      <c r="H14" s="11"/>
      <c r="I14" s="11"/>
      <c r="J14" s="11"/>
      <c r="K14" s="13"/>
      <c r="L14" s="14">
        <v>1592560</v>
      </c>
      <c r="M14" s="11"/>
      <c r="N14" s="11"/>
      <c r="O14" s="11">
        <v>18069</v>
      </c>
      <c r="P14" s="11"/>
      <c r="Q14" s="11"/>
      <c r="R14" s="15" t="s">
        <v>25</v>
      </c>
      <c r="S14" s="83"/>
      <c r="T14" s="23" t="s">
        <v>35</v>
      </c>
      <c r="U14" s="24"/>
      <c r="V14" s="24"/>
      <c r="W14" s="24"/>
      <c r="X14" s="24"/>
      <c r="Y14" s="24"/>
      <c r="Z14" s="24"/>
      <c r="AA14" s="24"/>
      <c r="AB14" s="33">
        <v>14571.45</v>
      </c>
      <c r="AC14" s="24"/>
      <c r="AD14" s="58"/>
    </row>
    <row r="15" spans="2:31" x14ac:dyDescent="0.25">
      <c r="B15" s="10" t="s">
        <v>26</v>
      </c>
      <c r="C15" s="11">
        <v>655177</v>
      </c>
      <c r="D15" s="11">
        <f t="shared" si="0"/>
        <v>85500.598500000007</v>
      </c>
      <c r="E15" s="11">
        <v>524144</v>
      </c>
      <c r="F15" s="11">
        <v>262071</v>
      </c>
      <c r="G15" s="11">
        <v>1219431</v>
      </c>
      <c r="H15" s="11"/>
      <c r="I15" s="11"/>
      <c r="J15" s="11"/>
      <c r="K15" s="13"/>
      <c r="L15" s="14"/>
      <c r="M15" s="11"/>
      <c r="N15" s="11"/>
      <c r="O15" s="11">
        <v>18069</v>
      </c>
      <c r="P15" s="11"/>
      <c r="Q15" s="11"/>
      <c r="R15" s="15" t="s">
        <v>26</v>
      </c>
      <c r="S15" s="83"/>
      <c r="T15" s="23" t="s">
        <v>36</v>
      </c>
      <c r="U15" s="24"/>
      <c r="V15" s="24"/>
      <c r="W15" s="24"/>
      <c r="X15" s="24"/>
      <c r="Y15" s="24"/>
      <c r="Z15" s="24"/>
      <c r="AA15" s="24"/>
      <c r="AB15" s="33">
        <v>9714.2999999999993</v>
      </c>
      <c r="AC15" s="24"/>
      <c r="AD15" s="58"/>
    </row>
    <row r="16" spans="2:31" ht="15.75" thickBot="1" x14ac:dyDescent="0.3">
      <c r="B16" s="10" t="s">
        <v>27</v>
      </c>
      <c r="C16" s="11">
        <v>714185</v>
      </c>
      <c r="D16" s="11">
        <f t="shared" si="0"/>
        <v>93201.142500000002</v>
      </c>
      <c r="E16" s="11">
        <v>571352</v>
      </c>
      <c r="F16" s="11">
        <v>285674</v>
      </c>
      <c r="G16" s="11">
        <v>1330143</v>
      </c>
      <c r="H16" s="11"/>
      <c r="I16" s="11"/>
      <c r="J16" s="11"/>
      <c r="K16" s="13"/>
      <c r="L16" s="22"/>
      <c r="M16" s="11"/>
      <c r="N16" s="11"/>
      <c r="O16" s="11">
        <v>20090</v>
      </c>
      <c r="P16" s="11"/>
      <c r="Q16" s="11"/>
      <c r="R16" s="15" t="s">
        <v>27</v>
      </c>
      <c r="S16" s="83"/>
      <c r="T16" s="35" t="s">
        <v>37</v>
      </c>
      <c r="U16" s="29"/>
      <c r="V16" s="29"/>
      <c r="W16" s="29"/>
      <c r="X16" s="29"/>
      <c r="Y16" s="29"/>
      <c r="Z16" s="29"/>
      <c r="AA16" s="29"/>
      <c r="AB16" s="63">
        <v>4857.1499999999996</v>
      </c>
      <c r="AC16" s="29"/>
      <c r="AD16" s="59"/>
    </row>
    <row r="17" spans="2:31" ht="16.5" thickTop="1" thickBot="1" x14ac:dyDescent="0.3">
      <c r="B17" s="10" t="s">
        <v>28</v>
      </c>
      <c r="C17" s="11">
        <v>700213</v>
      </c>
      <c r="D17" s="11">
        <f t="shared" si="0"/>
        <v>91377.796499999997</v>
      </c>
      <c r="E17" s="11">
        <v>560172</v>
      </c>
      <c r="F17" s="11">
        <v>280085</v>
      </c>
      <c r="G17" s="11">
        <v>1304989</v>
      </c>
      <c r="H17" s="11">
        <v>1380713</v>
      </c>
      <c r="I17" s="11">
        <v>861595</v>
      </c>
      <c r="J17" s="11"/>
      <c r="K17" s="13"/>
      <c r="L17" s="22"/>
      <c r="M17" s="11"/>
      <c r="N17" s="11"/>
      <c r="O17" s="11">
        <v>20090</v>
      </c>
      <c r="P17" s="11"/>
      <c r="Q17" s="11"/>
      <c r="R17" s="15" t="s">
        <v>28</v>
      </c>
      <c r="S17" s="83"/>
      <c r="T17" s="157" t="s">
        <v>38</v>
      </c>
      <c r="U17" s="158"/>
      <c r="V17" s="158"/>
      <c r="W17" s="158"/>
      <c r="X17" s="158"/>
      <c r="Y17" s="158"/>
      <c r="Z17" s="158"/>
      <c r="AA17" s="158"/>
      <c r="AB17" s="158"/>
      <c r="AC17" s="158"/>
      <c r="AD17" s="159"/>
    </row>
    <row r="18" spans="2:31" ht="15.75" thickTop="1" x14ac:dyDescent="0.25">
      <c r="B18" s="10">
        <v>2</v>
      </c>
      <c r="C18" s="11">
        <v>686474</v>
      </c>
      <c r="D18" s="11">
        <f t="shared" si="0"/>
        <v>89584.857000000004</v>
      </c>
      <c r="E18" s="11">
        <v>549179</v>
      </c>
      <c r="F18" s="11">
        <v>274590</v>
      </c>
      <c r="G18" s="11">
        <v>1280255</v>
      </c>
      <c r="H18" s="11">
        <v>1279702</v>
      </c>
      <c r="I18" s="11">
        <v>852758</v>
      </c>
      <c r="J18" s="11"/>
      <c r="K18" s="13"/>
      <c r="L18" s="22"/>
      <c r="M18" s="11"/>
      <c r="N18" s="11"/>
      <c r="O18" s="11">
        <v>20090</v>
      </c>
      <c r="P18" s="11"/>
      <c r="Q18" s="11"/>
      <c r="R18" s="15">
        <v>2</v>
      </c>
      <c r="S18" s="83"/>
      <c r="T18" s="160" t="s">
        <v>34</v>
      </c>
      <c r="U18" s="161"/>
      <c r="V18" s="161"/>
      <c r="W18" s="161"/>
      <c r="X18" s="161"/>
      <c r="Y18" s="161"/>
      <c r="Z18" s="161"/>
      <c r="AA18" s="161"/>
      <c r="AB18" s="161"/>
      <c r="AC18" s="161"/>
      <c r="AD18" s="162"/>
    </row>
    <row r="19" spans="2:31" x14ac:dyDescent="0.25">
      <c r="B19" s="10">
        <v>3</v>
      </c>
      <c r="C19" s="11">
        <v>647652</v>
      </c>
      <c r="D19" s="11">
        <f t="shared" si="0"/>
        <v>84518.58600000001</v>
      </c>
      <c r="E19" s="11">
        <v>518126</v>
      </c>
      <c r="F19" s="11">
        <v>259061</v>
      </c>
      <c r="G19" s="11">
        <v>1210382</v>
      </c>
      <c r="H19" s="11">
        <v>1209276</v>
      </c>
      <c r="I19" s="11">
        <v>844006</v>
      </c>
      <c r="J19" s="11"/>
      <c r="K19" s="13"/>
      <c r="L19" s="22"/>
      <c r="M19" s="11"/>
      <c r="N19" s="11"/>
      <c r="O19" s="11">
        <v>20090</v>
      </c>
      <c r="P19" s="11"/>
      <c r="Q19" s="11"/>
      <c r="R19" s="15">
        <v>3</v>
      </c>
      <c r="S19" s="83"/>
      <c r="T19" s="23" t="s">
        <v>39</v>
      </c>
      <c r="U19" s="24"/>
      <c r="V19" s="24"/>
      <c r="W19" s="24"/>
      <c r="X19" s="24"/>
      <c r="Y19" s="24"/>
      <c r="Z19" s="24"/>
      <c r="AA19" s="24"/>
      <c r="AB19" s="33">
        <v>38857.199999999997</v>
      </c>
      <c r="AC19" s="24"/>
      <c r="AD19" s="58"/>
    </row>
    <row r="20" spans="2:31" x14ac:dyDescent="0.25">
      <c r="B20" s="10">
        <v>4</v>
      </c>
      <c r="C20" s="11">
        <v>611009</v>
      </c>
      <c r="D20" s="11">
        <f t="shared" si="0"/>
        <v>79736.674500000008</v>
      </c>
      <c r="E20" s="11">
        <v>488804</v>
      </c>
      <c r="F20" s="11">
        <v>244404</v>
      </c>
      <c r="G20" s="11">
        <v>1144422</v>
      </c>
      <c r="H20" s="11">
        <v>1142759</v>
      </c>
      <c r="I20" s="11">
        <v>835324</v>
      </c>
      <c r="J20" s="11">
        <v>1089429</v>
      </c>
      <c r="K20" s="13"/>
      <c r="L20" s="22"/>
      <c r="M20" s="11"/>
      <c r="N20" s="11"/>
      <c r="O20" s="11">
        <v>20090</v>
      </c>
      <c r="P20" s="11"/>
      <c r="Q20" s="11"/>
      <c r="R20" s="15">
        <v>4</v>
      </c>
      <c r="S20" s="83"/>
      <c r="T20" s="23" t="s">
        <v>40</v>
      </c>
      <c r="U20" s="24"/>
      <c r="V20" s="24"/>
      <c r="W20" s="24"/>
      <c r="X20" s="24"/>
      <c r="Y20" s="24"/>
      <c r="Z20" s="24"/>
      <c r="AA20" s="24"/>
      <c r="AB20" s="33">
        <v>34000.050000000003</v>
      </c>
      <c r="AC20" s="24"/>
      <c r="AD20" s="58"/>
    </row>
    <row r="21" spans="2:31" ht="15.75" thickBot="1" x14ac:dyDescent="0.3">
      <c r="B21" s="10">
        <v>5</v>
      </c>
      <c r="C21" s="11">
        <v>576444</v>
      </c>
      <c r="D21" s="11">
        <f t="shared" si="0"/>
        <v>75225.94200000001</v>
      </c>
      <c r="E21" s="11">
        <v>487220</v>
      </c>
      <c r="F21" s="12"/>
      <c r="G21" s="11">
        <v>1082206</v>
      </c>
      <c r="H21" s="11">
        <v>1124237</v>
      </c>
      <c r="I21" s="11">
        <v>826725</v>
      </c>
      <c r="J21" s="11">
        <v>987916</v>
      </c>
      <c r="K21" s="13"/>
      <c r="L21" s="22"/>
      <c r="M21" s="11">
        <v>31744</v>
      </c>
      <c r="N21" s="11"/>
      <c r="O21" s="11">
        <v>20090</v>
      </c>
      <c r="P21" s="11"/>
      <c r="Q21" s="11"/>
      <c r="R21" s="15">
        <v>5</v>
      </c>
      <c r="S21" s="83"/>
      <c r="T21" s="35" t="s">
        <v>41</v>
      </c>
      <c r="U21" s="29"/>
      <c r="V21" s="29"/>
      <c r="W21" s="29"/>
      <c r="X21" s="29"/>
      <c r="Y21" s="29"/>
      <c r="Z21" s="29"/>
      <c r="AA21" s="29"/>
      <c r="AB21" s="63">
        <v>29142.9</v>
      </c>
      <c r="AC21" s="29"/>
      <c r="AD21" s="59"/>
    </row>
    <row r="22" spans="2:31" ht="16.5" thickTop="1" thickBot="1" x14ac:dyDescent="0.3">
      <c r="B22" s="10">
        <v>6</v>
      </c>
      <c r="C22" s="11">
        <v>543772</v>
      </c>
      <c r="D22" s="11">
        <f t="shared" si="0"/>
        <v>70962.245999999999</v>
      </c>
      <c r="E22" s="11">
        <v>435014</v>
      </c>
      <c r="F22" s="12"/>
      <c r="G22" s="11"/>
      <c r="H22" s="11">
        <v>971691</v>
      </c>
      <c r="I22" s="11">
        <v>770487</v>
      </c>
      <c r="J22" s="11">
        <v>924174</v>
      </c>
      <c r="K22" s="13"/>
      <c r="L22" s="22"/>
      <c r="M22" s="11">
        <v>31744</v>
      </c>
      <c r="N22" s="11"/>
      <c r="O22" s="11">
        <v>20090</v>
      </c>
      <c r="P22" s="11"/>
      <c r="Q22" s="11"/>
      <c r="R22" s="15">
        <v>6</v>
      </c>
      <c r="S22" s="83"/>
      <c r="T22" s="200" t="s">
        <v>71</v>
      </c>
      <c r="U22" s="201"/>
      <c r="V22" s="201"/>
      <c r="W22" s="201"/>
      <c r="X22" s="201"/>
      <c r="Y22" s="201"/>
      <c r="Z22" s="201"/>
      <c r="AA22" s="201"/>
      <c r="AB22" s="201"/>
      <c r="AC22" s="201"/>
      <c r="AD22" s="202"/>
    </row>
    <row r="23" spans="2:31" ht="15.75" thickTop="1" x14ac:dyDescent="0.25">
      <c r="B23" s="10">
        <v>7</v>
      </c>
      <c r="C23" s="11">
        <v>501225</v>
      </c>
      <c r="D23" s="11">
        <f t="shared" si="0"/>
        <v>65409.862500000003</v>
      </c>
      <c r="E23" s="11">
        <v>396936</v>
      </c>
      <c r="F23" s="31"/>
      <c r="G23" s="11"/>
      <c r="H23" s="11">
        <v>892339</v>
      </c>
      <c r="I23" s="11">
        <v>712915</v>
      </c>
      <c r="J23" s="11">
        <v>878747</v>
      </c>
      <c r="K23" s="13"/>
      <c r="L23" s="22"/>
      <c r="M23" s="11">
        <v>31744</v>
      </c>
      <c r="N23" s="11"/>
      <c r="O23" s="11">
        <v>20090</v>
      </c>
      <c r="P23" s="11"/>
      <c r="Q23" s="11"/>
      <c r="R23" s="15">
        <v>7</v>
      </c>
      <c r="S23" s="83"/>
      <c r="T23" s="74" t="s">
        <v>74</v>
      </c>
      <c r="U23" s="24"/>
      <c r="V23" s="24"/>
      <c r="W23" s="24"/>
      <c r="X23" s="65"/>
      <c r="Y23" s="24"/>
      <c r="Z23" s="75" t="s">
        <v>73</v>
      </c>
      <c r="AA23" s="24"/>
      <c r="AB23" s="24"/>
      <c r="AC23" s="24"/>
      <c r="AD23" s="64"/>
    </row>
    <row r="24" spans="2:31" x14ac:dyDescent="0.25">
      <c r="B24" s="10">
        <v>8</v>
      </c>
      <c r="C24" s="11">
        <v>464060</v>
      </c>
      <c r="D24" s="11">
        <f t="shared" si="0"/>
        <v>60559.83</v>
      </c>
      <c r="E24" s="11">
        <v>356006</v>
      </c>
      <c r="F24" s="31"/>
      <c r="G24" s="11"/>
      <c r="H24" s="11">
        <v>801930</v>
      </c>
      <c r="I24" s="11">
        <v>662564</v>
      </c>
      <c r="J24" s="11">
        <v>793221</v>
      </c>
      <c r="K24" s="13"/>
      <c r="L24" s="22"/>
      <c r="M24" s="11">
        <v>31744</v>
      </c>
      <c r="N24" s="11"/>
      <c r="O24" s="11">
        <v>20090</v>
      </c>
      <c r="P24" s="11"/>
      <c r="Q24" s="11"/>
      <c r="R24" s="15">
        <v>8</v>
      </c>
      <c r="S24" s="83"/>
      <c r="T24" s="23" t="s">
        <v>42</v>
      </c>
      <c r="U24" s="36" t="s">
        <v>43</v>
      </c>
      <c r="V24" s="36" t="s">
        <v>44</v>
      </c>
      <c r="W24" s="36" t="s">
        <v>45</v>
      </c>
      <c r="X24" s="67" t="s">
        <v>46</v>
      </c>
      <c r="Y24" s="24"/>
      <c r="Z24" s="66" t="s">
        <v>42</v>
      </c>
      <c r="AA24" s="36" t="s">
        <v>43</v>
      </c>
      <c r="AB24" s="36" t="s">
        <v>44</v>
      </c>
      <c r="AC24" s="36" t="s">
        <v>47</v>
      </c>
      <c r="AD24" s="37" t="s">
        <v>48</v>
      </c>
      <c r="AE24" s="16"/>
    </row>
    <row r="25" spans="2:31" x14ac:dyDescent="0.25">
      <c r="B25" s="10">
        <v>9</v>
      </c>
      <c r="C25" s="11">
        <v>429642</v>
      </c>
      <c r="D25" s="11">
        <f t="shared" si="0"/>
        <v>56068.281000000003</v>
      </c>
      <c r="E25" s="11">
        <v>322170</v>
      </c>
      <c r="F25" s="31"/>
      <c r="G25" s="11"/>
      <c r="H25" s="11">
        <v>727137</v>
      </c>
      <c r="I25" s="11">
        <v>617516</v>
      </c>
      <c r="J25" s="11">
        <v>728203</v>
      </c>
      <c r="K25" s="13">
        <v>316187</v>
      </c>
      <c r="L25" s="22"/>
      <c r="M25" s="11">
        <v>31744</v>
      </c>
      <c r="N25" s="11"/>
      <c r="O25" s="11">
        <v>20090</v>
      </c>
      <c r="P25" s="11"/>
      <c r="Q25" s="11"/>
      <c r="R25" s="15">
        <v>9</v>
      </c>
      <c r="S25" s="83"/>
      <c r="T25" s="23" t="s">
        <v>22</v>
      </c>
      <c r="U25" s="60">
        <v>111595</v>
      </c>
      <c r="V25" s="60">
        <v>44638</v>
      </c>
      <c r="W25" s="60">
        <v>33479</v>
      </c>
      <c r="X25" s="62">
        <v>22319</v>
      </c>
      <c r="Y25" s="24"/>
      <c r="Z25" s="66" t="s">
        <v>49</v>
      </c>
      <c r="AA25" s="26">
        <v>78621</v>
      </c>
      <c r="AB25" s="26">
        <v>31448</v>
      </c>
      <c r="AC25" s="26">
        <v>27517</v>
      </c>
      <c r="AD25" s="61">
        <v>18869</v>
      </c>
      <c r="AE25" s="32"/>
    </row>
    <row r="26" spans="2:31" x14ac:dyDescent="0.25">
      <c r="B26" s="10">
        <v>10</v>
      </c>
      <c r="C26" s="11">
        <v>397844</v>
      </c>
      <c r="D26" s="11">
        <f t="shared" si="0"/>
        <v>51918.642</v>
      </c>
      <c r="E26" s="11">
        <v>291553</v>
      </c>
      <c r="F26" s="31"/>
      <c r="G26" s="11"/>
      <c r="H26" s="11">
        <v>664648</v>
      </c>
      <c r="I26" s="11">
        <v>562600</v>
      </c>
      <c r="J26" s="11">
        <v>665599</v>
      </c>
      <c r="K26" s="13">
        <v>311021</v>
      </c>
      <c r="L26" s="22"/>
      <c r="M26" s="11">
        <v>31744</v>
      </c>
      <c r="N26" s="11">
        <v>31744</v>
      </c>
      <c r="O26" s="11">
        <v>20090</v>
      </c>
      <c r="P26" s="11"/>
      <c r="Q26" s="11"/>
      <c r="R26" s="15">
        <v>10</v>
      </c>
      <c r="S26" s="84">
        <v>0.16</v>
      </c>
      <c r="T26" s="23" t="s">
        <v>75</v>
      </c>
      <c r="U26" s="60">
        <v>104620</v>
      </c>
      <c r="V26" s="60">
        <v>41848</v>
      </c>
      <c r="W26" s="60">
        <v>31386</v>
      </c>
      <c r="X26" s="62">
        <v>20924</v>
      </c>
      <c r="Y26" s="24"/>
      <c r="Z26" s="66" t="s">
        <v>50</v>
      </c>
      <c r="AA26" s="26">
        <v>57644</v>
      </c>
      <c r="AB26" s="26">
        <v>23058</v>
      </c>
      <c r="AC26" s="26">
        <v>20175</v>
      </c>
      <c r="AD26" s="61">
        <v>13835</v>
      </c>
      <c r="AE26" s="33"/>
    </row>
    <row r="27" spans="2:31" x14ac:dyDescent="0.25">
      <c r="B27" s="10">
        <v>11</v>
      </c>
      <c r="C27" s="11">
        <v>368400</v>
      </c>
      <c r="D27" s="11">
        <f t="shared" si="0"/>
        <v>48076.200000000004</v>
      </c>
      <c r="E27" s="11">
        <v>263853</v>
      </c>
      <c r="F27" s="31"/>
      <c r="G27" s="11"/>
      <c r="H27" s="11">
        <v>610282</v>
      </c>
      <c r="I27" s="11">
        <v>513894</v>
      </c>
      <c r="J27" s="11">
        <v>611116</v>
      </c>
      <c r="K27" s="13">
        <v>304238</v>
      </c>
      <c r="L27" s="22"/>
      <c r="M27" s="11">
        <v>29197</v>
      </c>
      <c r="N27" s="11">
        <v>29197</v>
      </c>
      <c r="O27" s="11">
        <v>20090</v>
      </c>
      <c r="P27" s="11"/>
      <c r="Q27" s="11"/>
      <c r="R27" s="15">
        <v>11</v>
      </c>
      <c r="S27" s="84">
        <v>0.15</v>
      </c>
      <c r="T27" s="23" t="s">
        <v>51</v>
      </c>
      <c r="U27" s="60">
        <v>78621</v>
      </c>
      <c r="V27" s="60">
        <v>31448</v>
      </c>
      <c r="W27" s="60">
        <v>23586</v>
      </c>
      <c r="X27" s="62">
        <v>15724</v>
      </c>
      <c r="Y27" s="24"/>
      <c r="Z27" s="66" t="s">
        <v>52</v>
      </c>
      <c r="AA27" s="26">
        <v>46782</v>
      </c>
      <c r="AB27" s="26">
        <v>18713</v>
      </c>
      <c r="AC27" s="26">
        <v>16374</v>
      </c>
      <c r="AD27" s="61">
        <v>11228</v>
      </c>
      <c r="AE27" s="33"/>
    </row>
    <row r="28" spans="2:31" x14ac:dyDescent="0.25">
      <c r="B28" s="10">
        <v>12</v>
      </c>
      <c r="C28" s="11">
        <v>341108</v>
      </c>
      <c r="D28" s="11">
        <f t="shared" si="0"/>
        <v>44514.594000000005</v>
      </c>
      <c r="E28" s="11">
        <v>238779</v>
      </c>
      <c r="F28" s="31"/>
      <c r="G28" s="11"/>
      <c r="H28" s="11">
        <v>560410</v>
      </c>
      <c r="I28" s="11">
        <v>462863</v>
      </c>
      <c r="J28" s="11">
        <v>561122</v>
      </c>
      <c r="K28" s="13">
        <v>297634</v>
      </c>
      <c r="L28" s="22"/>
      <c r="M28" s="11">
        <v>27017</v>
      </c>
      <c r="N28" s="11">
        <v>27017</v>
      </c>
      <c r="O28" s="11"/>
      <c r="P28" s="11">
        <v>57480</v>
      </c>
      <c r="Q28" s="11">
        <v>20090</v>
      </c>
      <c r="R28" s="15">
        <v>12</v>
      </c>
      <c r="S28" s="84">
        <v>0.12</v>
      </c>
      <c r="T28" s="23" t="s">
        <v>50</v>
      </c>
      <c r="U28" s="60">
        <v>57644</v>
      </c>
      <c r="V28" s="60">
        <v>23058</v>
      </c>
      <c r="W28" s="60">
        <v>17293</v>
      </c>
      <c r="X28" s="62">
        <v>11529</v>
      </c>
      <c r="Y28" s="24"/>
      <c r="Z28" s="66" t="s">
        <v>53</v>
      </c>
      <c r="AA28" s="78">
        <v>46782</v>
      </c>
      <c r="AB28" s="78">
        <v>18713</v>
      </c>
      <c r="AC28" s="78">
        <v>16374</v>
      </c>
      <c r="AD28" s="79">
        <v>11228</v>
      </c>
      <c r="AE28" s="33"/>
    </row>
    <row r="29" spans="2:31" x14ac:dyDescent="0.25">
      <c r="B29" s="10">
        <v>13</v>
      </c>
      <c r="C29" s="11">
        <v>315831</v>
      </c>
      <c r="D29" s="11">
        <f t="shared" si="0"/>
        <v>41215.945500000002</v>
      </c>
      <c r="E29" s="11">
        <v>214452</v>
      </c>
      <c r="F29" s="12"/>
      <c r="G29" s="11"/>
      <c r="H29" s="11">
        <v>519816</v>
      </c>
      <c r="I29" s="11">
        <v>439510</v>
      </c>
      <c r="J29" s="11">
        <v>520408</v>
      </c>
      <c r="K29" s="13">
        <v>291832</v>
      </c>
      <c r="L29" s="22"/>
      <c r="M29" s="11">
        <v>25190</v>
      </c>
      <c r="N29" s="11">
        <v>25190</v>
      </c>
      <c r="O29" s="11"/>
      <c r="P29" s="11">
        <v>65305</v>
      </c>
      <c r="Q29" s="11">
        <v>20090</v>
      </c>
      <c r="R29" s="15">
        <v>13</v>
      </c>
      <c r="S29" s="84">
        <v>0.1</v>
      </c>
      <c r="T29" s="23" t="s">
        <v>54</v>
      </c>
      <c r="U29" s="60">
        <v>46782</v>
      </c>
      <c r="V29" s="60">
        <v>18713</v>
      </c>
      <c r="W29" s="60">
        <v>14035</v>
      </c>
      <c r="X29" s="62">
        <v>9356</v>
      </c>
      <c r="Y29" s="24"/>
      <c r="Z29" s="66" t="s">
        <v>55</v>
      </c>
      <c r="AA29" s="78">
        <v>22343</v>
      </c>
      <c r="AB29" s="78">
        <v>8937</v>
      </c>
      <c r="AC29" s="78">
        <v>7820</v>
      </c>
      <c r="AD29" s="79">
        <v>5362</v>
      </c>
      <c r="AE29" s="16"/>
    </row>
    <row r="30" spans="2:31" x14ac:dyDescent="0.25">
      <c r="B30" s="10">
        <v>14</v>
      </c>
      <c r="C30" s="11">
        <v>292389</v>
      </c>
      <c r="D30" s="11">
        <f t="shared" si="0"/>
        <v>38156.764500000005</v>
      </c>
      <c r="E30" s="11">
        <v>192509</v>
      </c>
      <c r="F30" s="12"/>
      <c r="G30" s="11"/>
      <c r="H30" s="11">
        <v>477391</v>
      </c>
      <c r="I30" s="11">
        <v>420230</v>
      </c>
      <c r="J30" s="11">
        <v>477863</v>
      </c>
      <c r="K30" s="13">
        <v>285894</v>
      </c>
      <c r="L30" s="22"/>
      <c r="M30" s="11">
        <v>12783</v>
      </c>
      <c r="N30" s="11">
        <v>23362</v>
      </c>
      <c r="O30" s="11"/>
      <c r="P30" s="11">
        <v>74765</v>
      </c>
      <c r="Q30" s="11">
        <v>20090</v>
      </c>
      <c r="R30" s="15">
        <v>14</v>
      </c>
      <c r="S30" s="84">
        <v>0.16</v>
      </c>
      <c r="T30" s="23" t="s">
        <v>56</v>
      </c>
      <c r="U30" s="60">
        <v>34796</v>
      </c>
      <c r="V30" s="60">
        <v>13918</v>
      </c>
      <c r="W30" s="60">
        <v>10439</v>
      </c>
      <c r="X30" s="62">
        <v>6959</v>
      </c>
      <c r="Y30" s="24"/>
      <c r="Z30" s="66"/>
      <c r="AA30" s="26"/>
      <c r="AB30" s="26"/>
      <c r="AC30" s="26"/>
      <c r="AD30" s="61"/>
      <c r="AE30" s="32"/>
    </row>
    <row r="31" spans="2:31" ht="15" customHeight="1" x14ac:dyDescent="0.25">
      <c r="B31" s="10">
        <v>15</v>
      </c>
      <c r="C31" s="11">
        <v>270750</v>
      </c>
      <c r="D31" s="11">
        <f t="shared" si="0"/>
        <v>35332.875</v>
      </c>
      <c r="E31" s="11">
        <v>172803</v>
      </c>
      <c r="F31" s="12"/>
      <c r="G31" s="11"/>
      <c r="H31" s="11">
        <v>438462</v>
      </c>
      <c r="I31" s="11">
        <v>393816</v>
      </c>
      <c r="J31" s="11">
        <v>438815</v>
      </c>
      <c r="K31" s="13">
        <v>276087</v>
      </c>
      <c r="L31" s="22"/>
      <c r="M31" s="11">
        <v>21531</v>
      </c>
      <c r="N31" s="11">
        <v>21531</v>
      </c>
      <c r="O31" s="11"/>
      <c r="P31" s="11">
        <v>74765</v>
      </c>
      <c r="Q31" s="11">
        <v>20090</v>
      </c>
      <c r="R31" s="15">
        <v>15</v>
      </c>
      <c r="S31" s="84">
        <v>0.26</v>
      </c>
      <c r="T31" s="23" t="s">
        <v>53</v>
      </c>
      <c r="U31" s="60">
        <v>46782</v>
      </c>
      <c r="V31" s="60">
        <v>18713</v>
      </c>
      <c r="W31" s="60">
        <v>14035</v>
      </c>
      <c r="X31" s="62">
        <v>9356</v>
      </c>
      <c r="Y31" s="24"/>
      <c r="Z31" s="194" t="s">
        <v>72</v>
      </c>
      <c r="AA31" s="195"/>
      <c r="AB31" s="195"/>
      <c r="AC31" s="195"/>
      <c r="AD31" s="196"/>
    </row>
    <row r="32" spans="2:31" ht="15" customHeight="1" thickBot="1" x14ac:dyDescent="0.3">
      <c r="B32" s="10">
        <v>16</v>
      </c>
      <c r="C32" s="11">
        <v>250645</v>
      </c>
      <c r="D32" s="11">
        <f t="shared" si="0"/>
        <v>32709.172500000001</v>
      </c>
      <c r="E32" s="11">
        <v>155122</v>
      </c>
      <c r="F32" s="12"/>
      <c r="G32" s="11"/>
      <c r="H32" s="11">
        <v>402726</v>
      </c>
      <c r="I32" s="11">
        <v>367185</v>
      </c>
      <c r="J32" s="11">
        <v>402964</v>
      </c>
      <c r="K32" s="13">
        <v>262338</v>
      </c>
      <c r="L32" s="22"/>
      <c r="M32" s="11">
        <v>20070</v>
      </c>
      <c r="N32" s="11">
        <v>20070</v>
      </c>
      <c r="O32" s="11"/>
      <c r="P32" s="11">
        <v>72555</v>
      </c>
      <c r="Q32" s="11">
        <v>20090</v>
      </c>
      <c r="R32" s="15">
        <v>16</v>
      </c>
      <c r="S32" s="84">
        <v>0.16</v>
      </c>
      <c r="T32" s="34" t="s">
        <v>55</v>
      </c>
      <c r="U32" s="77">
        <v>22343</v>
      </c>
      <c r="V32" s="77">
        <v>8937</v>
      </c>
      <c r="W32" s="77">
        <v>6703</v>
      </c>
      <c r="X32" s="68">
        <v>4469</v>
      </c>
      <c r="Y32" s="76"/>
      <c r="Z32" s="197"/>
      <c r="AA32" s="198"/>
      <c r="AB32" s="198"/>
      <c r="AC32" s="198"/>
      <c r="AD32" s="199"/>
      <c r="AE32" s="33"/>
    </row>
    <row r="33" spans="2:31" ht="15.75" customHeight="1" thickTop="1" x14ac:dyDescent="0.25">
      <c r="B33" s="10">
        <v>17</v>
      </c>
      <c r="C33" s="11">
        <v>232086</v>
      </c>
      <c r="D33" s="11">
        <f t="shared" si="0"/>
        <v>30287.223000000002</v>
      </c>
      <c r="E33" s="11">
        <v>139251</v>
      </c>
      <c r="F33" s="12"/>
      <c r="G33" s="11"/>
      <c r="H33" s="11">
        <v>369939</v>
      </c>
      <c r="I33" s="11">
        <v>344733</v>
      </c>
      <c r="J33" s="11">
        <v>370060</v>
      </c>
      <c r="K33" s="13">
        <v>258002</v>
      </c>
      <c r="L33" s="22"/>
      <c r="M33" s="11">
        <v>18246</v>
      </c>
      <c r="N33" s="11">
        <v>18246</v>
      </c>
      <c r="O33" s="11"/>
      <c r="P33" s="11">
        <v>72555</v>
      </c>
      <c r="Q33" s="11">
        <v>20090</v>
      </c>
      <c r="R33" s="15">
        <v>17</v>
      </c>
      <c r="S33" s="84">
        <v>0.23</v>
      </c>
      <c r="T33" s="191" t="s">
        <v>57</v>
      </c>
      <c r="U33" s="192"/>
      <c r="V33" s="192"/>
      <c r="W33" s="192"/>
      <c r="X33" s="192"/>
      <c r="Y33" s="192"/>
      <c r="Z33" s="192"/>
      <c r="AA33" s="192"/>
      <c r="AB33" s="192"/>
      <c r="AC33" s="192"/>
      <c r="AD33" s="193"/>
      <c r="AE33" s="33"/>
    </row>
    <row r="34" spans="2:31" ht="15.75" customHeight="1" thickBot="1" x14ac:dyDescent="0.3">
      <c r="B34" s="10">
        <v>18</v>
      </c>
      <c r="C34" s="11">
        <v>214901</v>
      </c>
      <c r="D34" s="11">
        <f t="shared" si="0"/>
        <v>28044.5805</v>
      </c>
      <c r="E34" s="11">
        <v>121658</v>
      </c>
      <c r="F34" s="12"/>
      <c r="G34" s="11"/>
      <c r="H34" s="11">
        <v>368145</v>
      </c>
      <c r="I34" s="11">
        <v>324033</v>
      </c>
      <c r="J34" s="11">
        <v>368145</v>
      </c>
      <c r="K34" s="13">
        <v>251882</v>
      </c>
      <c r="L34" s="22"/>
      <c r="M34" s="11">
        <v>27751</v>
      </c>
      <c r="N34" s="11">
        <v>27751</v>
      </c>
      <c r="O34" s="11"/>
      <c r="P34" s="11">
        <v>72555</v>
      </c>
      <c r="Q34" s="11">
        <v>65305</v>
      </c>
      <c r="R34" s="15">
        <v>18</v>
      </c>
      <c r="S34" s="83"/>
      <c r="T34" s="163" t="s">
        <v>58</v>
      </c>
      <c r="U34" s="164"/>
      <c r="V34" s="164"/>
      <c r="W34" s="164"/>
      <c r="X34" s="164"/>
      <c r="Y34" s="164"/>
      <c r="Z34" s="164"/>
      <c r="AA34" s="164"/>
      <c r="AB34" s="164"/>
      <c r="AC34" s="164"/>
      <c r="AD34" s="165"/>
      <c r="AE34" s="33"/>
    </row>
    <row r="35" spans="2:31" ht="15" customHeight="1" thickTop="1" thickBot="1" x14ac:dyDescent="0.3">
      <c r="B35" s="10">
        <v>19</v>
      </c>
      <c r="C35" s="11">
        <v>200847</v>
      </c>
      <c r="D35" s="11">
        <f t="shared" si="0"/>
        <v>26210.533500000001</v>
      </c>
      <c r="E35" s="11">
        <v>96553</v>
      </c>
      <c r="F35" s="12"/>
      <c r="G35" s="11"/>
      <c r="H35" s="11"/>
      <c r="I35" s="11"/>
      <c r="J35" s="11">
        <v>345043</v>
      </c>
      <c r="K35" s="13">
        <v>244957</v>
      </c>
      <c r="L35" s="22"/>
      <c r="M35" s="11">
        <v>31027</v>
      </c>
      <c r="N35" s="11">
        <v>31027</v>
      </c>
      <c r="O35" s="11"/>
      <c r="P35" s="11">
        <v>76840</v>
      </c>
      <c r="Q35" s="11">
        <v>74790</v>
      </c>
      <c r="R35" s="15">
        <v>19</v>
      </c>
      <c r="S35" s="83"/>
      <c r="T35" s="72"/>
      <c r="U35" s="72"/>
      <c r="V35" s="72"/>
      <c r="W35" s="72"/>
      <c r="X35" s="72"/>
      <c r="Y35" s="73"/>
      <c r="Z35" s="73"/>
      <c r="AA35" s="73"/>
      <c r="AB35" s="73"/>
      <c r="AC35" s="73"/>
      <c r="AD35" s="73"/>
    </row>
    <row r="36" spans="2:31" ht="16.5" customHeight="1" thickTop="1" thickBot="1" x14ac:dyDescent="0.3">
      <c r="B36" s="10">
        <v>20</v>
      </c>
      <c r="C36" s="11">
        <v>187717</v>
      </c>
      <c r="D36" s="11">
        <f t="shared" si="0"/>
        <v>24497.068500000001</v>
      </c>
      <c r="E36" s="11">
        <v>76633</v>
      </c>
      <c r="F36" s="12"/>
      <c r="G36" s="11"/>
      <c r="H36" s="11"/>
      <c r="I36" s="11"/>
      <c r="J36" s="11">
        <v>322308</v>
      </c>
      <c r="K36" s="13">
        <v>231690</v>
      </c>
      <c r="L36" s="22"/>
      <c r="M36" s="11">
        <v>27017</v>
      </c>
      <c r="N36" s="11">
        <v>27017</v>
      </c>
      <c r="O36" s="11"/>
      <c r="P36" s="11">
        <v>76840</v>
      </c>
      <c r="Q36" s="11">
        <v>74790</v>
      </c>
      <c r="R36" s="15">
        <v>20</v>
      </c>
      <c r="S36" s="83"/>
      <c r="T36" s="169" t="s">
        <v>88</v>
      </c>
      <c r="U36" s="170"/>
      <c r="V36" s="170"/>
      <c r="W36" s="170"/>
      <c r="X36" s="171"/>
      <c r="Z36" s="152" t="s">
        <v>89</v>
      </c>
      <c r="AA36" s="153"/>
      <c r="AB36" s="153"/>
      <c r="AC36" s="153"/>
      <c r="AD36" s="154"/>
    </row>
    <row r="37" spans="2:31" ht="16.5" thickTop="1" thickBot="1" x14ac:dyDescent="0.3">
      <c r="B37" s="10">
        <v>21</v>
      </c>
      <c r="C37" s="11">
        <v>175419</v>
      </c>
      <c r="D37" s="11">
        <f t="shared" si="0"/>
        <v>22892.179500000002</v>
      </c>
      <c r="E37" s="11">
        <v>60820</v>
      </c>
      <c r="F37" s="12"/>
      <c r="G37" s="11"/>
      <c r="H37" s="11"/>
      <c r="I37" s="11"/>
      <c r="J37" s="11">
        <v>301146</v>
      </c>
      <c r="K37" s="13">
        <v>222141</v>
      </c>
      <c r="L37" s="22"/>
      <c r="M37" s="11">
        <v>25190</v>
      </c>
      <c r="N37" s="11">
        <v>25190</v>
      </c>
      <c r="O37" s="11"/>
      <c r="P37" s="11">
        <v>76840</v>
      </c>
      <c r="Q37" s="11">
        <v>74790</v>
      </c>
      <c r="R37" s="15">
        <v>21</v>
      </c>
      <c r="T37" s="203" t="s">
        <v>23</v>
      </c>
      <c r="U37" s="204"/>
      <c r="V37" s="204"/>
      <c r="W37" s="204"/>
      <c r="X37" s="204"/>
      <c r="Y37" s="204"/>
      <c r="Z37" s="204"/>
      <c r="AA37" s="204"/>
      <c r="AB37" s="204"/>
      <c r="AC37" s="204"/>
      <c r="AD37" s="205"/>
    </row>
    <row r="38" spans="2:31" ht="16.5" thickTop="1" x14ac:dyDescent="0.25">
      <c r="B38" s="10">
        <v>22</v>
      </c>
      <c r="C38" s="11">
        <v>163956</v>
      </c>
      <c r="D38" s="11">
        <f t="shared" si="0"/>
        <v>21396.258000000002</v>
      </c>
      <c r="E38" s="11">
        <v>48264</v>
      </c>
      <c r="F38" s="12"/>
      <c r="G38" s="11"/>
      <c r="H38" s="11"/>
      <c r="I38" s="11"/>
      <c r="J38" s="11">
        <v>281438</v>
      </c>
      <c r="K38" s="13">
        <v>204530</v>
      </c>
      <c r="L38" s="22"/>
      <c r="M38" s="11">
        <v>23721</v>
      </c>
      <c r="N38" s="11">
        <v>23721</v>
      </c>
      <c r="O38" s="11"/>
      <c r="P38" s="11">
        <v>71743</v>
      </c>
      <c r="Q38" s="11">
        <v>75608</v>
      </c>
      <c r="R38" s="15">
        <v>22</v>
      </c>
      <c r="T38" s="166" t="s">
        <v>77</v>
      </c>
      <c r="U38" s="167"/>
      <c r="V38" s="167"/>
      <c r="W38" s="167"/>
      <c r="X38" s="168"/>
      <c r="Y38" s="17"/>
      <c r="Z38" s="166" t="s">
        <v>82</v>
      </c>
      <c r="AA38" s="167"/>
      <c r="AB38" s="167"/>
      <c r="AC38" s="167"/>
      <c r="AD38" s="168"/>
    </row>
    <row r="39" spans="2:31" ht="15.75" x14ac:dyDescent="0.25">
      <c r="B39" s="10">
        <v>23</v>
      </c>
      <c r="C39" s="11">
        <v>153229</v>
      </c>
      <c r="D39" s="11">
        <f t="shared" si="0"/>
        <v>19996.3845</v>
      </c>
      <c r="E39" s="11">
        <v>38308</v>
      </c>
      <c r="F39" s="12"/>
      <c r="G39" s="11"/>
      <c r="H39" s="11"/>
      <c r="I39" s="11"/>
      <c r="J39" s="11">
        <v>263080</v>
      </c>
      <c r="K39" s="13">
        <v>183453</v>
      </c>
      <c r="L39" s="22"/>
      <c r="M39" s="11">
        <v>21912</v>
      </c>
      <c r="N39" s="11">
        <v>21912</v>
      </c>
      <c r="O39" s="11"/>
      <c r="P39" s="11">
        <v>71743</v>
      </c>
      <c r="Q39" s="11">
        <v>75608</v>
      </c>
      <c r="R39" s="15">
        <v>23</v>
      </c>
      <c r="T39" s="18" t="s">
        <v>78</v>
      </c>
      <c r="U39" s="17"/>
      <c r="V39" s="17"/>
      <c r="W39" s="19"/>
      <c r="X39" s="20">
        <v>11887</v>
      </c>
      <c r="Y39" s="21"/>
      <c r="Z39" s="18" t="s">
        <v>83</v>
      </c>
      <c r="AA39" s="17"/>
      <c r="AB39" s="17"/>
      <c r="AC39" s="19"/>
      <c r="AD39" s="57">
        <v>12364</v>
      </c>
    </row>
    <row r="40" spans="2:31" ht="15.75" x14ac:dyDescent="0.25">
      <c r="B40" s="10">
        <v>24</v>
      </c>
      <c r="C40" s="11">
        <v>143194</v>
      </c>
      <c r="D40" s="11">
        <f t="shared" si="0"/>
        <v>18686.816999999999</v>
      </c>
      <c r="E40" s="12"/>
      <c r="F40" s="12"/>
      <c r="G40" s="11"/>
      <c r="H40" s="11"/>
      <c r="I40" s="11"/>
      <c r="J40" s="11"/>
      <c r="K40" s="13">
        <v>167255</v>
      </c>
      <c r="L40" s="22"/>
      <c r="M40" s="11">
        <v>20452</v>
      </c>
      <c r="N40" s="11">
        <v>20452</v>
      </c>
      <c r="O40" s="11"/>
      <c r="P40" s="11">
        <v>71743</v>
      </c>
      <c r="Q40" s="11"/>
      <c r="R40" s="15">
        <v>24</v>
      </c>
      <c r="T40" s="18" t="s">
        <v>79</v>
      </c>
      <c r="U40" s="17"/>
      <c r="V40" s="17"/>
      <c r="W40" s="19"/>
      <c r="X40" s="20">
        <v>7259</v>
      </c>
      <c r="Y40" s="21"/>
      <c r="Z40" s="18" t="s">
        <v>84</v>
      </c>
      <c r="AA40" s="17"/>
      <c r="AB40" s="17"/>
      <c r="AC40" s="19"/>
      <c r="AD40" s="57">
        <v>7587</v>
      </c>
    </row>
    <row r="41" spans="2:31" ht="15.75" x14ac:dyDescent="0.25">
      <c r="B41" s="10">
        <v>25</v>
      </c>
      <c r="C41" s="11">
        <v>133831</v>
      </c>
      <c r="D41" s="11">
        <f t="shared" si="0"/>
        <v>17464.945500000002</v>
      </c>
      <c r="E41" s="12"/>
      <c r="F41" s="12"/>
      <c r="G41" s="11"/>
      <c r="H41" s="11"/>
      <c r="I41" s="11"/>
      <c r="J41" s="11"/>
      <c r="K41" s="13">
        <v>161893</v>
      </c>
      <c r="L41" s="22"/>
      <c r="M41" s="11">
        <v>19346</v>
      </c>
      <c r="N41" s="11">
        <v>19346</v>
      </c>
      <c r="O41" s="11"/>
      <c r="P41" s="11">
        <v>68847</v>
      </c>
      <c r="Q41" s="11"/>
      <c r="R41" s="15">
        <v>25</v>
      </c>
      <c r="T41" s="18" t="s">
        <v>80</v>
      </c>
      <c r="U41" s="17"/>
      <c r="V41" s="17"/>
      <c r="W41" s="19"/>
      <c r="X41" s="20">
        <v>2295</v>
      </c>
      <c r="Y41" s="21"/>
      <c r="Z41" s="18" t="s">
        <v>85</v>
      </c>
      <c r="AA41" s="17"/>
      <c r="AB41" s="17"/>
      <c r="AC41" s="19"/>
      <c r="AD41" s="57">
        <v>2398</v>
      </c>
    </row>
    <row r="42" spans="2:31" ht="16.5" customHeight="1" thickBot="1" x14ac:dyDescent="0.3">
      <c r="B42" s="10">
        <v>26</v>
      </c>
      <c r="C42" s="11">
        <v>125008</v>
      </c>
      <c r="D42" s="11">
        <f t="shared" si="0"/>
        <v>16313.544</v>
      </c>
      <c r="E42" s="12"/>
      <c r="F42" s="12"/>
      <c r="G42" s="11"/>
      <c r="H42" s="11"/>
      <c r="I42" s="11"/>
      <c r="J42" s="11"/>
      <c r="K42" s="13">
        <v>151009</v>
      </c>
      <c r="L42" s="22"/>
      <c r="M42" s="11">
        <v>17897</v>
      </c>
      <c r="N42" s="11">
        <v>17897</v>
      </c>
      <c r="O42" s="11"/>
      <c r="P42" s="11">
        <v>68847</v>
      </c>
      <c r="Q42" s="11"/>
      <c r="R42" s="15">
        <v>26</v>
      </c>
      <c r="T42" s="18" t="s">
        <v>81</v>
      </c>
      <c r="U42" s="17"/>
      <c r="V42" s="17"/>
      <c r="W42" s="19"/>
      <c r="X42" s="20">
        <v>0</v>
      </c>
      <c r="Y42" s="21"/>
      <c r="Z42" s="18" t="s">
        <v>86</v>
      </c>
      <c r="AA42" s="17"/>
      <c r="AB42" s="17"/>
      <c r="AC42" s="19"/>
      <c r="AD42" s="57">
        <v>0</v>
      </c>
    </row>
    <row r="43" spans="2:31" ht="16.5" thickTop="1" thickBot="1" x14ac:dyDescent="0.3">
      <c r="B43" s="10">
        <v>27</v>
      </c>
      <c r="C43" s="11">
        <v>116828</v>
      </c>
      <c r="D43" s="11">
        <f t="shared" si="0"/>
        <v>15246.054</v>
      </c>
      <c r="E43" s="12"/>
      <c r="F43" s="12"/>
      <c r="G43" s="11"/>
      <c r="H43" s="11"/>
      <c r="I43" s="11"/>
      <c r="J43" s="11"/>
      <c r="K43" s="13">
        <v>144209</v>
      </c>
      <c r="L43" s="22"/>
      <c r="M43" s="11">
        <v>16777</v>
      </c>
      <c r="N43" s="11">
        <v>16777</v>
      </c>
      <c r="O43" s="11"/>
      <c r="P43" s="11">
        <v>68847</v>
      </c>
      <c r="Q43" s="11"/>
      <c r="R43" s="15">
        <v>27</v>
      </c>
      <c r="T43" s="157" t="s">
        <v>29</v>
      </c>
      <c r="U43" s="158"/>
      <c r="V43" s="158"/>
      <c r="W43" s="158"/>
      <c r="X43" s="158"/>
      <c r="Y43" s="158"/>
      <c r="Z43" s="158"/>
      <c r="AA43" s="158"/>
      <c r="AB43" s="158"/>
      <c r="AC43" s="158"/>
      <c r="AD43" s="159"/>
    </row>
    <row r="44" spans="2:31" ht="15.75" thickTop="1" x14ac:dyDescent="0.25">
      <c r="B44" s="10">
        <v>28</v>
      </c>
      <c r="C44" s="11">
        <v>109234</v>
      </c>
      <c r="D44" s="11">
        <f t="shared" si="0"/>
        <v>14255.037</v>
      </c>
      <c r="E44" s="12"/>
      <c r="F44" s="12"/>
      <c r="G44" s="11"/>
      <c r="H44" s="11"/>
      <c r="I44" s="11"/>
      <c r="J44" s="11"/>
      <c r="K44" s="13">
        <v>138161</v>
      </c>
      <c r="L44" s="22"/>
      <c r="M44" s="11">
        <v>15702</v>
      </c>
      <c r="N44" s="11">
        <v>15702</v>
      </c>
      <c r="O44" s="11"/>
      <c r="P44" s="11">
        <v>70536</v>
      </c>
      <c r="Q44" s="11"/>
      <c r="R44" s="15">
        <v>28</v>
      </c>
      <c r="T44" s="166" t="s">
        <v>87</v>
      </c>
      <c r="U44" s="167"/>
      <c r="V44" s="167"/>
      <c r="W44" s="167"/>
      <c r="X44" s="168"/>
      <c r="Z44" s="166" t="s">
        <v>82</v>
      </c>
      <c r="AA44" s="167"/>
      <c r="AB44" s="167"/>
      <c r="AC44" s="167"/>
      <c r="AD44" s="168"/>
    </row>
    <row r="45" spans="2:31" ht="16.5" customHeight="1" x14ac:dyDescent="0.25">
      <c r="B45" s="10">
        <v>29</v>
      </c>
      <c r="C45" s="11">
        <v>102110</v>
      </c>
      <c r="D45" s="11">
        <f t="shared" si="0"/>
        <v>13325.355000000001</v>
      </c>
      <c r="E45" s="12"/>
      <c r="F45" s="12"/>
      <c r="G45" s="11"/>
      <c r="H45" s="11"/>
      <c r="I45" s="11"/>
      <c r="J45" s="11"/>
      <c r="K45" s="13">
        <v>132937</v>
      </c>
      <c r="L45" s="22"/>
      <c r="M45" s="11">
        <v>14612</v>
      </c>
      <c r="N45" s="11">
        <v>14612</v>
      </c>
      <c r="O45" s="11"/>
      <c r="P45" s="11">
        <v>70536</v>
      </c>
      <c r="Q45" s="11"/>
      <c r="R45" s="15">
        <v>29</v>
      </c>
      <c r="S45" s="83"/>
      <c r="T45" s="23" t="s">
        <v>30</v>
      </c>
      <c r="U45" s="24"/>
      <c r="V45" s="24"/>
      <c r="W45" s="24"/>
      <c r="X45" s="25">
        <v>288000</v>
      </c>
      <c r="Y45" s="26"/>
      <c r="Z45" s="23" t="s">
        <v>30</v>
      </c>
      <c r="AA45" s="24"/>
      <c r="AB45" s="24"/>
      <c r="AC45" s="24"/>
      <c r="AD45" s="25">
        <v>301000</v>
      </c>
    </row>
    <row r="46" spans="2:31" ht="15" customHeight="1" x14ac:dyDescent="0.25">
      <c r="B46" s="10">
        <v>30</v>
      </c>
      <c r="C46" s="11">
        <v>99550</v>
      </c>
      <c r="D46" s="11">
        <f t="shared" si="0"/>
        <v>12991.275</v>
      </c>
      <c r="E46" s="12"/>
      <c r="F46" s="12"/>
      <c r="G46" s="11"/>
      <c r="H46" s="11"/>
      <c r="I46" s="11"/>
      <c r="J46" s="11"/>
      <c r="K46" s="13">
        <v>124477</v>
      </c>
      <c r="L46" s="22"/>
      <c r="M46" s="11">
        <v>9486</v>
      </c>
      <c r="N46" s="11">
        <v>9486</v>
      </c>
      <c r="O46" s="11"/>
      <c r="P46" s="11">
        <v>70536</v>
      </c>
      <c r="Q46" s="11"/>
      <c r="R46" s="15">
        <v>30</v>
      </c>
      <c r="S46" s="83"/>
      <c r="T46" s="23" t="s">
        <v>31</v>
      </c>
      <c r="U46" s="24"/>
      <c r="V46" s="24"/>
      <c r="W46" s="24"/>
      <c r="X46" s="25">
        <v>185778</v>
      </c>
      <c r="Y46" s="26"/>
      <c r="Z46" s="23" t="s">
        <v>31</v>
      </c>
      <c r="AA46" s="24"/>
      <c r="AB46" s="24"/>
      <c r="AC46" s="24"/>
      <c r="AD46" s="25">
        <v>194164</v>
      </c>
    </row>
    <row r="47" spans="2:31" ht="16.5" customHeight="1" thickBot="1" x14ac:dyDescent="0.3">
      <c r="B47" s="38">
        <v>31</v>
      </c>
      <c r="C47" s="39">
        <v>97143</v>
      </c>
      <c r="D47" s="11">
        <f t="shared" si="0"/>
        <v>12677.1615</v>
      </c>
      <c r="E47" s="40"/>
      <c r="F47" s="40"/>
      <c r="G47" s="41"/>
      <c r="H47" s="41"/>
      <c r="I47" s="41"/>
      <c r="J47" s="41"/>
      <c r="K47" s="42">
        <v>115102</v>
      </c>
      <c r="L47" s="43"/>
      <c r="M47" s="41">
        <v>7672</v>
      </c>
      <c r="N47" s="41">
        <v>7672</v>
      </c>
      <c r="O47" s="41"/>
      <c r="P47" s="41">
        <v>70536</v>
      </c>
      <c r="Q47" s="41"/>
      <c r="R47" s="44">
        <v>31</v>
      </c>
      <c r="S47" s="83"/>
      <c r="T47" s="69">
        <v>0.22275700000000001</v>
      </c>
      <c r="U47" s="155" t="s">
        <v>32</v>
      </c>
      <c r="V47" s="155"/>
      <c r="W47" s="27"/>
      <c r="X47" s="28">
        <v>41383.349946000002</v>
      </c>
      <c r="Y47" s="26"/>
      <c r="Z47" s="70">
        <v>0.22275700000000001</v>
      </c>
      <c r="AA47" s="156" t="s">
        <v>32</v>
      </c>
      <c r="AB47" s="156"/>
      <c r="AC47" s="29"/>
      <c r="AD47" s="30">
        <v>43251.390147999999</v>
      </c>
    </row>
    <row r="48" spans="2:31" ht="15.75" customHeight="1" thickTop="1" x14ac:dyDescent="0.25">
      <c r="L48" s="24"/>
      <c r="S48" s="85"/>
      <c r="AE48" s="45"/>
    </row>
    <row r="49" spans="2:31" ht="15.75" customHeight="1" x14ac:dyDescent="0.25">
      <c r="B49" s="189" t="s">
        <v>76</v>
      </c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81"/>
      <c r="AE49" s="45"/>
    </row>
    <row r="50" spans="2:31" ht="15" customHeight="1" x14ac:dyDescent="0.25">
      <c r="B50" s="190" t="s">
        <v>59</v>
      </c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81"/>
      <c r="AE50" s="24"/>
    </row>
    <row r="51" spans="2:31" x14ac:dyDescent="0.25"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85"/>
      <c r="AE51" s="24"/>
    </row>
    <row r="52" spans="2:31" x14ac:dyDescent="0.25">
      <c r="B52" s="71" t="s">
        <v>60</v>
      </c>
      <c r="C52" s="4"/>
      <c r="D52" s="4"/>
      <c r="E52" s="4"/>
      <c r="F52" s="4"/>
      <c r="G52" s="4"/>
      <c r="H52" s="4"/>
      <c r="I52" s="4"/>
      <c r="J52" s="4"/>
      <c r="K52" s="4"/>
      <c r="L52" s="24"/>
      <c r="M52" s="46"/>
      <c r="N52" s="46"/>
      <c r="O52" s="46"/>
      <c r="P52" s="46"/>
      <c r="Q52" s="46"/>
      <c r="R52" s="46"/>
      <c r="S52" s="85"/>
      <c r="AE52" s="24"/>
    </row>
    <row r="53" spans="2:3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24"/>
      <c r="M53" s="32"/>
      <c r="N53" s="32"/>
      <c r="O53" s="32"/>
      <c r="P53" s="32"/>
      <c r="Q53" s="32"/>
      <c r="R53" s="32"/>
      <c r="S53" s="85"/>
    </row>
  </sheetData>
  <mergeCells count="35">
    <mergeCell ref="D10:D11"/>
    <mergeCell ref="T11:AD11"/>
    <mergeCell ref="B49:R49"/>
    <mergeCell ref="B50:R51"/>
    <mergeCell ref="T33:AD33"/>
    <mergeCell ref="Z31:AD32"/>
    <mergeCell ref="T22:AD22"/>
    <mergeCell ref="T37:AD37"/>
    <mergeCell ref="T43:AD43"/>
    <mergeCell ref="B10:B11"/>
    <mergeCell ref="C10:C11"/>
    <mergeCell ref="E10:E11"/>
    <mergeCell ref="F10:F11"/>
    <mergeCell ref="G10:K10"/>
    <mergeCell ref="O10:Q10"/>
    <mergeCell ref="R10:R11"/>
    <mergeCell ref="H2:M2"/>
    <mergeCell ref="H3:M3"/>
    <mergeCell ref="H4:M4"/>
    <mergeCell ref="G7:N7"/>
    <mergeCell ref="L10:L11"/>
    <mergeCell ref="M10:N10"/>
    <mergeCell ref="Z36:AD36"/>
    <mergeCell ref="U47:V47"/>
    <mergeCell ref="AA47:AB47"/>
    <mergeCell ref="T12:AD12"/>
    <mergeCell ref="T13:AD13"/>
    <mergeCell ref="T17:AD17"/>
    <mergeCell ref="T18:AD18"/>
    <mergeCell ref="T34:AD34"/>
    <mergeCell ref="T38:X38"/>
    <mergeCell ref="Z38:AD38"/>
    <mergeCell ref="T44:X44"/>
    <mergeCell ref="Z44:AD44"/>
    <mergeCell ref="T36:X36"/>
  </mergeCells>
  <pageMargins left="0.19685039370078741" right="0.19685039370078741" top="0.43307086614173229" bottom="0.43307086614173229" header="0.31496062992125984" footer="0.31496062992125984"/>
  <pageSetup paperSize="9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48"/>
  <sheetViews>
    <sheetView view="pageBreakPreview" zoomScale="80" zoomScaleNormal="70" zoomScaleSheetLayoutView="80" workbookViewId="0">
      <selection activeCell="R21" sqref="R21"/>
    </sheetView>
  </sheetViews>
  <sheetFormatPr baseColWidth="10" defaultColWidth="11.42578125" defaultRowHeight="15" x14ac:dyDescent="0.25"/>
  <cols>
    <col min="1" max="1" width="8.7109375" style="1" customWidth="1"/>
    <col min="2" max="2" width="7" style="1" bestFit="1" customWidth="1"/>
    <col min="3" max="8" width="13.28515625" style="1" customWidth="1"/>
    <col min="9" max="9" width="7" style="1" bestFit="1" customWidth="1"/>
    <col min="10" max="10" width="10.7109375" style="1" customWidth="1"/>
    <col min="11" max="11" width="10.28515625" style="1" customWidth="1"/>
    <col min="12" max="20" width="11.42578125" style="1"/>
    <col min="21" max="21" width="10.7109375" style="1" customWidth="1"/>
    <col min="22" max="22" width="6.7109375" style="1" customWidth="1"/>
    <col min="23" max="16384" width="11.42578125" style="1"/>
  </cols>
  <sheetData>
    <row r="1" spans="2:22" ht="15.75" thickBot="1" x14ac:dyDescent="0.3"/>
    <row r="2" spans="2:22" ht="15.75" thickTop="1" x14ac:dyDescent="0.25">
      <c r="B2" s="5"/>
      <c r="E2" s="3"/>
      <c r="H2" s="172" t="s">
        <v>0</v>
      </c>
      <c r="I2" s="173"/>
      <c r="J2" s="173"/>
      <c r="K2" s="173"/>
      <c r="L2" s="173"/>
      <c r="M2" s="174"/>
    </row>
    <row r="3" spans="2:22" x14ac:dyDescent="0.25">
      <c r="B3" s="5"/>
      <c r="C3" s="3"/>
      <c r="E3" s="4"/>
      <c r="G3" s="4"/>
      <c r="H3" s="175" t="s">
        <v>1</v>
      </c>
      <c r="I3" s="176"/>
      <c r="J3" s="176"/>
      <c r="K3" s="176"/>
      <c r="L3" s="176"/>
      <c r="M3" s="177"/>
    </row>
    <row r="4" spans="2:22" ht="15.75" thickBot="1" x14ac:dyDescent="0.3">
      <c r="B4" s="5"/>
      <c r="C4" s="3"/>
      <c r="E4" s="4"/>
      <c r="F4" s="4"/>
      <c r="G4" s="4"/>
      <c r="H4" s="178" t="s">
        <v>2</v>
      </c>
      <c r="I4" s="179"/>
      <c r="J4" s="179"/>
      <c r="K4" s="179"/>
      <c r="L4" s="179"/>
      <c r="M4" s="180"/>
    </row>
    <row r="5" spans="2:22" ht="15.75" thickTop="1" x14ac:dyDescent="0.25">
      <c r="B5" s="47"/>
      <c r="C5" s="47"/>
      <c r="D5" s="47"/>
      <c r="E5" s="2"/>
      <c r="F5" s="5"/>
      <c r="G5" s="5"/>
      <c r="H5" s="2"/>
    </row>
    <row r="6" spans="2:22" x14ac:dyDescent="0.25">
      <c r="B6" s="47"/>
      <c r="C6" s="47"/>
      <c r="D6" s="47"/>
      <c r="E6" s="2"/>
      <c r="F6" s="5"/>
      <c r="G6" s="5"/>
      <c r="H6" s="2"/>
    </row>
    <row r="7" spans="2:22" x14ac:dyDescent="0.25">
      <c r="B7" s="47"/>
      <c r="C7" s="181" t="s">
        <v>61</v>
      </c>
      <c r="D7" s="181"/>
      <c r="E7" s="181"/>
      <c r="F7" s="181"/>
      <c r="G7" s="181"/>
      <c r="H7" s="181"/>
      <c r="K7" s="218" t="s">
        <v>62</v>
      </c>
      <c r="L7" s="218"/>
      <c r="M7" s="218"/>
      <c r="N7" s="218"/>
      <c r="O7" s="218"/>
      <c r="P7" s="218"/>
      <c r="Q7" s="218"/>
      <c r="R7" s="218"/>
    </row>
    <row r="8" spans="2:22" x14ac:dyDescent="0.25">
      <c r="B8" s="47"/>
      <c r="C8" s="47"/>
      <c r="D8" s="7" t="s">
        <v>92</v>
      </c>
      <c r="E8" s="7"/>
      <c r="F8" s="7" t="s">
        <v>91</v>
      </c>
      <c r="G8" s="7"/>
      <c r="H8" s="7"/>
      <c r="K8" s="4"/>
      <c r="L8" s="7" t="s">
        <v>92</v>
      </c>
      <c r="N8" s="4"/>
      <c r="O8" s="7" t="s">
        <v>91</v>
      </c>
      <c r="P8" s="7"/>
      <c r="Q8" s="7"/>
      <c r="R8" s="3"/>
    </row>
    <row r="9" spans="2:22" ht="15.75" thickBot="1" x14ac:dyDescent="0.3">
      <c r="B9" s="47"/>
      <c r="C9" s="47"/>
      <c r="D9" s="48"/>
      <c r="E9" s="2"/>
      <c r="F9" s="5"/>
      <c r="G9" s="5"/>
      <c r="H9" s="2"/>
    </row>
    <row r="10" spans="2:22" ht="47.25" customHeight="1" thickTop="1" x14ac:dyDescent="0.25">
      <c r="B10" s="219" t="s">
        <v>4</v>
      </c>
      <c r="C10" s="184" t="s">
        <v>63</v>
      </c>
      <c r="D10" s="184" t="s">
        <v>64</v>
      </c>
      <c r="E10" s="184" t="s">
        <v>65</v>
      </c>
      <c r="F10" s="184" t="s">
        <v>66</v>
      </c>
      <c r="G10" s="184" t="s">
        <v>15</v>
      </c>
      <c r="H10" s="213" t="s">
        <v>67</v>
      </c>
      <c r="I10" s="215" t="s">
        <v>4</v>
      </c>
      <c r="J10" s="217" t="s">
        <v>63</v>
      </c>
      <c r="K10" s="184"/>
      <c r="L10" s="184" t="s">
        <v>68</v>
      </c>
      <c r="M10" s="184"/>
      <c r="N10" s="184" t="s">
        <v>65</v>
      </c>
      <c r="O10" s="184"/>
      <c r="P10" s="184" t="s">
        <v>66</v>
      </c>
      <c r="Q10" s="184"/>
      <c r="R10" s="184" t="s">
        <v>15</v>
      </c>
      <c r="S10" s="184"/>
      <c r="T10" s="184" t="s">
        <v>67</v>
      </c>
      <c r="U10" s="184"/>
      <c r="V10" s="211" t="s">
        <v>4</v>
      </c>
    </row>
    <row r="11" spans="2:22" x14ac:dyDescent="0.25">
      <c r="B11" s="220"/>
      <c r="C11" s="208"/>
      <c r="D11" s="208"/>
      <c r="E11" s="208"/>
      <c r="F11" s="208"/>
      <c r="G11" s="208"/>
      <c r="H11" s="214"/>
      <c r="I11" s="216"/>
      <c r="J11" s="49" t="s">
        <v>69</v>
      </c>
      <c r="K11" s="50" t="s">
        <v>70</v>
      </c>
      <c r="L11" s="50" t="s">
        <v>69</v>
      </c>
      <c r="M11" s="50" t="s">
        <v>70</v>
      </c>
      <c r="N11" s="50" t="s">
        <v>69</v>
      </c>
      <c r="O11" s="50" t="s">
        <v>70</v>
      </c>
      <c r="P11" s="50" t="s">
        <v>69</v>
      </c>
      <c r="Q11" s="50" t="s">
        <v>70</v>
      </c>
      <c r="R11" s="50" t="s">
        <v>69</v>
      </c>
      <c r="S11" s="50" t="s">
        <v>70</v>
      </c>
      <c r="T11" s="50" t="s">
        <v>69</v>
      </c>
      <c r="U11" s="50" t="s">
        <v>70</v>
      </c>
      <c r="V11" s="212"/>
    </row>
    <row r="12" spans="2:22" x14ac:dyDescent="0.25">
      <c r="B12" s="10" t="s">
        <v>22</v>
      </c>
      <c r="C12" s="11">
        <v>122556</v>
      </c>
      <c r="D12" s="11"/>
      <c r="E12" s="11"/>
      <c r="F12" s="11"/>
      <c r="G12" s="11"/>
      <c r="H12" s="13"/>
      <c r="I12" s="51" t="s">
        <v>22</v>
      </c>
      <c r="J12" s="52">
        <v>178854</v>
      </c>
      <c r="K12" s="11">
        <v>75207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15" t="s">
        <v>22</v>
      </c>
    </row>
    <row r="13" spans="2:22" x14ac:dyDescent="0.25">
      <c r="B13" s="10" t="s">
        <v>24</v>
      </c>
      <c r="C13" s="11">
        <v>120229</v>
      </c>
      <c r="D13" s="11"/>
      <c r="E13" s="11"/>
      <c r="F13" s="11"/>
      <c r="G13" s="11"/>
      <c r="H13" s="13"/>
      <c r="I13" s="51" t="s">
        <v>24</v>
      </c>
      <c r="J13" s="52">
        <v>181019</v>
      </c>
      <c r="K13" s="11">
        <v>76089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15" t="s">
        <v>24</v>
      </c>
    </row>
    <row r="14" spans="2:22" x14ac:dyDescent="0.25">
      <c r="B14" s="10" t="s">
        <v>25</v>
      </c>
      <c r="C14" s="11">
        <v>119865</v>
      </c>
      <c r="D14" s="11"/>
      <c r="E14" s="11"/>
      <c r="F14" s="11"/>
      <c r="G14" s="11"/>
      <c r="H14" s="13"/>
      <c r="I14" s="51" t="s">
        <v>25</v>
      </c>
      <c r="J14" s="52">
        <v>184980</v>
      </c>
      <c r="K14" s="11">
        <v>77720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15" t="s">
        <v>25</v>
      </c>
    </row>
    <row r="15" spans="2:22" x14ac:dyDescent="0.25">
      <c r="B15" s="10" t="s">
        <v>26</v>
      </c>
      <c r="C15" s="11"/>
      <c r="D15" s="11">
        <v>85764</v>
      </c>
      <c r="E15" s="11"/>
      <c r="F15" s="11"/>
      <c r="G15" s="11"/>
      <c r="H15" s="13"/>
      <c r="I15" s="51" t="s">
        <v>26</v>
      </c>
      <c r="J15" s="52">
        <v>185315</v>
      </c>
      <c r="K15" s="11">
        <v>75910</v>
      </c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15" t="s">
        <v>26</v>
      </c>
    </row>
    <row r="16" spans="2:22" x14ac:dyDescent="0.25">
      <c r="B16" s="10" t="s">
        <v>27</v>
      </c>
      <c r="C16" s="11"/>
      <c r="D16" s="11">
        <v>96487</v>
      </c>
      <c r="E16" s="11"/>
      <c r="F16" s="11"/>
      <c r="G16" s="11"/>
      <c r="H16" s="13"/>
      <c r="I16" s="51" t="s">
        <v>27</v>
      </c>
      <c r="J16" s="54"/>
      <c r="K16" s="53"/>
      <c r="L16" s="11">
        <v>208233</v>
      </c>
      <c r="M16" s="11">
        <v>85293</v>
      </c>
      <c r="N16" s="53"/>
      <c r="O16" s="53"/>
      <c r="P16" s="53"/>
      <c r="Q16" s="53"/>
      <c r="R16" s="53"/>
      <c r="S16" s="53"/>
      <c r="T16" s="53"/>
      <c r="U16" s="53"/>
      <c r="V16" s="15" t="s">
        <v>27</v>
      </c>
    </row>
    <row r="17" spans="2:22" x14ac:dyDescent="0.25">
      <c r="B17" s="10" t="s">
        <v>28</v>
      </c>
      <c r="C17" s="11"/>
      <c r="D17" s="11">
        <v>97581</v>
      </c>
      <c r="E17" s="11">
        <v>97581</v>
      </c>
      <c r="F17" s="11">
        <v>73807</v>
      </c>
      <c r="G17" s="11"/>
      <c r="H17" s="13"/>
      <c r="I17" s="51" t="s">
        <v>28</v>
      </c>
      <c r="J17" s="54"/>
      <c r="K17" s="53"/>
      <c r="L17" s="11">
        <v>210359</v>
      </c>
      <c r="M17" s="11">
        <v>86174</v>
      </c>
      <c r="N17" s="11">
        <v>210359</v>
      </c>
      <c r="O17" s="11">
        <v>86174</v>
      </c>
      <c r="P17" s="11">
        <v>178999</v>
      </c>
      <c r="Q17" s="11">
        <v>67469</v>
      </c>
      <c r="R17" s="53"/>
      <c r="S17" s="53"/>
      <c r="T17" s="53"/>
      <c r="U17" s="53"/>
      <c r="V17" s="15" t="s">
        <v>28</v>
      </c>
    </row>
    <row r="18" spans="2:22" x14ac:dyDescent="0.25">
      <c r="B18" s="10">
        <v>2</v>
      </c>
      <c r="C18" s="11"/>
      <c r="D18" s="11">
        <v>98677</v>
      </c>
      <c r="E18" s="11">
        <v>98677</v>
      </c>
      <c r="F18" s="11">
        <v>72350</v>
      </c>
      <c r="G18" s="11"/>
      <c r="H18" s="13"/>
      <c r="I18" s="51">
        <v>2</v>
      </c>
      <c r="J18" s="54"/>
      <c r="K18" s="53"/>
      <c r="L18" s="11">
        <v>212462</v>
      </c>
      <c r="M18" s="11">
        <v>87018</v>
      </c>
      <c r="N18" s="11">
        <v>212462</v>
      </c>
      <c r="O18" s="11">
        <v>87018</v>
      </c>
      <c r="P18" s="11">
        <v>175484</v>
      </c>
      <c r="Q18" s="11">
        <v>66133</v>
      </c>
      <c r="R18" s="53"/>
      <c r="S18" s="53"/>
      <c r="T18" s="53"/>
      <c r="U18" s="53"/>
      <c r="V18" s="15">
        <v>2</v>
      </c>
    </row>
    <row r="19" spans="2:22" x14ac:dyDescent="0.25">
      <c r="B19" s="10">
        <v>3</v>
      </c>
      <c r="C19" s="11"/>
      <c r="D19" s="11">
        <v>101757</v>
      </c>
      <c r="E19" s="11">
        <v>101757</v>
      </c>
      <c r="F19" s="11">
        <v>68276</v>
      </c>
      <c r="G19" s="11"/>
      <c r="H19" s="13"/>
      <c r="I19" s="51">
        <v>3</v>
      </c>
      <c r="J19" s="54"/>
      <c r="K19" s="53"/>
      <c r="L19" s="11">
        <v>218380</v>
      </c>
      <c r="M19" s="11">
        <v>89459</v>
      </c>
      <c r="N19" s="11">
        <v>218380</v>
      </c>
      <c r="O19" s="11">
        <v>89459</v>
      </c>
      <c r="P19" s="11">
        <v>165572</v>
      </c>
      <c r="Q19" s="11">
        <v>62376</v>
      </c>
      <c r="R19" s="53"/>
      <c r="S19" s="53"/>
      <c r="T19" s="53"/>
      <c r="U19" s="53"/>
      <c r="V19" s="15">
        <v>3</v>
      </c>
    </row>
    <row r="20" spans="2:22" x14ac:dyDescent="0.25">
      <c r="B20" s="10">
        <v>4</v>
      </c>
      <c r="C20" s="11"/>
      <c r="D20" s="11">
        <v>104647</v>
      </c>
      <c r="E20" s="11">
        <v>104647</v>
      </c>
      <c r="F20" s="11">
        <v>64389</v>
      </c>
      <c r="G20" s="11">
        <v>104647</v>
      </c>
      <c r="H20" s="13"/>
      <c r="I20" s="51">
        <v>4</v>
      </c>
      <c r="J20" s="54"/>
      <c r="K20" s="53"/>
      <c r="L20" s="11">
        <v>223973</v>
      </c>
      <c r="M20" s="11">
        <v>91758</v>
      </c>
      <c r="N20" s="11">
        <v>223973</v>
      </c>
      <c r="O20" s="11">
        <v>91758</v>
      </c>
      <c r="P20" s="11">
        <v>156184</v>
      </c>
      <c r="Q20" s="11">
        <v>58870</v>
      </c>
      <c r="R20" s="11">
        <v>223973</v>
      </c>
      <c r="S20" s="11">
        <v>91739</v>
      </c>
      <c r="T20" s="53"/>
      <c r="U20" s="53"/>
      <c r="V20" s="15">
        <v>4</v>
      </c>
    </row>
    <row r="21" spans="2:22" x14ac:dyDescent="0.25">
      <c r="B21" s="10">
        <v>5</v>
      </c>
      <c r="C21" s="11"/>
      <c r="D21" s="11">
        <v>112803</v>
      </c>
      <c r="E21" s="11">
        <v>108912</v>
      </c>
      <c r="F21" s="11">
        <v>58148</v>
      </c>
      <c r="G21" s="11">
        <v>105000</v>
      </c>
      <c r="H21" s="13">
        <v>25276</v>
      </c>
      <c r="I21" s="51">
        <v>5</v>
      </c>
      <c r="J21" s="54"/>
      <c r="K21" s="53"/>
      <c r="L21" s="11">
        <v>229251</v>
      </c>
      <c r="M21" s="11">
        <v>93905</v>
      </c>
      <c r="N21" s="11">
        <v>232845</v>
      </c>
      <c r="O21" s="11">
        <v>93700</v>
      </c>
      <c r="P21" s="11">
        <v>141042</v>
      </c>
      <c r="Q21" s="11">
        <v>53156</v>
      </c>
      <c r="R21" s="11">
        <v>236756</v>
      </c>
      <c r="S21" s="11">
        <v>93469</v>
      </c>
      <c r="T21" s="11">
        <v>61323</v>
      </c>
      <c r="U21" s="11">
        <v>23102</v>
      </c>
      <c r="V21" s="15">
        <v>5</v>
      </c>
    </row>
    <row r="22" spans="2:22" x14ac:dyDescent="0.25">
      <c r="B22" s="10">
        <v>6</v>
      </c>
      <c r="C22" s="11"/>
      <c r="D22" s="11"/>
      <c r="E22" s="11">
        <v>102719</v>
      </c>
      <c r="F22" s="11">
        <v>54848</v>
      </c>
      <c r="G22" s="11">
        <v>99052</v>
      </c>
      <c r="H22" s="13">
        <v>24054</v>
      </c>
      <c r="I22" s="51">
        <v>6</v>
      </c>
      <c r="J22" s="54"/>
      <c r="K22" s="53"/>
      <c r="L22" s="53"/>
      <c r="M22" s="53"/>
      <c r="N22" s="11">
        <v>246575</v>
      </c>
      <c r="O22" s="11">
        <v>95230</v>
      </c>
      <c r="P22" s="11">
        <v>133050</v>
      </c>
      <c r="Q22" s="11">
        <v>50149</v>
      </c>
      <c r="R22" s="11">
        <v>250258</v>
      </c>
      <c r="S22" s="11">
        <v>94989</v>
      </c>
      <c r="T22" s="11">
        <v>58342</v>
      </c>
      <c r="U22" s="11">
        <v>21988</v>
      </c>
      <c r="V22" s="15">
        <v>6</v>
      </c>
    </row>
    <row r="23" spans="2:22" x14ac:dyDescent="0.25">
      <c r="B23" s="10">
        <v>7</v>
      </c>
      <c r="C23" s="11"/>
      <c r="D23" s="11"/>
      <c r="E23" s="11">
        <v>87342</v>
      </c>
      <c r="F23" s="11">
        <v>50554</v>
      </c>
      <c r="G23" s="11">
        <v>84133</v>
      </c>
      <c r="H23" s="13">
        <v>22441</v>
      </c>
      <c r="I23" s="51">
        <v>7</v>
      </c>
      <c r="J23" s="54"/>
      <c r="K23" s="53"/>
      <c r="L23" s="53"/>
      <c r="M23" s="53"/>
      <c r="N23" s="11">
        <v>211868</v>
      </c>
      <c r="O23" s="11">
        <v>79832</v>
      </c>
      <c r="P23" s="11">
        <v>122638</v>
      </c>
      <c r="Q23" s="11">
        <v>46219</v>
      </c>
      <c r="R23" s="11">
        <v>204089</v>
      </c>
      <c r="S23" s="11">
        <v>76897</v>
      </c>
      <c r="T23" s="11">
        <v>54455</v>
      </c>
      <c r="U23" s="11">
        <v>20507</v>
      </c>
      <c r="V23" s="15">
        <v>7</v>
      </c>
    </row>
    <row r="24" spans="2:22" x14ac:dyDescent="0.25">
      <c r="B24" s="10">
        <v>8</v>
      </c>
      <c r="C24" s="11"/>
      <c r="D24" s="11"/>
      <c r="E24" s="11">
        <v>80852</v>
      </c>
      <c r="F24" s="11">
        <v>46809</v>
      </c>
      <c r="G24" s="11">
        <v>77888</v>
      </c>
      <c r="H24" s="13">
        <v>21049</v>
      </c>
      <c r="I24" s="51">
        <v>8</v>
      </c>
      <c r="J24" s="54"/>
      <c r="K24" s="53"/>
      <c r="L24" s="53"/>
      <c r="M24" s="53"/>
      <c r="N24" s="11">
        <v>196172</v>
      </c>
      <c r="O24" s="11">
        <v>73923</v>
      </c>
      <c r="P24" s="11">
        <v>113553</v>
      </c>
      <c r="Q24" s="11">
        <v>42799</v>
      </c>
      <c r="R24" s="11">
        <v>188964</v>
      </c>
      <c r="S24" s="11">
        <v>71203</v>
      </c>
      <c r="T24" s="11">
        <v>51065</v>
      </c>
      <c r="U24" s="11">
        <v>19253</v>
      </c>
      <c r="V24" s="15">
        <v>8</v>
      </c>
    </row>
    <row r="25" spans="2:22" x14ac:dyDescent="0.25">
      <c r="B25" s="10">
        <v>9</v>
      </c>
      <c r="C25" s="11"/>
      <c r="D25" s="11"/>
      <c r="E25" s="11">
        <v>72132</v>
      </c>
      <c r="F25" s="11">
        <v>35577</v>
      </c>
      <c r="G25" s="11">
        <v>72132</v>
      </c>
      <c r="H25" s="13">
        <v>19754</v>
      </c>
      <c r="I25" s="51">
        <v>9</v>
      </c>
      <c r="J25" s="54"/>
      <c r="K25" s="53"/>
      <c r="L25" s="53"/>
      <c r="M25" s="53"/>
      <c r="N25" s="11">
        <v>174947</v>
      </c>
      <c r="O25" s="11">
        <v>65936</v>
      </c>
      <c r="P25" s="11">
        <v>86297</v>
      </c>
      <c r="Q25" s="11">
        <v>32523</v>
      </c>
      <c r="R25" s="11">
        <v>174947</v>
      </c>
      <c r="S25" s="11">
        <v>65936</v>
      </c>
      <c r="T25" s="11">
        <v>47919</v>
      </c>
      <c r="U25" s="11">
        <v>18058</v>
      </c>
      <c r="V25" s="15">
        <v>9</v>
      </c>
    </row>
    <row r="26" spans="2:22" x14ac:dyDescent="0.25">
      <c r="B26" s="10">
        <v>10</v>
      </c>
      <c r="C26" s="11"/>
      <c r="D26" s="11"/>
      <c r="E26" s="11">
        <v>66782</v>
      </c>
      <c r="F26" s="11">
        <v>32939</v>
      </c>
      <c r="G26" s="11">
        <v>66782</v>
      </c>
      <c r="H26" s="13">
        <v>18571</v>
      </c>
      <c r="I26" s="51">
        <v>10</v>
      </c>
      <c r="J26" s="54"/>
      <c r="K26" s="53"/>
      <c r="L26" s="53"/>
      <c r="M26" s="53"/>
      <c r="N26" s="11">
        <v>162004</v>
      </c>
      <c r="O26" s="11">
        <v>61051</v>
      </c>
      <c r="P26" s="11">
        <v>79907</v>
      </c>
      <c r="Q26" s="11">
        <v>30115</v>
      </c>
      <c r="R26" s="11">
        <v>162004</v>
      </c>
      <c r="S26" s="11">
        <v>61051</v>
      </c>
      <c r="T26" s="11">
        <v>45006</v>
      </c>
      <c r="U26" s="11">
        <v>16978</v>
      </c>
      <c r="V26" s="15">
        <v>10</v>
      </c>
    </row>
    <row r="27" spans="2:22" x14ac:dyDescent="0.25">
      <c r="B27" s="10">
        <v>11</v>
      </c>
      <c r="C27" s="11"/>
      <c r="D27" s="11"/>
      <c r="E27" s="11">
        <v>61846</v>
      </c>
      <c r="F27" s="11">
        <v>30513</v>
      </c>
      <c r="G27" s="11">
        <v>61846</v>
      </c>
      <c r="H27" s="13">
        <v>17159</v>
      </c>
      <c r="I27" s="51">
        <v>11</v>
      </c>
      <c r="J27" s="54"/>
      <c r="K27" s="53"/>
      <c r="L27" s="53"/>
      <c r="M27" s="53"/>
      <c r="N27" s="11">
        <v>150017</v>
      </c>
      <c r="O27" s="11">
        <v>56528</v>
      </c>
      <c r="P27" s="11">
        <v>74008</v>
      </c>
      <c r="Q27" s="11">
        <v>27872</v>
      </c>
      <c r="R27" s="11">
        <v>150017</v>
      </c>
      <c r="S27" s="11">
        <v>56528</v>
      </c>
      <c r="T27" s="11">
        <v>41621</v>
      </c>
      <c r="U27" s="11">
        <v>15698</v>
      </c>
      <c r="V27" s="15">
        <v>11</v>
      </c>
    </row>
    <row r="28" spans="2:22" x14ac:dyDescent="0.25">
      <c r="B28" s="10">
        <v>12</v>
      </c>
      <c r="C28" s="11"/>
      <c r="D28" s="11"/>
      <c r="E28" s="11">
        <v>57258</v>
      </c>
      <c r="F28" s="11">
        <v>29329</v>
      </c>
      <c r="G28" s="11">
        <v>57258</v>
      </c>
      <c r="H28" s="13">
        <v>16979</v>
      </c>
      <c r="I28" s="51">
        <v>12</v>
      </c>
      <c r="J28" s="54"/>
      <c r="K28" s="53"/>
      <c r="L28" s="53"/>
      <c r="M28" s="53"/>
      <c r="N28" s="11">
        <v>138897</v>
      </c>
      <c r="O28" s="11">
        <v>52348</v>
      </c>
      <c r="P28" s="11">
        <v>72986</v>
      </c>
      <c r="Q28" s="11">
        <v>27505</v>
      </c>
      <c r="R28" s="11">
        <v>138897</v>
      </c>
      <c r="S28" s="11">
        <v>52348</v>
      </c>
      <c r="T28" s="11">
        <v>43020</v>
      </c>
      <c r="U28" s="11">
        <v>16203</v>
      </c>
      <c r="V28" s="15">
        <v>12</v>
      </c>
    </row>
    <row r="29" spans="2:22" x14ac:dyDescent="0.25">
      <c r="B29" s="10">
        <v>13</v>
      </c>
      <c r="C29" s="11"/>
      <c r="D29" s="11"/>
      <c r="E29" s="11"/>
      <c r="F29" s="11">
        <v>27240</v>
      </c>
      <c r="G29" s="11">
        <v>48501</v>
      </c>
      <c r="H29" s="13">
        <v>15815</v>
      </c>
      <c r="I29" s="51">
        <v>13</v>
      </c>
      <c r="J29" s="54"/>
      <c r="K29" s="53"/>
      <c r="L29" s="53"/>
      <c r="M29" s="53"/>
      <c r="N29" s="53"/>
      <c r="O29" s="53"/>
      <c r="P29" s="11">
        <v>67915</v>
      </c>
      <c r="Q29" s="11">
        <v>25604</v>
      </c>
      <c r="R29" s="11">
        <v>117638</v>
      </c>
      <c r="S29" s="11">
        <v>44336</v>
      </c>
      <c r="T29" s="11">
        <v>40226</v>
      </c>
      <c r="U29" s="11">
        <v>15149</v>
      </c>
      <c r="V29" s="15">
        <v>13</v>
      </c>
    </row>
    <row r="30" spans="2:22" x14ac:dyDescent="0.25">
      <c r="B30" s="10">
        <v>14</v>
      </c>
      <c r="C30" s="11"/>
      <c r="D30" s="11"/>
      <c r="E30" s="11"/>
      <c r="F30" s="11">
        <v>26001</v>
      </c>
      <c r="G30" s="11">
        <v>44903</v>
      </c>
      <c r="H30" s="13">
        <v>14238</v>
      </c>
      <c r="I30" s="51">
        <v>14</v>
      </c>
      <c r="J30" s="54"/>
      <c r="K30" s="53"/>
      <c r="L30" s="53"/>
      <c r="M30" s="53"/>
      <c r="N30" s="53"/>
      <c r="O30" s="53"/>
      <c r="P30" s="11">
        <v>64940</v>
      </c>
      <c r="Q30" s="11">
        <v>24477</v>
      </c>
      <c r="R30" s="11">
        <v>108914</v>
      </c>
      <c r="S30" s="11">
        <v>41050</v>
      </c>
      <c r="T30" s="11">
        <v>36406</v>
      </c>
      <c r="U30" s="11">
        <v>13732</v>
      </c>
      <c r="V30" s="15">
        <v>14</v>
      </c>
    </row>
    <row r="31" spans="2:22" x14ac:dyDescent="0.25">
      <c r="B31" s="10">
        <v>15</v>
      </c>
      <c r="C31" s="11"/>
      <c r="D31" s="11"/>
      <c r="E31" s="11"/>
      <c r="F31" s="11">
        <v>24207</v>
      </c>
      <c r="G31" s="11">
        <v>41547</v>
      </c>
      <c r="H31" s="13">
        <v>14411</v>
      </c>
      <c r="I31" s="51">
        <v>15</v>
      </c>
      <c r="J31" s="54"/>
      <c r="K31" s="53"/>
      <c r="L31" s="53"/>
      <c r="M31" s="53"/>
      <c r="N31" s="53"/>
      <c r="O31" s="53"/>
      <c r="P31" s="11">
        <v>60579</v>
      </c>
      <c r="Q31" s="11">
        <v>22845</v>
      </c>
      <c r="R31" s="11">
        <v>100850</v>
      </c>
      <c r="S31" s="11">
        <v>37995</v>
      </c>
      <c r="T31" s="11">
        <v>36829</v>
      </c>
      <c r="U31" s="11">
        <v>13878</v>
      </c>
      <c r="V31" s="15">
        <v>15</v>
      </c>
    </row>
    <row r="32" spans="2:22" x14ac:dyDescent="0.25">
      <c r="B32" s="10">
        <v>16</v>
      </c>
      <c r="C32" s="11"/>
      <c r="D32" s="11"/>
      <c r="E32" s="11"/>
      <c r="F32" s="11">
        <v>22402</v>
      </c>
      <c r="G32" s="11">
        <v>38482</v>
      </c>
      <c r="H32" s="13">
        <v>13329</v>
      </c>
      <c r="I32" s="51">
        <v>16</v>
      </c>
      <c r="J32" s="54"/>
      <c r="K32" s="53"/>
      <c r="L32" s="53"/>
      <c r="M32" s="53"/>
      <c r="N32" s="53"/>
      <c r="O32" s="53"/>
      <c r="P32" s="11">
        <v>56154</v>
      </c>
      <c r="Q32" s="11">
        <v>21143</v>
      </c>
      <c r="R32" s="11">
        <v>93365</v>
      </c>
      <c r="S32" s="11">
        <v>35190</v>
      </c>
      <c r="T32" s="11">
        <v>34176</v>
      </c>
      <c r="U32" s="11">
        <v>12867</v>
      </c>
      <c r="V32" s="15">
        <v>16</v>
      </c>
    </row>
    <row r="33" spans="2:22" x14ac:dyDescent="0.25">
      <c r="B33" s="10">
        <v>17</v>
      </c>
      <c r="C33" s="11"/>
      <c r="D33" s="11"/>
      <c r="E33" s="11"/>
      <c r="F33" s="11">
        <v>20855</v>
      </c>
      <c r="G33" s="11">
        <v>35644</v>
      </c>
      <c r="H33" s="13">
        <v>12427</v>
      </c>
      <c r="I33" s="51">
        <v>17</v>
      </c>
      <c r="J33" s="54"/>
      <c r="K33" s="53"/>
      <c r="L33" s="53"/>
      <c r="M33" s="53"/>
      <c r="N33" s="53"/>
      <c r="O33" s="53"/>
      <c r="P33" s="11">
        <v>52416</v>
      </c>
      <c r="Q33" s="11">
        <v>19755</v>
      </c>
      <c r="R33" s="11">
        <v>86454</v>
      </c>
      <c r="S33" s="11">
        <v>32591</v>
      </c>
      <c r="T33" s="11">
        <v>31991</v>
      </c>
      <c r="U33" s="11">
        <v>12058</v>
      </c>
      <c r="V33" s="15">
        <v>17</v>
      </c>
    </row>
    <row r="34" spans="2:22" x14ac:dyDescent="0.25">
      <c r="B34" s="10">
        <v>18</v>
      </c>
      <c r="C34" s="11"/>
      <c r="D34" s="11"/>
      <c r="E34" s="11"/>
      <c r="F34" s="11">
        <v>19410</v>
      </c>
      <c r="G34" s="11">
        <v>23338</v>
      </c>
      <c r="H34" s="13">
        <v>12860</v>
      </c>
      <c r="I34" s="51">
        <v>18</v>
      </c>
      <c r="J34" s="54"/>
      <c r="K34" s="53"/>
      <c r="L34" s="53"/>
      <c r="M34" s="53"/>
      <c r="N34" s="53"/>
      <c r="O34" s="53"/>
      <c r="P34" s="11">
        <v>48957</v>
      </c>
      <c r="Q34" s="11">
        <v>18452</v>
      </c>
      <c r="R34" s="11">
        <v>58426</v>
      </c>
      <c r="S34" s="11">
        <v>22032</v>
      </c>
      <c r="T34" s="11">
        <v>33031</v>
      </c>
      <c r="U34" s="11">
        <v>12459</v>
      </c>
      <c r="V34" s="15">
        <v>18</v>
      </c>
    </row>
    <row r="35" spans="2:22" x14ac:dyDescent="0.25">
      <c r="B35" s="10">
        <v>19</v>
      </c>
      <c r="C35" s="11"/>
      <c r="D35" s="11"/>
      <c r="E35" s="11"/>
      <c r="F35" s="11"/>
      <c r="G35" s="11">
        <v>22604</v>
      </c>
      <c r="H35" s="13">
        <v>13242</v>
      </c>
      <c r="I35" s="51">
        <v>19</v>
      </c>
      <c r="J35" s="54"/>
      <c r="K35" s="53"/>
      <c r="L35" s="53"/>
      <c r="M35" s="53"/>
      <c r="N35" s="53"/>
      <c r="O35" s="53"/>
      <c r="P35" s="53"/>
      <c r="Q35" s="53"/>
      <c r="R35" s="11">
        <v>56648</v>
      </c>
      <c r="S35" s="11">
        <v>21358</v>
      </c>
      <c r="T35" s="11">
        <v>33762</v>
      </c>
      <c r="U35" s="11">
        <v>12727</v>
      </c>
      <c r="V35" s="15">
        <v>19</v>
      </c>
    </row>
    <row r="36" spans="2:22" x14ac:dyDescent="0.25">
      <c r="B36" s="10">
        <v>20</v>
      </c>
      <c r="C36" s="11"/>
      <c r="D36" s="11"/>
      <c r="E36" s="11"/>
      <c r="F36" s="11"/>
      <c r="G36" s="11">
        <v>21233</v>
      </c>
      <c r="H36" s="13">
        <v>12279</v>
      </c>
      <c r="I36" s="51">
        <v>20</v>
      </c>
      <c r="J36" s="54"/>
      <c r="K36" s="53"/>
      <c r="L36" s="53"/>
      <c r="M36" s="53"/>
      <c r="N36" s="53"/>
      <c r="O36" s="53"/>
      <c r="P36" s="53"/>
      <c r="Q36" s="53"/>
      <c r="R36" s="11">
        <v>53354</v>
      </c>
      <c r="S36" s="11">
        <v>20103</v>
      </c>
      <c r="T36" s="11">
        <v>31450</v>
      </c>
      <c r="U36" s="11">
        <v>11863</v>
      </c>
      <c r="V36" s="15">
        <v>20</v>
      </c>
    </row>
    <row r="37" spans="2:22" x14ac:dyDescent="0.25">
      <c r="B37" s="10">
        <v>21</v>
      </c>
      <c r="C37" s="11"/>
      <c r="D37" s="11"/>
      <c r="E37" s="11"/>
      <c r="F37" s="11"/>
      <c r="G37" s="11">
        <v>19960</v>
      </c>
      <c r="H37" s="13">
        <v>11620</v>
      </c>
      <c r="I37" s="51">
        <v>21</v>
      </c>
      <c r="J37" s="54"/>
      <c r="K37" s="53"/>
      <c r="L37" s="53"/>
      <c r="M37" s="53"/>
      <c r="N37" s="53"/>
      <c r="O37" s="53"/>
      <c r="P37" s="53"/>
      <c r="Q37" s="53"/>
      <c r="R37" s="11">
        <v>50238</v>
      </c>
      <c r="S37" s="11">
        <v>18942</v>
      </c>
      <c r="T37" s="11">
        <v>29839</v>
      </c>
      <c r="U37" s="11">
        <v>11240</v>
      </c>
      <c r="V37" s="15">
        <v>21</v>
      </c>
    </row>
    <row r="38" spans="2:22" x14ac:dyDescent="0.25">
      <c r="B38" s="10">
        <v>22</v>
      </c>
      <c r="C38" s="11"/>
      <c r="D38" s="11"/>
      <c r="E38" s="11"/>
      <c r="F38" s="11"/>
      <c r="G38" s="11">
        <v>18840</v>
      </c>
      <c r="H38" s="13">
        <v>9075</v>
      </c>
      <c r="I38" s="51">
        <v>22</v>
      </c>
      <c r="J38" s="54"/>
      <c r="K38" s="53"/>
      <c r="L38" s="53"/>
      <c r="M38" s="53"/>
      <c r="N38" s="53"/>
      <c r="O38" s="53"/>
      <c r="P38" s="53"/>
      <c r="Q38" s="53"/>
      <c r="R38" s="11">
        <v>47526</v>
      </c>
      <c r="S38" s="11">
        <v>17903</v>
      </c>
      <c r="T38" s="11">
        <v>23196</v>
      </c>
      <c r="U38" s="11">
        <v>8752</v>
      </c>
      <c r="V38" s="15">
        <v>22</v>
      </c>
    </row>
    <row r="39" spans="2:22" x14ac:dyDescent="0.25">
      <c r="B39" s="10">
        <v>23</v>
      </c>
      <c r="C39" s="11"/>
      <c r="D39" s="11"/>
      <c r="E39" s="11"/>
      <c r="F39" s="11"/>
      <c r="G39" s="11">
        <v>17708</v>
      </c>
      <c r="H39" s="13">
        <v>8595</v>
      </c>
      <c r="I39" s="51">
        <v>23</v>
      </c>
      <c r="J39" s="54"/>
      <c r="K39" s="53"/>
      <c r="L39" s="53"/>
      <c r="M39" s="53"/>
      <c r="N39" s="53"/>
      <c r="O39" s="53"/>
      <c r="P39" s="53"/>
      <c r="Q39" s="53"/>
      <c r="R39" s="11">
        <v>44828</v>
      </c>
      <c r="S39" s="11">
        <v>16892</v>
      </c>
      <c r="T39" s="11">
        <v>22074</v>
      </c>
      <c r="U39" s="11">
        <v>8318</v>
      </c>
      <c r="V39" s="15">
        <v>23</v>
      </c>
    </row>
    <row r="40" spans="2:22" x14ac:dyDescent="0.25">
      <c r="B40" s="10">
        <v>24</v>
      </c>
      <c r="C40" s="11"/>
      <c r="D40" s="11"/>
      <c r="E40" s="11"/>
      <c r="F40" s="11"/>
      <c r="G40" s="11"/>
      <c r="H40" s="13">
        <v>8190</v>
      </c>
      <c r="I40" s="51">
        <v>24</v>
      </c>
      <c r="J40" s="54"/>
      <c r="K40" s="53"/>
      <c r="L40" s="53"/>
      <c r="M40" s="53"/>
      <c r="N40" s="53"/>
      <c r="O40" s="53"/>
      <c r="P40" s="53"/>
      <c r="Q40" s="53"/>
      <c r="R40" s="53"/>
      <c r="S40" s="53"/>
      <c r="T40" s="11">
        <v>21080</v>
      </c>
      <c r="U40" s="11">
        <v>7944</v>
      </c>
      <c r="V40" s="15">
        <v>24</v>
      </c>
    </row>
    <row r="41" spans="2:22" x14ac:dyDescent="0.25">
      <c r="B41" s="10">
        <v>25</v>
      </c>
      <c r="C41" s="11"/>
      <c r="D41" s="11"/>
      <c r="E41" s="11"/>
      <c r="F41" s="11"/>
      <c r="G41" s="11"/>
      <c r="H41" s="13">
        <v>7386</v>
      </c>
      <c r="I41" s="51">
        <v>25</v>
      </c>
      <c r="J41" s="54"/>
      <c r="K41" s="53"/>
      <c r="L41" s="53"/>
      <c r="M41" s="53"/>
      <c r="N41" s="53"/>
      <c r="O41" s="53"/>
      <c r="P41" s="53"/>
      <c r="Q41" s="53"/>
      <c r="R41" s="53"/>
      <c r="S41" s="53"/>
      <c r="T41" s="11">
        <v>18864</v>
      </c>
      <c r="U41" s="11">
        <v>7087</v>
      </c>
      <c r="V41" s="15">
        <v>25</v>
      </c>
    </row>
    <row r="42" spans="2:22" x14ac:dyDescent="0.25">
      <c r="B42" s="10">
        <v>26</v>
      </c>
      <c r="C42" s="11"/>
      <c r="D42" s="11"/>
      <c r="E42" s="11"/>
      <c r="F42" s="11"/>
      <c r="G42" s="11"/>
      <c r="H42" s="13">
        <v>7030</v>
      </c>
      <c r="I42" s="51">
        <v>26</v>
      </c>
      <c r="J42" s="54"/>
      <c r="K42" s="53"/>
      <c r="L42" s="53"/>
      <c r="M42" s="53"/>
      <c r="N42" s="53"/>
      <c r="O42" s="53"/>
      <c r="P42" s="53"/>
      <c r="Q42" s="53"/>
      <c r="R42" s="53"/>
      <c r="S42" s="53"/>
      <c r="T42" s="11">
        <v>18029</v>
      </c>
      <c r="U42" s="11">
        <v>6801</v>
      </c>
      <c r="V42" s="15">
        <v>26</v>
      </c>
    </row>
    <row r="43" spans="2:22" x14ac:dyDescent="0.25">
      <c r="B43" s="10">
        <v>27</v>
      </c>
      <c r="C43" s="11"/>
      <c r="D43" s="11"/>
      <c r="E43" s="11"/>
      <c r="F43" s="11"/>
      <c r="G43" s="11"/>
      <c r="H43" s="13">
        <v>5774</v>
      </c>
      <c r="I43" s="51">
        <v>27</v>
      </c>
      <c r="J43" s="54"/>
      <c r="K43" s="53"/>
      <c r="L43" s="53"/>
      <c r="M43" s="53"/>
      <c r="N43" s="53"/>
      <c r="O43" s="53"/>
      <c r="P43" s="53"/>
      <c r="Q43" s="53"/>
      <c r="R43" s="53"/>
      <c r="S43" s="53"/>
      <c r="T43" s="11">
        <v>14897</v>
      </c>
      <c r="U43" s="11">
        <v>5600</v>
      </c>
      <c r="V43" s="15">
        <v>27</v>
      </c>
    </row>
    <row r="44" spans="2:22" x14ac:dyDescent="0.25">
      <c r="B44" s="10">
        <v>28</v>
      </c>
      <c r="C44" s="11"/>
      <c r="D44" s="11"/>
      <c r="E44" s="11"/>
      <c r="F44" s="11"/>
      <c r="G44" s="11"/>
      <c r="H44" s="13">
        <v>5816</v>
      </c>
      <c r="I44" s="51">
        <v>28</v>
      </c>
      <c r="J44" s="54"/>
      <c r="K44" s="53"/>
      <c r="L44" s="53"/>
      <c r="M44" s="53"/>
      <c r="N44" s="53"/>
      <c r="O44" s="53"/>
      <c r="P44" s="53"/>
      <c r="Q44" s="53"/>
      <c r="R44" s="53"/>
      <c r="S44" s="53"/>
      <c r="T44" s="11">
        <v>14918</v>
      </c>
      <c r="U44" s="11">
        <v>5636</v>
      </c>
      <c r="V44" s="15">
        <v>28</v>
      </c>
    </row>
    <row r="45" spans="2:22" x14ac:dyDescent="0.25">
      <c r="B45" s="10">
        <v>29</v>
      </c>
      <c r="C45" s="11"/>
      <c r="D45" s="11"/>
      <c r="E45" s="11"/>
      <c r="F45" s="11"/>
      <c r="G45" s="11"/>
      <c r="H45" s="13">
        <v>5600</v>
      </c>
      <c r="I45" s="51">
        <v>29</v>
      </c>
      <c r="J45" s="54"/>
      <c r="K45" s="53"/>
      <c r="L45" s="53"/>
      <c r="M45" s="53"/>
      <c r="N45" s="53"/>
      <c r="O45" s="53"/>
      <c r="P45" s="53"/>
      <c r="Q45" s="53"/>
      <c r="R45" s="53"/>
      <c r="S45" s="53"/>
      <c r="T45" s="11">
        <v>14411</v>
      </c>
      <c r="U45" s="11">
        <v>5444</v>
      </c>
      <c r="V45" s="15">
        <v>29</v>
      </c>
    </row>
    <row r="46" spans="2:22" x14ac:dyDescent="0.25">
      <c r="B46" s="10">
        <v>30</v>
      </c>
      <c r="C46" s="11"/>
      <c r="D46" s="11"/>
      <c r="E46" s="11"/>
      <c r="F46" s="11"/>
      <c r="G46" s="11"/>
      <c r="H46" s="13">
        <v>5096</v>
      </c>
      <c r="I46" s="51">
        <v>30</v>
      </c>
      <c r="J46" s="54"/>
      <c r="K46" s="53"/>
      <c r="L46" s="53"/>
      <c r="M46" s="53"/>
      <c r="N46" s="53"/>
      <c r="O46" s="53"/>
      <c r="P46" s="53"/>
      <c r="Q46" s="53"/>
      <c r="R46" s="53"/>
      <c r="S46" s="53"/>
      <c r="T46" s="11">
        <v>13212</v>
      </c>
      <c r="U46" s="11">
        <v>4979</v>
      </c>
      <c r="V46" s="15">
        <v>30</v>
      </c>
    </row>
    <row r="47" spans="2:22" ht="15.75" thickBot="1" x14ac:dyDescent="0.3">
      <c r="B47" s="38">
        <v>31</v>
      </c>
      <c r="C47" s="41"/>
      <c r="D47" s="41"/>
      <c r="E47" s="41"/>
      <c r="F47" s="41"/>
      <c r="G47" s="41"/>
      <c r="H47" s="42">
        <v>4954</v>
      </c>
      <c r="I47" s="55">
        <v>31</v>
      </c>
      <c r="J47" s="56"/>
      <c r="K47" s="39"/>
      <c r="L47" s="39"/>
      <c r="M47" s="39"/>
      <c r="N47" s="39"/>
      <c r="O47" s="39"/>
      <c r="P47" s="39"/>
      <c r="Q47" s="39"/>
      <c r="R47" s="39"/>
      <c r="S47" s="39"/>
      <c r="T47" s="41">
        <v>12867</v>
      </c>
      <c r="U47" s="41">
        <v>4850</v>
      </c>
      <c r="V47" s="44">
        <v>31</v>
      </c>
    </row>
    <row r="48" spans="2:22" ht="15.75" thickTop="1" x14ac:dyDescent="0.25"/>
  </sheetData>
  <mergeCells count="20">
    <mergeCell ref="B10:B11"/>
    <mergeCell ref="C10:C11"/>
    <mergeCell ref="D10:D11"/>
    <mergeCell ref="E10:E11"/>
    <mergeCell ref="F10:F11"/>
    <mergeCell ref="H2:M2"/>
    <mergeCell ref="H3:M3"/>
    <mergeCell ref="H4:M4"/>
    <mergeCell ref="C7:H7"/>
    <mergeCell ref="K7:R7"/>
    <mergeCell ref="P10:Q10"/>
    <mergeCell ref="R10:S10"/>
    <mergeCell ref="T10:U10"/>
    <mergeCell ref="V10:V11"/>
    <mergeCell ref="G10:G11"/>
    <mergeCell ref="H10:H11"/>
    <mergeCell ref="I10:I11"/>
    <mergeCell ref="J10:K10"/>
    <mergeCell ref="L10:M10"/>
    <mergeCell ref="N10:O10"/>
  </mergeCells>
  <pageMargins left="0.2" right="0.19685039370078741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Dotación Efectiva</vt:lpstr>
      <vt:lpstr>EUS GENERAL</vt:lpstr>
      <vt:lpstr>EUS SALUD-PENSIONES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PLATERO CHANG</dc:creator>
  <cp:lastModifiedBy>Francisco Ramirez</cp:lastModifiedBy>
  <cp:lastPrinted>2018-12-12T18:42:38Z</cp:lastPrinted>
  <dcterms:created xsi:type="dcterms:W3CDTF">2015-12-14T14:06:51Z</dcterms:created>
  <dcterms:modified xsi:type="dcterms:W3CDTF">2023-06-15T13:14:28Z</dcterms:modified>
</cp:coreProperties>
</file>