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3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4.xml" ContentType="application/vnd.openxmlformats-officedocument.drawing+xml"/>
  <Override PartName="/xl/embeddings/oleObject10.bin" ContentType="application/vnd.openxmlformats-officedocument.oleObject"/>
  <Override PartName="/xl/drawings/drawing5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6.xml" ContentType="application/vnd.openxmlformats-officedocument.drawing+xml"/>
  <Override PartName="/xl/drawings/drawing7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uricio\Servicios\Consultora\U de Chile\Diplomado\2021\"/>
    </mc:Choice>
  </mc:AlternateContent>
  <xr:revisionPtr revIDLastSave="0" documentId="8_{4F61AA00-90EA-4FFA-AD3D-FF1E40110322}" xr6:coauthVersionLast="47" xr6:coauthVersionMax="47" xr10:uidLastSave="{00000000-0000-0000-0000-000000000000}"/>
  <bookViews>
    <workbookView xWindow="-110" yWindow="-110" windowWidth="19420" windowHeight="10420" firstSheet="3" activeTab="8" xr2:uid="{00000000-000D-0000-FFFF-FFFF00000000}"/>
  </bookViews>
  <sheets>
    <sheet name="Datos" sheetId="1" r:id="rId1"/>
    <sheet name="Frecuencias observadas" sheetId="3" r:id="rId2"/>
    <sheet name="PR Riesgo Garantia" sheetId="2" r:id="rId3"/>
    <sheet name="Gumbel" sheetId="4" r:id="rId4"/>
    <sheet name="tc" sheetId="5" r:id="rId5"/>
    <sheet name="Espildora" sheetId="6" r:id="rId6"/>
    <sheet name="Numero de Curva" sheetId="7" r:id="rId7"/>
    <sheet name="Escorrentía" sheetId="8" r:id="rId8"/>
    <sheet name="Coeficiente Escorrentía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9" l="1"/>
  <c r="F22" i="9"/>
  <c r="G22" i="9" s="1"/>
  <c r="F21" i="9"/>
  <c r="B8" i="9"/>
  <c r="B20" i="8"/>
  <c r="B22" i="8" s="1"/>
  <c r="B18" i="8"/>
  <c r="B18" i="7"/>
  <c r="B16" i="7"/>
  <c r="C14" i="6" l="1"/>
  <c r="C16" i="6" s="1"/>
  <c r="C31" i="4"/>
  <c r="C32" i="4" s="1"/>
  <c r="M23" i="4"/>
  <c r="M22" i="4"/>
  <c r="C43" i="4" l="1"/>
  <c r="C22" i="1"/>
  <c r="B14" i="5" l="1"/>
  <c r="C14" i="5" s="1"/>
  <c r="D4" i="3" l="1"/>
  <c r="E4" i="3" s="1"/>
  <c r="F4" i="3" s="1"/>
  <c r="D5" i="3"/>
  <c r="E5" i="3" s="1"/>
  <c r="F5" i="3" s="1"/>
  <c r="D6" i="3"/>
  <c r="E6" i="3" s="1"/>
  <c r="F6" i="3" s="1"/>
  <c r="D7" i="3"/>
  <c r="E7" i="3" s="1"/>
  <c r="F7" i="3" s="1"/>
  <c r="D8" i="3"/>
  <c r="E8" i="3" s="1"/>
  <c r="F8" i="3" s="1"/>
  <c r="D9" i="3"/>
  <c r="E9" i="3" s="1"/>
  <c r="F9" i="3" s="1"/>
  <c r="D10" i="3"/>
  <c r="D11" i="3"/>
  <c r="E11" i="3" s="1"/>
  <c r="F11" i="3" s="1"/>
  <c r="D12" i="3"/>
  <c r="E12" i="3" s="1"/>
  <c r="F12" i="3" s="1"/>
  <c r="D2" i="3"/>
  <c r="E2" i="3" s="1"/>
  <c r="F2" i="3" s="1"/>
  <c r="D3" i="3"/>
  <c r="E3" i="3" s="1"/>
  <c r="F3" i="3" s="1"/>
  <c r="E10" i="3"/>
  <c r="F10" i="3" s="1"/>
  <c r="B17" i="2"/>
  <c r="B9" i="2"/>
  <c r="B25" i="2"/>
  <c r="B27" i="2"/>
</calcChain>
</file>

<file path=xl/sharedStrings.xml><?xml version="1.0" encoding="utf-8"?>
<sst xmlns="http://schemas.openxmlformats.org/spreadsheetml/2006/main" count="79" uniqueCount="63">
  <si>
    <t>Año</t>
  </si>
  <si>
    <t>pmax 24</t>
  </si>
  <si>
    <t>Periodo de Retorno</t>
  </si>
  <si>
    <t>Parametro</t>
  </si>
  <si>
    <t>Años</t>
  </si>
  <si>
    <t>Vida Util</t>
  </si>
  <si>
    <t>Riegos</t>
  </si>
  <si>
    <t>Riesgo</t>
  </si>
  <si>
    <t>Garantia</t>
  </si>
  <si>
    <t>Probabilidad que supero el caudal</t>
  </si>
  <si>
    <t>Probabilidad</t>
  </si>
  <si>
    <t>Probabilidad que no supere</t>
  </si>
  <si>
    <t>n</t>
  </si>
  <si>
    <t>Probabilidad que el evento sea mayor</t>
  </si>
  <si>
    <t>Probabilidad que el evento sea menor</t>
  </si>
  <si>
    <t>PR</t>
  </si>
  <si>
    <t>parametros</t>
  </si>
  <si>
    <t>Periodo de retorno</t>
  </si>
  <si>
    <t>Pmax</t>
  </si>
  <si>
    <t>TIEMPO DE CONCENTRACIÓN</t>
  </si>
  <si>
    <t>A</t>
  </si>
  <si>
    <t>L</t>
  </si>
  <si>
    <t>H</t>
  </si>
  <si>
    <t>tc</t>
  </si>
  <si>
    <t xml:space="preserve">FECHA </t>
  </si>
  <si>
    <t xml:space="preserve">AÑO </t>
  </si>
  <si>
    <t xml:space="preserve">PRECIPITACIÓN [mm] </t>
  </si>
  <si>
    <t>a</t>
  </si>
  <si>
    <t>b</t>
  </si>
  <si>
    <t xml:space="preserve">Promedio </t>
  </si>
  <si>
    <t>Dev Estandar</t>
  </si>
  <si>
    <t>sg</t>
  </si>
  <si>
    <t>mg</t>
  </si>
  <si>
    <t>Cd15 min</t>
  </si>
  <si>
    <t>CD 24 Horas</t>
  </si>
  <si>
    <t>Desviación Estandar</t>
  </si>
  <si>
    <r>
      <t>s</t>
    </r>
    <r>
      <rPr>
        <sz val="10"/>
        <color theme="1"/>
        <rFont val="Arial"/>
        <family val="2"/>
      </rPr>
      <t>y</t>
    </r>
  </si>
  <si>
    <t>N</t>
  </si>
  <si>
    <r>
      <t>m</t>
    </r>
    <r>
      <rPr>
        <sz val="10"/>
        <color theme="1"/>
        <rFont val="Arial"/>
        <family val="2"/>
      </rPr>
      <t>y</t>
    </r>
  </si>
  <si>
    <t>Duración t</t>
  </si>
  <si>
    <t>Coeficiente CDt</t>
  </si>
  <si>
    <t>5 min.</t>
  </si>
  <si>
    <t>10 min.</t>
  </si>
  <si>
    <t>15 min.</t>
  </si>
  <si>
    <t>30 min.</t>
  </si>
  <si>
    <t>45 min.</t>
  </si>
  <si>
    <t>60 min.</t>
  </si>
  <si>
    <t>120 min.</t>
  </si>
  <si>
    <t>24 hrs.</t>
  </si>
  <si>
    <t>4,9 (corregido)</t>
  </si>
  <si>
    <t>P15 min</t>
  </si>
  <si>
    <t>I 15 min</t>
  </si>
  <si>
    <t>Nota se realizo una simplificación trabajando con un tiempo de 15 min más cercano al valor de 13.14 minutos obtenido como Tiempo  de Concentracion</t>
  </si>
  <si>
    <t>https://dga.mop.gob.cl/servicioshidrometeorologicos/Paginas/default.aspx</t>
  </si>
  <si>
    <t>NI</t>
  </si>
  <si>
    <t>NIII</t>
  </si>
  <si>
    <t>Pdiseño</t>
  </si>
  <si>
    <t>S</t>
  </si>
  <si>
    <t>Po</t>
  </si>
  <si>
    <t>Es</t>
  </si>
  <si>
    <t>P0</t>
  </si>
  <si>
    <t>P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</si>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</sst>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theme="1"/>
      <name val="Symbol"/>
      <family val="1"/>
      <charset val="2"/>
    </font>
    <font>
      <sz val="10"/>
      <color theme="1"/>
      <name val="Symbol"/>
      <family val="1"/>
      <charset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/>
    <xf numFmtId="164" fontId="1" fillId="0" borderId="0" xfId="0" applyNumberFormat="1" applyFont="1" applyFill="1" applyBorder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/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wmf"/><Relationship Id="rId2" Type="http://schemas.openxmlformats.org/officeDocument/2006/relationships/image" Target="../media/image14.wmf"/><Relationship Id="rId1" Type="http://schemas.openxmlformats.org/officeDocument/2006/relationships/image" Target="../media/image13.wmf"/><Relationship Id="rId4" Type="http://schemas.openxmlformats.org/officeDocument/2006/relationships/image" Target="../media/image16.w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18</xdr:row>
          <xdr:rowOff>38100</xdr:rowOff>
        </xdr:from>
        <xdr:to>
          <xdr:col>3</xdr:col>
          <xdr:colOff>342900</xdr:colOff>
          <xdr:row>22</xdr:row>
          <xdr:rowOff>133350</xdr:rowOff>
        </xdr:to>
        <xdr:sp macro="" textlink="">
          <xdr:nvSpPr>
            <xdr:cNvPr id="1025" name="5 Objeto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317500</xdr:colOff>
          <xdr:row>3</xdr:row>
          <xdr:rowOff>69850</xdr:rowOff>
        </xdr:from>
        <xdr:to>
          <xdr:col>6</xdr:col>
          <xdr:colOff>412750</xdr:colOff>
          <xdr:row>7</xdr:row>
          <xdr:rowOff>184150</xdr:rowOff>
        </xdr:to>
        <xdr:sp macro="" textlink="">
          <xdr:nvSpPr>
            <xdr:cNvPr id="1026" name="5 Objeto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717550</xdr:colOff>
          <xdr:row>10</xdr:row>
          <xdr:rowOff>76200</xdr:rowOff>
        </xdr:from>
        <xdr:to>
          <xdr:col>6</xdr:col>
          <xdr:colOff>12700</xdr:colOff>
          <xdr:row>15</xdr:row>
          <xdr:rowOff>0</xdr:rowOff>
        </xdr:to>
        <xdr:sp macro="" textlink="">
          <xdr:nvSpPr>
            <xdr:cNvPr id="1027" name="5 Objeto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0</xdr:row>
          <xdr:rowOff>0</xdr:rowOff>
        </xdr:from>
        <xdr:to>
          <xdr:col>5</xdr:col>
          <xdr:colOff>609600</xdr:colOff>
          <xdr:row>4</xdr:row>
          <xdr:rowOff>50800</xdr:rowOff>
        </xdr:to>
        <xdr:sp macro="" textlink="">
          <xdr:nvSpPr>
            <xdr:cNvPr id="4097" name="Object 12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323850</xdr:colOff>
          <xdr:row>16</xdr:row>
          <xdr:rowOff>0</xdr:rowOff>
        </xdr:from>
        <xdr:to>
          <xdr:col>10</xdr:col>
          <xdr:colOff>247650</xdr:colOff>
          <xdr:row>22</xdr:row>
          <xdr:rowOff>184150</xdr:rowOff>
        </xdr:to>
        <xdr:sp macro="" textlink="">
          <xdr:nvSpPr>
            <xdr:cNvPr id="4100" name="Object 22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552450</xdr:colOff>
          <xdr:row>33</xdr:row>
          <xdr:rowOff>133350</xdr:rowOff>
        </xdr:from>
        <xdr:to>
          <xdr:col>7</xdr:col>
          <xdr:colOff>95250</xdr:colOff>
          <xdr:row>37</xdr:row>
          <xdr:rowOff>184150</xdr:rowOff>
        </xdr:to>
        <xdr:sp macro="" textlink="">
          <xdr:nvSpPr>
            <xdr:cNvPr id="4101" name="Object 12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184150</xdr:colOff>
          <xdr:row>16</xdr:row>
          <xdr:rowOff>95250</xdr:rowOff>
        </xdr:from>
        <xdr:to>
          <xdr:col>5</xdr:col>
          <xdr:colOff>12700</xdr:colOff>
          <xdr:row>22</xdr:row>
          <xdr:rowOff>0</xdr:rowOff>
        </xdr:to>
        <xdr:sp macro="" textlink="">
          <xdr:nvSpPr>
            <xdr:cNvPr id="4103" name="Object 2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88900</xdr:colOff>
          <xdr:row>3</xdr:row>
          <xdr:rowOff>95250</xdr:rowOff>
        </xdr:from>
        <xdr:to>
          <xdr:col>3</xdr:col>
          <xdr:colOff>565150</xdr:colOff>
          <xdr:row>7</xdr:row>
          <xdr:rowOff>12700</xdr:rowOff>
        </xdr:to>
        <xdr:sp macro="" textlink="">
          <xdr:nvSpPr>
            <xdr:cNvPr id="7173" name="7 Objeto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3</xdr:row>
          <xdr:rowOff>38100</xdr:rowOff>
        </xdr:from>
        <xdr:to>
          <xdr:col>7</xdr:col>
          <xdr:colOff>336550</xdr:colOff>
          <xdr:row>8</xdr:row>
          <xdr:rowOff>76200</xdr:rowOff>
        </xdr:to>
        <xdr:sp macro="" textlink="">
          <xdr:nvSpPr>
            <xdr:cNvPr id="7174" name="8 Objeto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336550</xdr:colOff>
          <xdr:row>1</xdr:row>
          <xdr:rowOff>31750</xdr:rowOff>
        </xdr:from>
        <xdr:to>
          <xdr:col>4</xdr:col>
          <xdr:colOff>571500</xdr:colOff>
          <xdr:row>6</xdr:row>
          <xdr:rowOff>76200</xdr:rowOff>
        </xdr:to>
        <xdr:sp macro="" textlink="">
          <xdr:nvSpPr>
            <xdr:cNvPr id="10241" name="Object 5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CFFCC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1</xdr:row>
          <xdr:rowOff>12700</xdr:rowOff>
        </xdr:from>
        <xdr:to>
          <xdr:col>6</xdr:col>
          <xdr:colOff>222250</xdr:colOff>
          <xdr:row>5</xdr:row>
          <xdr:rowOff>69850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E32B4442-DFDD-4E36-B869-81E8E804AD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6</xdr:row>
          <xdr:rowOff>165100</xdr:rowOff>
        </xdr:from>
        <xdr:to>
          <xdr:col>6</xdr:col>
          <xdr:colOff>571500</xdr:colOff>
          <xdr:row>10</xdr:row>
          <xdr:rowOff>133350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FD3D1281-8D35-46AB-A9FF-1FC7FDB99F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161925</xdr:rowOff>
    </xdr:from>
    <xdr:to>
      <xdr:col>4</xdr:col>
      <xdr:colOff>120650</xdr:colOff>
      <xdr:row>6</xdr:row>
      <xdr:rowOff>20637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39FA4A-6592-42E0-AE0D-81CF7E29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346075"/>
          <a:ext cx="2749550" cy="7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584299</xdr:colOff>
      <xdr:row>6</xdr:row>
      <xdr:rowOff>138931</xdr:rowOff>
    </xdr:from>
    <xdr:to>
      <xdr:col>4</xdr:col>
      <xdr:colOff>257274</xdr:colOff>
      <xdr:row>10</xdr:row>
      <xdr:rowOff>181794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EEC8D1-A2BE-4329-859A-136348D8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4299" y="1243831"/>
          <a:ext cx="2720975" cy="779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192352</xdr:colOff>
      <xdr:row>0</xdr:row>
      <xdr:rowOff>9525</xdr:rowOff>
    </xdr:from>
    <xdr:to>
      <xdr:col>8</xdr:col>
      <xdr:colOff>622565</xdr:colOff>
      <xdr:row>5</xdr:row>
      <xdr:rowOff>52388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F111BA-E638-4924-90A3-EE654F9A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64352" y="9525"/>
          <a:ext cx="1954213" cy="963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6</xdr:row>
      <xdr:rowOff>151209</xdr:rowOff>
    </xdr:from>
    <xdr:to>
      <xdr:col>9</xdr:col>
      <xdr:colOff>138113</xdr:colOff>
      <xdr:row>11</xdr:row>
      <xdr:rowOff>167084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029E06-15ED-4FF4-AA0B-D3859E31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256109"/>
          <a:ext cx="2252663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755650</xdr:colOff>
          <xdr:row>0</xdr:row>
          <xdr:rowOff>184150</xdr:rowOff>
        </xdr:from>
        <xdr:to>
          <xdr:col>3</xdr:col>
          <xdr:colOff>717550</xdr:colOff>
          <xdr:row>4</xdr:row>
          <xdr:rowOff>88900</xdr:rowOff>
        </xdr:to>
        <xdr:sp macro="" textlink="">
          <xdr:nvSpPr>
            <xdr:cNvPr id="13313" name="11 Objeto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78D9559B-F234-4440-AC68-922EAA12C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400050</xdr:colOff>
          <xdr:row>11</xdr:row>
          <xdr:rowOff>152400</xdr:rowOff>
        </xdr:from>
        <xdr:to>
          <xdr:col>5</xdr:col>
          <xdr:colOff>88900</xdr:colOff>
          <xdr:row>18</xdr:row>
          <xdr:rowOff>12700</xdr:rowOff>
        </xdr:to>
        <xdr:sp macro="" textlink="">
          <xdr:nvSpPr>
            <xdr:cNvPr id="13314" name="10 Objeto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D94018DD-3236-4202-9FEB-7AE9FB1EF3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755650</xdr:colOff>
          <xdr:row>0</xdr:row>
          <xdr:rowOff>184150</xdr:rowOff>
        </xdr:from>
        <xdr:to>
          <xdr:col>3</xdr:col>
          <xdr:colOff>717550</xdr:colOff>
          <xdr:row>4</xdr:row>
          <xdr:rowOff>88900</xdr:rowOff>
        </xdr:to>
        <xdr:sp macro="" textlink="">
          <xdr:nvSpPr>
            <xdr:cNvPr id="13315" name="11 Objeto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8716CEC1-5BF8-49DA-A84E-CEEA9401B6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400050</xdr:colOff>
          <xdr:row>11</xdr:row>
          <xdr:rowOff>152400</xdr:rowOff>
        </xdr:from>
        <xdr:to>
          <xdr:col>5</xdr:col>
          <xdr:colOff>88900</xdr:colOff>
          <xdr:row>18</xdr:row>
          <xdr:rowOff>12700</xdr:rowOff>
        </xdr:to>
        <xdr:sp macro="" textlink="">
          <xdr:nvSpPr>
            <xdr:cNvPr id="13316" name="10 Objeto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B5DA6A19-D271-47EB-924A-3C0CCD91C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4.bin"/><Relationship Id="rId9" Type="http://schemas.openxmlformats.org/officeDocument/2006/relationships/image" Target="../media/image6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0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12.emf"/><Relationship Id="rId5" Type="http://schemas.openxmlformats.org/officeDocument/2006/relationships/oleObject" Target="../embeddings/oleObject12.bin"/><Relationship Id="rId4" Type="http://schemas.openxmlformats.org/officeDocument/2006/relationships/image" Target="../media/image1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6.bin"/><Relationship Id="rId3" Type="http://schemas.openxmlformats.org/officeDocument/2006/relationships/oleObject" Target="../embeddings/oleObject13.bin"/><Relationship Id="rId7" Type="http://schemas.openxmlformats.org/officeDocument/2006/relationships/oleObject" Target="../embeddings/oleObject15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Relationship Id="rId6" Type="http://schemas.openxmlformats.org/officeDocument/2006/relationships/image" Target="../media/image18.emf"/><Relationship Id="rId5" Type="http://schemas.openxmlformats.org/officeDocument/2006/relationships/oleObject" Target="../embeddings/oleObject14.bin"/><Relationship Id="rId4" Type="http://schemas.openxmlformats.org/officeDocument/2006/relationships/image" Target="../media/image17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opLeftCell="A7" workbookViewId="0">
      <selection activeCell="H15" sqref="H15"/>
    </sheetView>
  </sheetViews>
  <sheetFormatPr baseColWidth="10" defaultRowHeight="14.5" x14ac:dyDescent="0.35"/>
  <sheetData>
    <row r="1" spans="1:3" ht="21.5" thickBot="1" x14ac:dyDescent="0.4">
      <c r="A1" s="8" t="s">
        <v>24</v>
      </c>
      <c r="B1" s="9" t="s">
        <v>25</v>
      </c>
      <c r="C1" s="9" t="s">
        <v>26</v>
      </c>
    </row>
    <row r="2" spans="1:3" ht="15" thickBot="1" x14ac:dyDescent="0.4">
      <c r="A2" s="10">
        <v>42160</v>
      </c>
      <c r="B2" s="11">
        <v>1992</v>
      </c>
      <c r="C2" s="11">
        <v>63</v>
      </c>
    </row>
    <row r="3" spans="1:3" ht="15" thickBot="1" x14ac:dyDescent="0.4">
      <c r="A3" s="10">
        <v>42107</v>
      </c>
      <c r="B3" s="11">
        <v>1993</v>
      </c>
      <c r="C3" s="11">
        <v>35</v>
      </c>
    </row>
    <row r="4" spans="1:3" ht="15" thickBot="1" x14ac:dyDescent="0.4">
      <c r="A4" s="10">
        <v>42184</v>
      </c>
      <c r="B4" s="11">
        <v>1994</v>
      </c>
      <c r="C4" s="11">
        <v>28</v>
      </c>
    </row>
    <row r="5" spans="1:3" ht="15" thickBot="1" x14ac:dyDescent="0.4">
      <c r="A5" s="10">
        <v>42189</v>
      </c>
      <c r="B5" s="11">
        <v>1995</v>
      </c>
      <c r="C5" s="11">
        <v>18</v>
      </c>
    </row>
    <row r="6" spans="1:3" ht="15" thickBot="1" x14ac:dyDescent="0.4">
      <c r="A6" s="10">
        <v>42191</v>
      </c>
      <c r="B6" s="11">
        <v>1996</v>
      </c>
      <c r="C6" s="11">
        <v>37</v>
      </c>
    </row>
    <row r="7" spans="1:3" ht="15" thickBot="1" x14ac:dyDescent="0.4">
      <c r="A7" s="10">
        <v>42232</v>
      </c>
      <c r="B7" s="11">
        <v>1997</v>
      </c>
      <c r="C7" s="11">
        <v>90</v>
      </c>
    </row>
    <row r="8" spans="1:3" ht="15" thickBot="1" x14ac:dyDescent="0.4">
      <c r="A8" s="10">
        <v>42170</v>
      </c>
      <c r="B8" s="11">
        <v>1998</v>
      </c>
      <c r="C8" s="11">
        <v>5</v>
      </c>
    </row>
    <row r="9" spans="1:3" ht="15" thickBot="1" x14ac:dyDescent="0.4">
      <c r="A9" s="10">
        <v>42236</v>
      </c>
      <c r="B9" s="11">
        <v>1999</v>
      </c>
      <c r="C9" s="11">
        <v>24.6</v>
      </c>
    </row>
    <row r="10" spans="1:3" ht="15" thickBot="1" x14ac:dyDescent="0.4">
      <c r="A10" s="10">
        <v>42178</v>
      </c>
      <c r="B10" s="11">
        <v>2000</v>
      </c>
      <c r="C10" s="11">
        <v>43.5</v>
      </c>
    </row>
    <row r="11" spans="1:3" ht="15" thickBot="1" x14ac:dyDescent="0.4">
      <c r="A11" s="10">
        <v>42203</v>
      </c>
      <c r="B11" s="11">
        <v>2001</v>
      </c>
      <c r="C11" s="11">
        <v>54.5</v>
      </c>
    </row>
    <row r="12" spans="1:3" ht="15" thickBot="1" x14ac:dyDescent="0.4">
      <c r="A12" s="10">
        <v>42158</v>
      </c>
      <c r="B12" s="11">
        <v>2002</v>
      </c>
      <c r="C12" s="11">
        <v>60</v>
      </c>
    </row>
    <row r="13" spans="1:3" ht="15" thickBot="1" x14ac:dyDescent="0.4">
      <c r="A13" s="10">
        <v>42144</v>
      </c>
      <c r="B13" s="11">
        <v>2003</v>
      </c>
      <c r="C13" s="11">
        <v>48</v>
      </c>
    </row>
    <row r="14" spans="1:3" ht="15" thickBot="1" x14ac:dyDescent="0.4">
      <c r="A14" s="10">
        <v>42115</v>
      </c>
      <c r="B14" s="11">
        <v>2004</v>
      </c>
      <c r="C14" s="11">
        <v>34</v>
      </c>
    </row>
    <row r="15" spans="1:3" ht="15" thickBot="1" x14ac:dyDescent="0.4">
      <c r="A15" s="10">
        <v>42127</v>
      </c>
      <c r="B15" s="11">
        <v>2005</v>
      </c>
      <c r="C15" s="11">
        <v>8.9</v>
      </c>
    </row>
    <row r="16" spans="1:3" ht="15" thickBot="1" x14ac:dyDescent="0.4">
      <c r="A16" s="10">
        <v>42210</v>
      </c>
      <c r="B16" s="11">
        <v>2006</v>
      </c>
      <c r="C16" s="11">
        <v>35.5</v>
      </c>
    </row>
    <row r="17" spans="1:3" ht="15" thickBot="1" x14ac:dyDescent="0.4">
      <c r="A17" s="10">
        <v>42168</v>
      </c>
      <c r="B17" s="11">
        <v>2007</v>
      </c>
      <c r="C17" s="11">
        <v>17.899999999999999</v>
      </c>
    </row>
    <row r="18" spans="1:3" ht="15" thickBot="1" x14ac:dyDescent="0.4">
      <c r="A18" s="10">
        <v>42231</v>
      </c>
      <c r="B18" s="11">
        <v>2008</v>
      </c>
      <c r="C18" s="11">
        <v>29.7</v>
      </c>
    </row>
    <row r="19" spans="1:3" ht="15" thickBot="1" x14ac:dyDescent="0.4">
      <c r="A19" s="10">
        <v>42231</v>
      </c>
      <c r="B19" s="11">
        <v>2009</v>
      </c>
      <c r="C19" s="11">
        <v>46.8</v>
      </c>
    </row>
    <row r="20" spans="1:3" ht="15" thickBot="1" x14ac:dyDescent="0.4">
      <c r="A20" s="10">
        <v>42138</v>
      </c>
      <c r="B20" s="11">
        <v>2010</v>
      </c>
      <c r="C20" s="11">
        <v>14.4</v>
      </c>
    </row>
    <row r="21" spans="1:3" ht="15" thickBot="1" x14ac:dyDescent="0.4">
      <c r="A21" s="10">
        <v>42175</v>
      </c>
      <c r="B21" s="11">
        <v>2011</v>
      </c>
      <c r="C21" s="11">
        <v>63.2</v>
      </c>
    </row>
    <row r="22" spans="1:3" x14ac:dyDescent="0.35">
      <c r="C22">
        <f>STDEVA(C2:C21)</f>
        <v>21.281336028499119</v>
      </c>
    </row>
    <row r="24" spans="1:3" x14ac:dyDescent="0.35">
      <c r="A24" t="s">
        <v>53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F2" sqref="F2"/>
    </sheetView>
  </sheetViews>
  <sheetFormatPr baseColWidth="10" defaultRowHeight="14.5" x14ac:dyDescent="0.35"/>
  <cols>
    <col min="1" max="1" width="15.26953125" customWidth="1"/>
    <col min="2" max="2" width="13.1796875" customWidth="1"/>
    <col min="3" max="3" width="17.81640625" customWidth="1"/>
    <col min="4" max="4" width="36.7265625" style="3" bestFit="1" customWidth="1"/>
    <col min="5" max="5" width="36.453125" bestFit="1" customWidth="1"/>
    <col min="6" max="6" width="11.453125" style="2"/>
  </cols>
  <sheetData>
    <row r="1" spans="1:6" ht="15.5" x14ac:dyDescent="0.35">
      <c r="A1" s="4" t="s">
        <v>12</v>
      </c>
      <c r="B1" s="5" t="s">
        <v>0</v>
      </c>
      <c r="C1" s="5" t="s">
        <v>1</v>
      </c>
      <c r="D1" s="6" t="s">
        <v>14</v>
      </c>
      <c r="E1" s="6" t="s">
        <v>13</v>
      </c>
      <c r="F1" s="7" t="s">
        <v>15</v>
      </c>
    </row>
    <row r="2" spans="1:6" ht="15.5" x14ac:dyDescent="0.35">
      <c r="A2" s="4">
        <v>1</v>
      </c>
      <c r="B2" s="5">
        <v>1998</v>
      </c>
      <c r="C2" s="5">
        <v>23.5</v>
      </c>
      <c r="D2" s="6">
        <f>(2*A2-1)/(2*($A$12+1))</f>
        <v>4.1666666666666664E-2</v>
      </c>
      <c r="E2" s="6">
        <f>1-D2</f>
        <v>0.95833333333333337</v>
      </c>
      <c r="F2" s="2">
        <f>1/E2</f>
        <v>1.0434782608695652</v>
      </c>
    </row>
    <row r="3" spans="1:6" ht="15.5" x14ac:dyDescent="0.35">
      <c r="A3" s="4">
        <v>2</v>
      </c>
      <c r="B3" s="5">
        <v>1996</v>
      </c>
      <c r="C3" s="5">
        <v>44.8</v>
      </c>
      <c r="D3" s="6">
        <f>(2*A3-1)/(2*($A$12+1))</f>
        <v>0.125</v>
      </c>
      <c r="E3" s="6">
        <f t="shared" ref="E3:E12" si="0">1-D3</f>
        <v>0.875</v>
      </c>
      <c r="F3" s="2">
        <f t="shared" ref="F3:F12" si="1">1/E3</f>
        <v>1.1428571428571428</v>
      </c>
    </row>
    <row r="4" spans="1:6" ht="15.5" x14ac:dyDescent="0.35">
      <c r="A4" s="4">
        <v>3</v>
      </c>
      <c r="B4" s="5">
        <v>1993</v>
      </c>
      <c r="C4" s="5">
        <v>51</v>
      </c>
      <c r="D4" s="6">
        <f t="shared" ref="D4:D12" si="2">(2*A4-1)/(2*($A$12+1))</f>
        <v>0.20833333333333334</v>
      </c>
      <c r="E4" s="6">
        <f t="shared" si="0"/>
        <v>0.79166666666666663</v>
      </c>
      <c r="F4" s="2">
        <f t="shared" si="1"/>
        <v>1.2631578947368423</v>
      </c>
    </row>
    <row r="5" spans="1:6" ht="15.5" x14ac:dyDescent="0.35">
      <c r="A5" s="4">
        <v>4</v>
      </c>
      <c r="B5" s="5">
        <v>2003</v>
      </c>
      <c r="C5" s="5">
        <v>67</v>
      </c>
      <c r="D5" s="6">
        <f t="shared" si="2"/>
        <v>0.29166666666666669</v>
      </c>
      <c r="E5" s="6">
        <f t="shared" si="0"/>
        <v>0.70833333333333326</v>
      </c>
      <c r="F5" s="2">
        <f t="shared" si="1"/>
        <v>1.411764705882353</v>
      </c>
    </row>
    <row r="6" spans="1:6" ht="15.5" x14ac:dyDescent="0.35">
      <c r="A6" s="4">
        <v>5</v>
      </c>
      <c r="B6" s="5">
        <v>1995</v>
      </c>
      <c r="C6" s="5">
        <v>75</v>
      </c>
      <c r="D6" s="6">
        <f t="shared" si="2"/>
        <v>0.375</v>
      </c>
      <c r="E6" s="6">
        <f t="shared" si="0"/>
        <v>0.625</v>
      </c>
      <c r="F6" s="2">
        <f t="shared" si="1"/>
        <v>1.6</v>
      </c>
    </row>
    <row r="7" spans="1:6" ht="15.5" x14ac:dyDescent="0.35">
      <c r="A7" s="4">
        <v>6</v>
      </c>
      <c r="B7" s="5">
        <v>1999</v>
      </c>
      <c r="C7" s="5">
        <v>76.3</v>
      </c>
      <c r="D7" s="6">
        <f t="shared" si="2"/>
        <v>0.45833333333333331</v>
      </c>
      <c r="E7" s="6">
        <f t="shared" si="0"/>
        <v>0.54166666666666674</v>
      </c>
      <c r="F7" s="2">
        <f t="shared" si="1"/>
        <v>1.8461538461538458</v>
      </c>
    </row>
    <row r="8" spans="1:6" ht="15.5" x14ac:dyDescent="0.35">
      <c r="A8" s="4">
        <v>7</v>
      </c>
      <c r="B8" s="5">
        <v>2000</v>
      </c>
      <c r="C8" s="5">
        <v>96</v>
      </c>
      <c r="D8" s="6">
        <f t="shared" si="2"/>
        <v>0.54166666666666663</v>
      </c>
      <c r="E8" s="6">
        <f t="shared" si="0"/>
        <v>0.45833333333333337</v>
      </c>
      <c r="F8" s="2">
        <f t="shared" si="1"/>
        <v>2.1818181818181817</v>
      </c>
    </row>
    <row r="9" spans="1:6" ht="15.5" x14ac:dyDescent="0.35">
      <c r="A9" s="4">
        <v>8</v>
      </c>
      <c r="B9" s="5">
        <v>2001</v>
      </c>
      <c r="C9" s="5">
        <v>96</v>
      </c>
      <c r="D9" s="6">
        <f t="shared" si="2"/>
        <v>0.625</v>
      </c>
      <c r="E9" s="6">
        <f t="shared" si="0"/>
        <v>0.375</v>
      </c>
      <c r="F9" s="2">
        <f t="shared" si="1"/>
        <v>2.6666666666666665</v>
      </c>
    </row>
    <row r="10" spans="1:6" ht="15.5" x14ac:dyDescent="0.35">
      <c r="A10" s="4">
        <v>9</v>
      </c>
      <c r="B10" s="5">
        <v>2002</v>
      </c>
      <c r="C10" s="5">
        <v>99.5</v>
      </c>
      <c r="D10" s="6">
        <f t="shared" si="2"/>
        <v>0.70833333333333337</v>
      </c>
      <c r="E10" s="6">
        <f t="shared" si="0"/>
        <v>0.29166666666666663</v>
      </c>
      <c r="F10" s="2">
        <f t="shared" si="1"/>
        <v>3.4285714285714288</v>
      </c>
    </row>
    <row r="11" spans="1:6" ht="15.5" x14ac:dyDescent="0.35">
      <c r="A11" s="4">
        <v>10</v>
      </c>
      <c r="B11" s="5">
        <v>1997</v>
      </c>
      <c r="C11" s="5">
        <v>112.4</v>
      </c>
      <c r="D11" s="6">
        <f t="shared" si="2"/>
        <v>0.79166666666666663</v>
      </c>
      <c r="E11" s="6">
        <f t="shared" si="0"/>
        <v>0.20833333333333337</v>
      </c>
      <c r="F11" s="2">
        <f t="shared" si="1"/>
        <v>4.7999999999999989</v>
      </c>
    </row>
    <row r="12" spans="1:6" ht="15.5" x14ac:dyDescent="0.35">
      <c r="A12" s="4">
        <v>11</v>
      </c>
      <c r="B12" s="5">
        <v>1994</v>
      </c>
      <c r="C12" s="5">
        <v>116</v>
      </c>
      <c r="D12" s="6">
        <f t="shared" si="2"/>
        <v>0.875</v>
      </c>
      <c r="E12" s="6">
        <f t="shared" si="0"/>
        <v>0.125</v>
      </c>
      <c r="F12" s="2">
        <f t="shared" si="1"/>
        <v>8</v>
      </c>
    </row>
  </sheetData>
  <sortState xmlns:xlrd2="http://schemas.microsoft.com/office/spreadsheetml/2017/richdata2" ref="B2:C12">
    <sortCondition ref="C2:C1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"/>
  <sheetViews>
    <sheetView workbookViewId="0">
      <selection activeCell="B9" sqref="B9"/>
    </sheetView>
  </sheetViews>
  <sheetFormatPr baseColWidth="10" defaultRowHeight="14.5" x14ac:dyDescent="0.35"/>
  <cols>
    <col min="1" max="1" width="18.453125" bestFit="1" customWidth="1"/>
    <col min="2" max="2" width="12" bestFit="1" customWidth="1"/>
  </cols>
  <sheetData>
    <row r="1" spans="1:2" x14ac:dyDescent="0.35">
      <c r="A1" t="s">
        <v>3</v>
      </c>
      <c r="B1" t="s">
        <v>4</v>
      </c>
    </row>
    <row r="2" spans="1:2" x14ac:dyDescent="0.35">
      <c r="A2" t="s">
        <v>2</v>
      </c>
      <c r="B2">
        <v>100</v>
      </c>
    </row>
    <row r="3" spans="1:2" x14ac:dyDescent="0.35">
      <c r="A3" t="s">
        <v>5</v>
      </c>
      <c r="B3">
        <v>20</v>
      </c>
    </row>
    <row r="6" spans="1:2" x14ac:dyDescent="0.35">
      <c r="A6" t="s">
        <v>9</v>
      </c>
    </row>
    <row r="9" spans="1:2" x14ac:dyDescent="0.35">
      <c r="A9" s="1" t="s">
        <v>10</v>
      </c>
      <c r="B9" s="1">
        <f>1/B2</f>
        <v>0.01</v>
      </c>
    </row>
    <row r="13" spans="1:2" x14ac:dyDescent="0.35">
      <c r="A13" t="s">
        <v>11</v>
      </c>
    </row>
    <row r="17" spans="1:2" x14ac:dyDescent="0.35">
      <c r="A17" s="1" t="s">
        <v>10</v>
      </c>
      <c r="B17" s="1">
        <f>1-(1/B2)</f>
        <v>0.99</v>
      </c>
    </row>
    <row r="20" spans="1:2" x14ac:dyDescent="0.35">
      <c r="A20" t="s">
        <v>6</v>
      </c>
    </row>
    <row r="25" spans="1:2" x14ac:dyDescent="0.35">
      <c r="A25" s="1" t="s">
        <v>7</v>
      </c>
      <c r="B25" s="1">
        <f>1-(1-(1/B2))^B3</f>
        <v>0.18209306240276935</v>
      </c>
    </row>
    <row r="27" spans="1:2" x14ac:dyDescent="0.35">
      <c r="A27" s="1" t="s">
        <v>8</v>
      </c>
      <c r="B27" s="1">
        <f>(1-(1/B2))^B3</f>
        <v>0.81790693759723065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19050</xdr:colOff>
                <xdr:row>18</xdr:row>
                <xdr:rowOff>38100</xdr:rowOff>
              </from>
              <to>
                <xdr:col>3</xdr:col>
                <xdr:colOff>342900</xdr:colOff>
                <xdr:row>22</xdr:row>
                <xdr:rowOff>133350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2</xdr:col>
                <xdr:colOff>317500</xdr:colOff>
                <xdr:row>3</xdr:row>
                <xdr:rowOff>69850</xdr:rowOff>
              </from>
              <to>
                <xdr:col>6</xdr:col>
                <xdr:colOff>412750</xdr:colOff>
                <xdr:row>7</xdr:row>
                <xdr:rowOff>184150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717550</xdr:colOff>
                <xdr:row>10</xdr:row>
                <xdr:rowOff>76200</xdr:rowOff>
              </from>
              <to>
                <xdr:col>6</xdr:col>
                <xdr:colOff>12700</xdr:colOff>
                <xdr:row>15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3"/>
  <sheetViews>
    <sheetView topLeftCell="A37" workbookViewId="0">
      <selection activeCell="A34" sqref="A34:XFD36"/>
    </sheetView>
  </sheetViews>
  <sheetFormatPr baseColWidth="10" defaultRowHeight="14.5" x14ac:dyDescent="0.35"/>
  <cols>
    <col min="12" max="12" width="18.7265625" bestFit="1" customWidth="1"/>
    <col min="13" max="13" width="11.81640625" bestFit="1" customWidth="1"/>
  </cols>
  <sheetData>
    <row r="1" spans="1:13" ht="21.5" thickBot="1" x14ac:dyDescent="0.4">
      <c r="K1" s="8" t="s">
        <v>24</v>
      </c>
      <c r="L1" s="9" t="s">
        <v>25</v>
      </c>
      <c r="M1" s="9" t="s">
        <v>26</v>
      </c>
    </row>
    <row r="2" spans="1:13" ht="15" thickBot="1" x14ac:dyDescent="0.4">
      <c r="K2" s="10">
        <v>42160</v>
      </c>
      <c r="L2" s="11">
        <v>1992</v>
      </c>
      <c r="M2" s="11">
        <v>63</v>
      </c>
    </row>
    <row r="3" spans="1:13" ht="15" thickBot="1" x14ac:dyDescent="0.4">
      <c r="K3" s="10">
        <v>42107</v>
      </c>
      <c r="L3" s="11">
        <v>1993</v>
      </c>
      <c r="M3" s="11">
        <v>35</v>
      </c>
    </row>
    <row r="4" spans="1:13" ht="15" thickBot="1" x14ac:dyDescent="0.4">
      <c r="K4" s="10">
        <v>42184</v>
      </c>
      <c r="L4" s="11">
        <v>1994</v>
      </c>
      <c r="M4" s="11">
        <v>28</v>
      </c>
    </row>
    <row r="5" spans="1:13" ht="15" thickBot="1" x14ac:dyDescent="0.4">
      <c r="K5" s="10">
        <v>42189</v>
      </c>
      <c r="L5" s="11">
        <v>1995</v>
      </c>
      <c r="M5" s="11">
        <v>18</v>
      </c>
    </row>
    <row r="6" spans="1:13" ht="15" thickBot="1" x14ac:dyDescent="0.4">
      <c r="A6" t="s">
        <v>16</v>
      </c>
      <c r="K6" s="10">
        <v>42191</v>
      </c>
      <c r="L6" s="11">
        <v>1996</v>
      </c>
      <c r="M6" s="11">
        <v>37</v>
      </c>
    </row>
    <row r="7" spans="1:13" ht="15" thickBot="1" x14ac:dyDescent="0.4">
      <c r="K7" s="10">
        <v>42232</v>
      </c>
      <c r="L7" s="11">
        <v>1997</v>
      </c>
      <c r="M7" s="11">
        <v>90</v>
      </c>
    </row>
    <row r="8" spans="1:13" ht="16" thickBot="1" x14ac:dyDescent="0.4">
      <c r="A8" s="13" t="s">
        <v>12</v>
      </c>
      <c r="B8" s="14" t="s">
        <v>36</v>
      </c>
      <c r="C8" s="14" t="s">
        <v>36</v>
      </c>
      <c r="D8" s="15" t="s">
        <v>12</v>
      </c>
      <c r="E8" s="14" t="s">
        <v>36</v>
      </c>
      <c r="F8" s="14" t="s">
        <v>36</v>
      </c>
      <c r="G8" s="15" t="s">
        <v>37</v>
      </c>
      <c r="H8" s="14" t="s">
        <v>38</v>
      </c>
      <c r="I8" s="14" t="s">
        <v>36</v>
      </c>
      <c r="J8" s="18"/>
      <c r="K8" s="10">
        <v>42170</v>
      </c>
      <c r="L8" s="11">
        <v>1998</v>
      </c>
      <c r="M8" s="11">
        <v>5</v>
      </c>
    </row>
    <row r="9" spans="1:13" ht="16" thickBot="1" x14ac:dyDescent="0.4">
      <c r="A9" s="16">
        <v>3</v>
      </c>
      <c r="B9" s="17">
        <v>0.42859999999999998</v>
      </c>
      <c r="C9" s="17">
        <v>0.64349999999999996</v>
      </c>
      <c r="D9" s="17">
        <v>10</v>
      </c>
      <c r="E9" s="17">
        <v>0.49519999999999997</v>
      </c>
      <c r="F9" s="17">
        <v>0.94969999999999999</v>
      </c>
      <c r="G9" s="17">
        <v>17</v>
      </c>
      <c r="H9" s="17">
        <v>0.5181</v>
      </c>
      <c r="I9" s="17">
        <v>1.0410999999999999</v>
      </c>
      <c r="J9" s="19"/>
      <c r="K9" s="10">
        <v>42236</v>
      </c>
      <c r="L9" s="11">
        <v>1999</v>
      </c>
      <c r="M9" s="11">
        <v>24.6</v>
      </c>
    </row>
    <row r="10" spans="1:13" ht="16" thickBot="1" x14ac:dyDescent="0.4">
      <c r="A10" s="16">
        <v>4</v>
      </c>
      <c r="B10" s="17">
        <v>0.44579999999999997</v>
      </c>
      <c r="C10" s="17">
        <v>0.73150000000000004</v>
      </c>
      <c r="D10" s="17">
        <v>11</v>
      </c>
      <c r="E10" s="17">
        <v>0.49959999999999999</v>
      </c>
      <c r="F10" s="17">
        <v>0.96760000000000002</v>
      </c>
      <c r="G10" s="17">
        <v>18</v>
      </c>
      <c r="H10" s="17">
        <v>0.5202</v>
      </c>
      <c r="I10" s="17">
        <v>1.0492999999999999</v>
      </c>
      <c r="J10" s="19"/>
      <c r="K10" s="10">
        <v>42178</v>
      </c>
      <c r="L10" s="11">
        <v>2000</v>
      </c>
      <c r="M10" s="11">
        <v>43.5</v>
      </c>
    </row>
    <row r="11" spans="1:13" ht="16" thickBot="1" x14ac:dyDescent="0.4">
      <c r="A11" s="16">
        <v>5</v>
      </c>
      <c r="B11" s="17">
        <v>0.45579999999999998</v>
      </c>
      <c r="C11" s="17">
        <v>0.79279999999999995</v>
      </c>
      <c r="D11" s="17">
        <v>12</v>
      </c>
      <c r="E11" s="17">
        <v>0.50349999999999995</v>
      </c>
      <c r="F11" s="17">
        <v>0.98329999999999995</v>
      </c>
      <c r="G11" s="17">
        <v>19</v>
      </c>
      <c r="H11" s="20">
        <v>0.52200000000000002</v>
      </c>
      <c r="I11" s="20">
        <v>1.0566</v>
      </c>
      <c r="J11" s="19"/>
      <c r="K11" s="10">
        <v>42203</v>
      </c>
      <c r="L11" s="11">
        <v>2001</v>
      </c>
      <c r="M11" s="11">
        <v>54.5</v>
      </c>
    </row>
    <row r="12" spans="1:13" ht="16" thickBot="1" x14ac:dyDescent="0.4">
      <c r="A12" s="16">
        <v>6</v>
      </c>
      <c r="B12" s="17">
        <v>0.46899999999999997</v>
      </c>
      <c r="C12" s="17">
        <v>0.83879999999999999</v>
      </c>
      <c r="D12" s="17">
        <v>13</v>
      </c>
      <c r="E12" s="17">
        <v>0.50700000000000001</v>
      </c>
      <c r="F12" s="17">
        <v>0.99719999999999998</v>
      </c>
      <c r="G12" s="17">
        <v>20</v>
      </c>
      <c r="H12" s="17">
        <v>0.52359999999999995</v>
      </c>
      <c r="I12" s="17">
        <v>1.0628</v>
      </c>
      <c r="J12" s="19"/>
      <c r="K12" s="10">
        <v>42158</v>
      </c>
      <c r="L12" s="11">
        <v>2002</v>
      </c>
      <c r="M12" s="11">
        <v>60</v>
      </c>
    </row>
    <row r="13" spans="1:13" ht="16" thickBot="1" x14ac:dyDescent="0.4">
      <c r="A13" s="16">
        <v>7</v>
      </c>
      <c r="B13" s="17">
        <v>0.47739999999999999</v>
      </c>
      <c r="C13" s="17">
        <v>0.87490000000000001</v>
      </c>
      <c r="D13" s="17">
        <v>14</v>
      </c>
      <c r="E13" s="17">
        <v>0.51</v>
      </c>
      <c r="F13" s="17">
        <v>1.0095000000000001</v>
      </c>
      <c r="G13" s="17">
        <v>21</v>
      </c>
      <c r="H13" s="17">
        <v>0.5252</v>
      </c>
      <c r="I13" s="17">
        <v>1.0696000000000001</v>
      </c>
      <c r="J13" s="19"/>
      <c r="K13" s="10">
        <v>42144</v>
      </c>
      <c r="L13" s="11">
        <v>2003</v>
      </c>
      <c r="M13" s="11">
        <v>48</v>
      </c>
    </row>
    <row r="14" spans="1:13" ht="16" thickBot="1" x14ac:dyDescent="0.4">
      <c r="A14" s="16">
        <v>8</v>
      </c>
      <c r="B14" s="17">
        <v>0.48430000000000001</v>
      </c>
      <c r="C14" s="17">
        <v>0.90429999999999999</v>
      </c>
      <c r="D14" s="17">
        <v>15</v>
      </c>
      <c r="E14" s="17">
        <v>0.51280000000000003</v>
      </c>
      <c r="F14" s="17">
        <v>1.0206</v>
      </c>
      <c r="G14" s="17">
        <v>22</v>
      </c>
      <c r="H14" s="17">
        <v>0.52680000000000005</v>
      </c>
      <c r="I14" s="17">
        <v>1.0753999999999999</v>
      </c>
      <c r="J14" s="19"/>
      <c r="K14" s="10">
        <v>42115</v>
      </c>
      <c r="L14" s="11">
        <v>2004</v>
      </c>
      <c r="M14" s="11">
        <v>34</v>
      </c>
    </row>
    <row r="15" spans="1:13" ht="16" thickBot="1" x14ac:dyDescent="0.4">
      <c r="A15" s="16">
        <v>9</v>
      </c>
      <c r="B15" s="17">
        <v>0.49020000000000002</v>
      </c>
      <c r="C15" s="17">
        <v>0.92879999999999996</v>
      </c>
      <c r="D15" s="17">
        <v>16</v>
      </c>
      <c r="E15" s="17">
        <v>0.51570000000000005</v>
      </c>
      <c r="F15" s="17">
        <v>1.0316000000000001</v>
      </c>
      <c r="G15" s="17">
        <v>23</v>
      </c>
      <c r="H15" s="17">
        <v>0.52829999999999999</v>
      </c>
      <c r="I15" s="17">
        <v>1.0810999999999999</v>
      </c>
      <c r="J15" s="19"/>
      <c r="K15" s="10">
        <v>42127</v>
      </c>
      <c r="L15" s="11">
        <v>2005</v>
      </c>
      <c r="M15" s="11">
        <v>8.9</v>
      </c>
    </row>
    <row r="16" spans="1:13" ht="15" thickBot="1" x14ac:dyDescent="0.4">
      <c r="K16" s="10">
        <v>42210</v>
      </c>
      <c r="L16" s="11">
        <v>2006</v>
      </c>
      <c r="M16" s="11">
        <v>35.5</v>
      </c>
    </row>
    <row r="17" spans="2:13" ht="15" thickBot="1" x14ac:dyDescent="0.4">
      <c r="K17" s="10">
        <v>42168</v>
      </c>
      <c r="L17" s="11">
        <v>2007</v>
      </c>
      <c r="M17" s="11">
        <v>17.899999999999999</v>
      </c>
    </row>
    <row r="18" spans="2:13" ht="15" thickBot="1" x14ac:dyDescent="0.4">
      <c r="K18" s="10">
        <v>42231</v>
      </c>
      <c r="L18" s="11">
        <v>2008</v>
      </c>
      <c r="M18" s="11">
        <v>29.7</v>
      </c>
    </row>
    <row r="19" spans="2:13" ht="15" thickBot="1" x14ac:dyDescent="0.4">
      <c r="K19" s="10">
        <v>42231</v>
      </c>
      <c r="L19" s="11">
        <v>2009</v>
      </c>
      <c r="M19" s="11">
        <v>46.8</v>
      </c>
    </row>
    <row r="20" spans="2:13" ht="15" thickBot="1" x14ac:dyDescent="0.4">
      <c r="K20" s="10">
        <v>42138</v>
      </c>
      <c r="L20" s="11">
        <v>2010</v>
      </c>
      <c r="M20" s="11">
        <v>14.4</v>
      </c>
    </row>
    <row r="21" spans="2:13" ht="15" thickBot="1" x14ac:dyDescent="0.4">
      <c r="K21" s="10">
        <v>42175</v>
      </c>
      <c r="L21" s="11">
        <v>2011</v>
      </c>
      <c r="M21" s="11">
        <v>63.2</v>
      </c>
    </row>
    <row r="22" spans="2:13" x14ac:dyDescent="0.35">
      <c r="L22" t="s">
        <v>29</v>
      </c>
      <c r="M22">
        <f>AVERAGE(M2:M21)</f>
        <v>37.85</v>
      </c>
    </row>
    <row r="23" spans="2:13" x14ac:dyDescent="0.35">
      <c r="L23" t="s">
        <v>35</v>
      </c>
      <c r="M23" s="3">
        <f>STDEVA(M2:M21)</f>
        <v>21.281336028499119</v>
      </c>
    </row>
    <row r="26" spans="2:13" x14ac:dyDescent="0.35">
      <c r="B26" t="s">
        <v>29</v>
      </c>
      <c r="C26">
        <v>37.85</v>
      </c>
    </row>
    <row r="27" spans="2:13" x14ac:dyDescent="0.35">
      <c r="B27" t="s">
        <v>30</v>
      </c>
      <c r="C27">
        <v>21.28</v>
      </c>
    </row>
    <row r="28" spans="2:13" x14ac:dyDescent="0.35">
      <c r="B28" s="12" t="s">
        <v>31</v>
      </c>
      <c r="C28">
        <v>1.0566</v>
      </c>
    </row>
    <row r="29" spans="2:13" x14ac:dyDescent="0.35">
      <c r="B29" s="12" t="s">
        <v>32</v>
      </c>
      <c r="C29">
        <v>0.52200000000000002</v>
      </c>
    </row>
    <row r="31" spans="2:13" x14ac:dyDescent="0.35">
      <c r="B31" s="12" t="s">
        <v>27</v>
      </c>
      <c r="C31">
        <f>C28/C27</f>
        <v>4.9652255639097739E-2</v>
      </c>
    </row>
    <row r="32" spans="2:13" x14ac:dyDescent="0.35">
      <c r="B32" s="12" t="s">
        <v>28</v>
      </c>
      <c r="C32">
        <f>C26-(C29/C31)</f>
        <v>27.336882453151617</v>
      </c>
    </row>
    <row r="41" spans="2:4" x14ac:dyDescent="0.35">
      <c r="B41" t="s">
        <v>17</v>
      </c>
      <c r="D41">
        <v>50</v>
      </c>
    </row>
    <row r="43" spans="2:4" x14ac:dyDescent="0.35">
      <c r="B43" t="s">
        <v>18</v>
      </c>
      <c r="C43">
        <f>C32-(1/C31)*LN(LN(D41/(D41-1)))</f>
        <v>105.92220768585514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0</xdr:col>
                <xdr:colOff>304800</xdr:colOff>
                <xdr:row>0</xdr:row>
                <xdr:rowOff>0</xdr:rowOff>
              </from>
              <to>
                <xdr:col>5</xdr:col>
                <xdr:colOff>609600</xdr:colOff>
                <xdr:row>4</xdr:row>
                <xdr:rowOff>50800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100" r:id="rId6">
          <objectPr defaultSize="0" autoPict="0" r:id="rId7">
            <anchor moveWithCells="1" sizeWithCells="1">
              <from>
                <xdr:col>5</xdr:col>
                <xdr:colOff>323850</xdr:colOff>
                <xdr:row>16</xdr:row>
                <xdr:rowOff>0</xdr:rowOff>
              </from>
              <to>
                <xdr:col>10</xdr:col>
                <xdr:colOff>247650</xdr:colOff>
                <xdr:row>22</xdr:row>
                <xdr:rowOff>184150</xdr:rowOff>
              </to>
            </anchor>
          </objectPr>
        </oleObject>
      </mc:Choice>
      <mc:Fallback>
        <oleObject progId="Equation.3" shapeId="4100" r:id="rId6"/>
      </mc:Fallback>
    </mc:AlternateContent>
    <mc:AlternateContent xmlns:mc="http://schemas.openxmlformats.org/markup-compatibility/2006">
      <mc:Choice Requires="x14">
        <oleObject progId="Equation.3" shapeId="4101" r:id="rId8">
          <objectPr defaultSize="0" autoPict="0" r:id="rId9">
            <anchor moveWithCells="1" sizeWithCells="1">
              <from>
                <xdr:col>1</xdr:col>
                <xdr:colOff>552450</xdr:colOff>
                <xdr:row>33</xdr:row>
                <xdr:rowOff>133350</xdr:rowOff>
              </from>
              <to>
                <xdr:col>7</xdr:col>
                <xdr:colOff>95250</xdr:colOff>
                <xdr:row>37</xdr:row>
                <xdr:rowOff>184150</xdr:rowOff>
              </to>
            </anchor>
          </objectPr>
        </oleObject>
      </mc:Choice>
      <mc:Fallback>
        <oleObject progId="Equation.3" shapeId="4101" r:id="rId8"/>
      </mc:Fallback>
    </mc:AlternateContent>
    <mc:AlternateContent xmlns:mc="http://schemas.openxmlformats.org/markup-compatibility/2006">
      <mc:Choice Requires="x14">
        <oleObject progId="Equation.3" shapeId="4103" r:id="rId10">
          <objectPr defaultSize="0" autoPict="0" r:id="rId11">
            <anchor moveWithCells="1" sizeWithCells="1">
              <from>
                <xdr:col>0</xdr:col>
                <xdr:colOff>184150</xdr:colOff>
                <xdr:row>16</xdr:row>
                <xdr:rowOff>95250</xdr:rowOff>
              </from>
              <to>
                <xdr:col>5</xdr:col>
                <xdr:colOff>12700</xdr:colOff>
                <xdr:row>22</xdr:row>
                <xdr:rowOff>0</xdr:rowOff>
              </to>
            </anchor>
          </objectPr>
        </oleObject>
      </mc:Choice>
      <mc:Fallback>
        <oleObject progId="Equation.3" shapeId="4103" r:id="rId1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workbookViewId="0">
      <selection activeCell="D12" sqref="D12"/>
    </sheetView>
  </sheetViews>
  <sheetFormatPr baseColWidth="10" defaultRowHeight="14.5" x14ac:dyDescent="0.35"/>
  <sheetData>
    <row r="1" spans="1:3" x14ac:dyDescent="0.35">
      <c r="A1" t="s">
        <v>19</v>
      </c>
    </row>
    <row r="10" spans="1:3" x14ac:dyDescent="0.35">
      <c r="A10" t="s">
        <v>20</v>
      </c>
      <c r="B10">
        <v>0.13</v>
      </c>
    </row>
    <row r="11" spans="1:3" x14ac:dyDescent="0.35">
      <c r="A11" t="s">
        <v>21</v>
      </c>
      <c r="B11">
        <v>0.47</v>
      </c>
    </row>
    <row r="12" spans="1:3" x14ac:dyDescent="0.35">
      <c r="A12" t="s">
        <v>22</v>
      </c>
      <c r="B12">
        <v>150</v>
      </c>
    </row>
    <row r="14" spans="1:3" x14ac:dyDescent="0.35">
      <c r="A14" t="s">
        <v>23</v>
      </c>
      <c r="B14">
        <f>((4*(B10)^0.5)+1.5*B11)/(0.8*(B12)^0.5)</f>
        <v>0.2191497756330533</v>
      </c>
      <c r="C14">
        <f>B14*60</f>
        <v>13.148986537983198</v>
      </c>
    </row>
  </sheetData>
  <pageMargins left="0.7" right="0.7" top="0.75" bottom="0.75" header="0.3" footer="0.3"/>
  <pageSetup paperSize="9"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progId="Equation.3" shapeId="7173" r:id="rId4">
          <objectPr defaultSize="0" autoPict="0" r:id="rId5">
            <anchor moveWithCells="1" sizeWithCells="1">
              <from>
                <xdr:col>0</xdr:col>
                <xdr:colOff>88900</xdr:colOff>
                <xdr:row>3</xdr:row>
                <xdr:rowOff>95250</xdr:rowOff>
              </from>
              <to>
                <xdr:col>3</xdr:col>
                <xdr:colOff>565150</xdr:colOff>
                <xdr:row>7</xdr:row>
                <xdr:rowOff>12700</xdr:rowOff>
              </to>
            </anchor>
          </objectPr>
        </oleObject>
      </mc:Choice>
      <mc:Fallback>
        <oleObject progId="Equation.3" shapeId="7173" r:id="rId4"/>
      </mc:Fallback>
    </mc:AlternateContent>
    <mc:AlternateContent xmlns:mc="http://schemas.openxmlformats.org/markup-compatibility/2006">
      <mc:Choice Requires="x14">
        <oleObject progId="Equation.3" shapeId="7174" r:id="rId6">
          <objectPr defaultSize="0" autoPict="0" r:id="rId7">
            <anchor moveWithCells="1" sizeWithCells="1">
              <from>
                <xdr:col>4</xdr:col>
                <xdr:colOff>228600</xdr:colOff>
                <xdr:row>3</xdr:row>
                <xdr:rowOff>38100</xdr:rowOff>
              </from>
              <to>
                <xdr:col>7</xdr:col>
                <xdr:colOff>336550</xdr:colOff>
                <xdr:row>8</xdr:row>
                <xdr:rowOff>76200</xdr:rowOff>
              </to>
            </anchor>
          </objectPr>
        </oleObject>
      </mc:Choice>
      <mc:Fallback>
        <oleObject progId="Equation.3" shapeId="717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9"/>
  <sheetViews>
    <sheetView workbookViewId="0">
      <selection activeCell="B20" sqref="B20"/>
    </sheetView>
  </sheetViews>
  <sheetFormatPr baseColWidth="10" defaultRowHeight="14.5" x14ac:dyDescent="0.35"/>
  <sheetData>
    <row r="2" spans="2:8" ht="15" thickBot="1" x14ac:dyDescent="0.4"/>
    <row r="3" spans="2:8" ht="26.5" thickBot="1" x14ac:dyDescent="0.4">
      <c r="G3" s="21" t="s">
        <v>39</v>
      </c>
      <c r="H3" s="22" t="s">
        <v>40</v>
      </c>
    </row>
    <row r="4" spans="2:8" ht="15" thickBot="1" x14ac:dyDescent="0.4">
      <c r="G4" s="23" t="s">
        <v>41</v>
      </c>
      <c r="H4" s="24">
        <v>0.26</v>
      </c>
    </row>
    <row r="5" spans="2:8" ht="15" thickBot="1" x14ac:dyDescent="0.4">
      <c r="G5" s="23" t="s">
        <v>42</v>
      </c>
      <c r="H5" s="24">
        <v>0.4</v>
      </c>
    </row>
    <row r="6" spans="2:8" ht="15" thickBot="1" x14ac:dyDescent="0.4">
      <c r="G6" s="23" t="s">
        <v>43</v>
      </c>
      <c r="H6" s="24">
        <v>0.53</v>
      </c>
    </row>
    <row r="7" spans="2:8" ht="15" thickBot="1" x14ac:dyDescent="0.4">
      <c r="G7" s="23" t="s">
        <v>44</v>
      </c>
      <c r="H7" s="24">
        <v>0.7</v>
      </c>
    </row>
    <row r="8" spans="2:8" ht="15" thickBot="1" x14ac:dyDescent="0.4">
      <c r="G8" s="23" t="s">
        <v>45</v>
      </c>
      <c r="H8" s="24">
        <v>0.86</v>
      </c>
    </row>
    <row r="9" spans="2:8" ht="15" thickBot="1" x14ac:dyDescent="0.4">
      <c r="B9" t="s">
        <v>33</v>
      </c>
      <c r="C9">
        <v>0.53</v>
      </c>
      <c r="G9" s="23" t="s">
        <v>46</v>
      </c>
      <c r="H9" s="24">
        <v>1</v>
      </c>
    </row>
    <row r="10" spans="2:8" ht="15" thickBot="1" x14ac:dyDescent="0.4">
      <c r="B10" t="s">
        <v>34</v>
      </c>
      <c r="C10">
        <v>4.9000000000000004</v>
      </c>
      <c r="G10" s="23" t="s">
        <v>47</v>
      </c>
      <c r="H10" s="24">
        <v>1.4</v>
      </c>
    </row>
    <row r="11" spans="2:8" ht="26.5" thickBot="1" x14ac:dyDescent="0.4">
      <c r="B11" t="s">
        <v>18</v>
      </c>
      <c r="C11">
        <v>105.9</v>
      </c>
      <c r="G11" s="23" t="s">
        <v>48</v>
      </c>
      <c r="H11" s="24" t="s">
        <v>49</v>
      </c>
    </row>
    <row r="14" spans="2:8" x14ac:dyDescent="0.35">
      <c r="B14" t="s">
        <v>50</v>
      </c>
      <c r="C14">
        <f>(C9/C10)*C11*1.1</f>
        <v>12.599938775510203</v>
      </c>
    </row>
    <row r="16" spans="2:8" x14ac:dyDescent="0.35">
      <c r="B16" t="s">
        <v>51</v>
      </c>
      <c r="C16">
        <f>(60/15)*C14</f>
        <v>50.399755102040814</v>
      </c>
    </row>
    <row r="19" spans="2:2" x14ac:dyDescent="0.35">
      <c r="B19" t="s">
        <v>52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41" r:id="rId3">
          <objectPr defaultSize="0" autoPict="0" r:id="rId4">
            <anchor moveWithCells="1" sizeWithCells="1">
              <from>
                <xdr:col>0</xdr:col>
                <xdr:colOff>336550</xdr:colOff>
                <xdr:row>1</xdr:row>
                <xdr:rowOff>31750</xdr:rowOff>
              </from>
              <to>
                <xdr:col>4</xdr:col>
                <xdr:colOff>571500</xdr:colOff>
                <xdr:row>6</xdr:row>
                <xdr:rowOff>76200</xdr:rowOff>
              </to>
            </anchor>
          </objectPr>
        </oleObject>
      </mc:Choice>
      <mc:Fallback>
        <oleObject progId="Equation.3" shapeId="10241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F1DE-0BAD-434F-8B55-54A558DD4F5B}">
  <dimension ref="A14:B18"/>
  <sheetViews>
    <sheetView workbookViewId="0">
      <selection sqref="A1:XFD1048576"/>
    </sheetView>
  </sheetViews>
  <sheetFormatPr baseColWidth="10" defaultRowHeight="14.5" x14ac:dyDescent="0.35"/>
  <sheetData>
    <row r="14" spans="1:2" x14ac:dyDescent="0.35">
      <c r="A14" t="s">
        <v>37</v>
      </c>
      <c r="B14" s="25">
        <v>89</v>
      </c>
    </row>
    <row r="16" spans="1:2" x14ac:dyDescent="0.35">
      <c r="A16" t="s">
        <v>54</v>
      </c>
      <c r="B16">
        <f>4.2*B14/(10-0.058*B14)</f>
        <v>77.263331955353451</v>
      </c>
    </row>
    <row r="18" spans="1:2" x14ac:dyDescent="0.35">
      <c r="A18" t="s">
        <v>55</v>
      </c>
      <c r="B18">
        <f>23*B14/(10+0.13*B14)</f>
        <v>94.900324524802969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1265" r:id="rId3">
          <objectPr defaultSize="0" autoPict="0" r:id="rId4">
            <anchor moveWithCells="1">
              <from>
                <xdr:col>0</xdr:col>
                <xdr:colOff>571500</xdr:colOff>
                <xdr:row>1</xdr:row>
                <xdr:rowOff>12700</xdr:rowOff>
              </from>
              <to>
                <xdr:col>6</xdr:col>
                <xdr:colOff>222250</xdr:colOff>
                <xdr:row>5</xdr:row>
                <xdr:rowOff>69850</xdr:rowOff>
              </to>
            </anchor>
          </objectPr>
        </oleObject>
      </mc:Choice>
      <mc:Fallback>
        <oleObject progId="Equation.3" shapeId="11265" r:id="rId3"/>
      </mc:Fallback>
    </mc:AlternateContent>
    <mc:AlternateContent xmlns:mc="http://schemas.openxmlformats.org/markup-compatibility/2006">
      <mc:Choice Requires="x14">
        <oleObject progId="Equation.3" shapeId="11266" r:id="rId5">
          <objectPr defaultSize="0" autoPict="0" r:id="rId6">
            <anchor moveWithCells="1">
              <from>
                <xdr:col>0</xdr:col>
                <xdr:colOff>571500</xdr:colOff>
                <xdr:row>6</xdr:row>
                <xdr:rowOff>165100</xdr:rowOff>
              </from>
              <to>
                <xdr:col>6</xdr:col>
                <xdr:colOff>571500</xdr:colOff>
                <xdr:row>10</xdr:row>
                <xdr:rowOff>133350</xdr:rowOff>
              </to>
            </anchor>
          </objectPr>
        </oleObject>
      </mc:Choice>
      <mc:Fallback>
        <oleObject progId="Equation.3" shapeId="11266" r:id="rId5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BCA59-05A5-45CB-A117-09BF6BF4FBD1}">
  <dimension ref="A15:B22"/>
  <sheetViews>
    <sheetView workbookViewId="0">
      <selection sqref="A1:XFD1048576"/>
    </sheetView>
  </sheetViews>
  <sheetFormatPr baseColWidth="10" defaultRowHeight="14.5" x14ac:dyDescent="0.35"/>
  <sheetData>
    <row r="15" spans="1:2" x14ac:dyDescent="0.35">
      <c r="A15" t="s">
        <v>37</v>
      </c>
      <c r="B15" s="25">
        <v>86</v>
      </c>
    </row>
    <row r="16" spans="1:2" x14ac:dyDescent="0.35">
      <c r="A16" t="s">
        <v>56</v>
      </c>
      <c r="B16" s="25">
        <v>89.4</v>
      </c>
    </row>
    <row r="18" spans="1:2" x14ac:dyDescent="0.35">
      <c r="A18" t="s">
        <v>57</v>
      </c>
      <c r="B18">
        <f>(25400-254*B15)/B15</f>
        <v>41.348837209302324</v>
      </c>
    </row>
    <row r="20" spans="1:2" x14ac:dyDescent="0.35">
      <c r="A20" t="s">
        <v>58</v>
      </c>
      <c r="B20">
        <f>(5080-50.8*B15)/B15</f>
        <v>8.2697674418604628</v>
      </c>
    </row>
    <row r="22" spans="1:2" x14ac:dyDescent="0.35">
      <c r="A22" t="s">
        <v>59</v>
      </c>
      <c r="B22">
        <f>((B16-B20)^2)/(B16+4*B20)</f>
        <v>53.740730129936892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B35A-AC17-4DDC-9101-0FF3BE030377}">
  <dimension ref="A7:G24"/>
  <sheetViews>
    <sheetView tabSelected="1" workbookViewId="0">
      <selection sqref="A1:XFD1048576"/>
    </sheetView>
  </sheetViews>
  <sheetFormatPr baseColWidth="10" defaultRowHeight="14.5" x14ac:dyDescent="0.35"/>
  <sheetData>
    <row r="7" spans="1:2" x14ac:dyDescent="0.35">
      <c r="A7" t="s">
        <v>37</v>
      </c>
      <c r="B7">
        <v>89</v>
      </c>
    </row>
    <row r="8" spans="1:2" x14ac:dyDescent="0.35">
      <c r="A8" t="s">
        <v>60</v>
      </c>
      <c r="B8">
        <f>(5080-50.8*B7)/B7</f>
        <v>6.2786516853932604</v>
      </c>
    </row>
    <row r="20" spans="1:7" x14ac:dyDescent="0.35">
      <c r="A20" t="s">
        <v>61</v>
      </c>
      <c r="B20">
        <v>15.45</v>
      </c>
    </row>
    <row r="21" spans="1:7" x14ac:dyDescent="0.35">
      <c r="A21" t="s">
        <v>58</v>
      </c>
      <c r="B21">
        <v>8.26</v>
      </c>
      <c r="F21">
        <f>(B20-((5080-50.8*B7)/B7))^2</f>
        <v>84.113629907839865</v>
      </c>
    </row>
    <row r="22" spans="1:7" x14ac:dyDescent="0.35">
      <c r="F22">
        <f>B20*B20+B20*((20320-203.2*B7)/B7)</f>
        <v>626.72317415730345</v>
      </c>
      <c r="G22">
        <f>F21/F22</f>
        <v>0.13421177543169624</v>
      </c>
    </row>
    <row r="24" spans="1:7" x14ac:dyDescent="0.35">
      <c r="A24" t="s">
        <v>62</v>
      </c>
      <c r="B24">
        <f>((B20-B21)*(B20+23*B21))/((B20+11*B21)^2)</f>
        <v>0.13069065068223856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3313" r:id="rId3">
          <objectPr defaultSize="0" autoPict="0" r:id="rId4">
            <anchor moveWithCells="1" sizeWithCells="1">
              <from>
                <xdr:col>0</xdr:col>
                <xdr:colOff>755650</xdr:colOff>
                <xdr:row>1</xdr:row>
                <xdr:rowOff>184150</xdr:rowOff>
              </from>
              <to>
                <xdr:col>3</xdr:col>
                <xdr:colOff>717550</xdr:colOff>
                <xdr:row>4</xdr:row>
                <xdr:rowOff>88900</xdr:rowOff>
              </to>
            </anchor>
          </objectPr>
        </oleObject>
      </mc:Choice>
      <mc:Fallback>
        <oleObject progId="Equation.3" shapeId="13313" r:id="rId3"/>
      </mc:Fallback>
    </mc:AlternateContent>
    <mc:AlternateContent xmlns:mc="http://schemas.openxmlformats.org/markup-compatibility/2006">
      <mc:Choice Requires="x14">
        <oleObject progId="Equation.3" shapeId="13314" r:id="rId5">
          <objectPr defaultSize="0" autoPict="0" r:id="rId6">
            <anchor moveWithCells="1" sizeWithCells="1">
              <from>
                <xdr:col>0</xdr:col>
                <xdr:colOff>400050</xdr:colOff>
                <xdr:row>11</xdr:row>
                <xdr:rowOff>152400</xdr:rowOff>
              </from>
              <to>
                <xdr:col>5</xdr:col>
                <xdr:colOff>88900</xdr:colOff>
                <xdr:row>18</xdr:row>
                <xdr:rowOff>12700</xdr:rowOff>
              </to>
            </anchor>
          </objectPr>
        </oleObject>
      </mc:Choice>
      <mc:Fallback>
        <oleObject progId="Equation.3" shapeId="13314" r:id="rId5"/>
      </mc:Fallback>
    </mc:AlternateContent>
    <mc:AlternateContent xmlns:mc="http://schemas.openxmlformats.org/markup-compatibility/2006">
      <mc:Choice Requires="x14">
        <oleObject progId="Equation.3" shapeId="13315" r:id="rId7">
          <objectPr defaultSize="0" autoPict="0" r:id="rId4">
            <anchor moveWithCells="1" sizeWithCells="1">
              <from>
                <xdr:col>0</xdr:col>
                <xdr:colOff>755650</xdr:colOff>
                <xdr:row>1</xdr:row>
                <xdr:rowOff>184150</xdr:rowOff>
              </from>
              <to>
                <xdr:col>3</xdr:col>
                <xdr:colOff>717550</xdr:colOff>
                <xdr:row>4</xdr:row>
                <xdr:rowOff>88900</xdr:rowOff>
              </to>
            </anchor>
          </objectPr>
        </oleObject>
      </mc:Choice>
      <mc:Fallback>
        <oleObject progId="Equation.3" shapeId="13315" r:id="rId7"/>
      </mc:Fallback>
    </mc:AlternateContent>
    <mc:AlternateContent xmlns:mc="http://schemas.openxmlformats.org/markup-compatibility/2006">
      <mc:Choice Requires="x14">
        <oleObject progId="Equation.3" shapeId="13316" r:id="rId8">
          <objectPr defaultSize="0" autoPict="0" r:id="rId6">
            <anchor moveWithCells="1" sizeWithCells="1">
              <from>
                <xdr:col>0</xdr:col>
                <xdr:colOff>400050</xdr:colOff>
                <xdr:row>11</xdr:row>
                <xdr:rowOff>152400</xdr:rowOff>
              </from>
              <to>
                <xdr:col>5</xdr:col>
                <xdr:colOff>88900</xdr:colOff>
                <xdr:row>18</xdr:row>
                <xdr:rowOff>12700</xdr:rowOff>
              </to>
            </anchor>
          </objectPr>
        </oleObject>
      </mc:Choice>
      <mc:Fallback>
        <oleObject progId="Equation.3" shapeId="1331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Datos</vt:lpstr>
      <vt:lpstr>Frecuencias observadas</vt:lpstr>
      <vt:lpstr>PR Riesgo Garantia</vt:lpstr>
      <vt:lpstr>Gumbel</vt:lpstr>
      <vt:lpstr>tc</vt:lpstr>
      <vt:lpstr>Espildora</vt:lpstr>
      <vt:lpstr>Numero de Curva</vt:lpstr>
      <vt:lpstr>Escorrentía</vt:lpstr>
      <vt:lpstr>Coeficiente Escorrentía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Lemus</dc:creator>
  <cp:lastModifiedBy>Admin</cp:lastModifiedBy>
  <dcterms:created xsi:type="dcterms:W3CDTF">2014-03-28T01:55:34Z</dcterms:created>
  <dcterms:modified xsi:type="dcterms:W3CDTF">2021-08-25T19:59:46Z</dcterms:modified>
</cp:coreProperties>
</file>