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D:\Mauricio\MAUCO\Version nueva\"/>
    </mc:Choice>
  </mc:AlternateContent>
  <workbookProtection workbookPassword="DC91" lockStructure="1"/>
  <bookViews>
    <workbookView xWindow="240" yWindow="120" windowWidth="5580" windowHeight="6090" tabRatio="662" firstSheet="2" activeTab="2"/>
  </bookViews>
  <sheets>
    <sheet name="PP ZANJA DISEÑO generalizado" sheetId="1" state="hidden" r:id="rId1"/>
    <sheet name="PP CANAL" sheetId="2" state="hidden" r:id="rId2"/>
    <sheet name="Presentación" sheetId="3" r:id="rId3"/>
    <sheet name="Contenido" sheetId="4" state="hidden" r:id="rId4"/>
    <sheet name="Analisis de precipitaciones" sheetId="5" r:id="rId5"/>
    <sheet name="Tabla Kolmogorov" sheetId="6" state="hidden" r:id="rId6"/>
    <sheet name="Analisis estadistico" sheetId="7" state="hidden" r:id="rId7"/>
    <sheet name="Procesamiento estadistico" sheetId="8" state="hidden" r:id="rId8"/>
    <sheet name="Hoja1" sheetId="9" state="hidden" r:id="rId9"/>
    <sheet name="Coeficiente de Escorrentia" sheetId="10" r:id="rId10"/>
    <sheet name="Hoja3" sheetId="11" state="hidden" r:id="rId11"/>
    <sheet name="Hoja2" sheetId="12" state="hidden" r:id="rId12"/>
    <sheet name="Diseño Zanjas Infiltracion " sheetId="13" r:id="rId13"/>
    <sheet name="Canal de desviación" sheetId="14" r:id="rId14"/>
    <sheet name="Radio Hidraulico" sheetId="15" state="hidden" r:id="rId15"/>
  </sheets>
  <calcPr calcId="162913"/>
</workbook>
</file>

<file path=xl/calcChain.xml><?xml version="1.0" encoding="utf-8"?>
<calcChain xmlns="http://schemas.openxmlformats.org/spreadsheetml/2006/main">
  <c r="D29" i="5" l="1"/>
  <c r="D30" i="5" s="1"/>
  <c r="D4" i="1" s="1"/>
  <c r="AA1" i="14"/>
  <c r="C46" i="14"/>
  <c r="C48" i="14" s="1"/>
  <c r="C99" i="14"/>
  <c r="G95" i="14"/>
  <c r="H95" i="14"/>
  <c r="J95" i="14"/>
  <c r="K95" i="14"/>
  <c r="H103" i="14"/>
  <c r="H104" i="14"/>
  <c r="G105" i="14"/>
  <c r="F108" i="14"/>
  <c r="G108" i="14"/>
  <c r="G104" i="14" s="1"/>
  <c r="H108" i="14"/>
  <c r="I108" i="14"/>
  <c r="C150" i="14"/>
  <c r="B31" i="10"/>
  <c r="M29" i="13"/>
  <c r="N29" i="13" s="1"/>
  <c r="Q29" i="13" s="1"/>
  <c r="M30" i="13"/>
  <c r="N30" i="13" s="1"/>
  <c r="Q30" i="13" s="1"/>
  <c r="M31" i="13"/>
  <c r="N31" i="13"/>
  <c r="Q31" i="13" s="1"/>
  <c r="M32" i="13"/>
  <c r="N32" i="13"/>
  <c r="F29" i="13" s="1"/>
  <c r="M33" i="13"/>
  <c r="N33" i="13"/>
  <c r="O33" i="13" s="1"/>
  <c r="M34" i="13"/>
  <c r="N34" i="13" s="1"/>
  <c r="Q34" i="13" s="1"/>
  <c r="M35" i="13"/>
  <c r="N35" i="13" s="1"/>
  <c r="F32" i="13" s="1"/>
  <c r="M39" i="13"/>
  <c r="N39" i="13" s="1"/>
  <c r="Q39" i="13" s="1"/>
  <c r="E87" i="13" s="1"/>
  <c r="O44" i="13"/>
  <c r="P44" i="13" s="1"/>
  <c r="B23" i="13" s="1"/>
  <c r="A64" i="13"/>
  <c r="A65" i="13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9" i="13"/>
  <c r="A80" i="13"/>
  <c r="A81" i="13" s="1"/>
  <c r="A87" i="13"/>
  <c r="E96" i="13"/>
  <c r="N8" i="9"/>
  <c r="N9" i="9"/>
  <c r="N10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6" i="9"/>
  <c r="N57" i="9"/>
  <c r="N58" i="9"/>
  <c r="N68" i="9"/>
  <c r="N69" i="9"/>
  <c r="N70" i="9"/>
  <c r="N80" i="9"/>
  <c r="N92" i="9"/>
  <c r="N93" i="9"/>
  <c r="N94" i="9"/>
  <c r="N104" i="9"/>
  <c r="N105" i="9"/>
  <c r="N106" i="9"/>
  <c r="N116" i="9"/>
  <c r="N117" i="9"/>
  <c r="N118" i="9"/>
  <c r="N128" i="9"/>
  <c r="N129" i="9"/>
  <c r="N130" i="9"/>
  <c r="N131" i="9"/>
  <c r="N132" i="9"/>
  <c r="N140" i="9"/>
  <c r="N152" i="9"/>
  <c r="N164" i="9"/>
  <c r="P8" i="12"/>
  <c r="P9" i="12"/>
  <c r="B214" i="9" s="1"/>
  <c r="G12" i="12"/>
  <c r="L13" i="12"/>
  <c r="E18" i="12"/>
  <c r="E14" i="12" s="1"/>
  <c r="B25" i="12"/>
  <c r="D25" i="12" s="1"/>
  <c r="D28" i="2"/>
  <c r="D28" i="1"/>
  <c r="G30" i="1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3" i="15"/>
  <c r="A6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F40" i="15"/>
  <c r="E43" i="15"/>
  <c r="E16" i="6"/>
  <c r="Q35" i="13" l="1"/>
  <c r="B68" i="13" s="1"/>
  <c r="D68" i="13" s="1"/>
  <c r="Q33" i="13"/>
  <c r="B26" i="12"/>
  <c r="B27" i="10" s="1"/>
  <c r="Q9" i="12"/>
  <c r="Q11" i="12" s="1"/>
  <c r="E30" i="10" s="1"/>
  <c r="D4" i="2"/>
  <c r="D3" i="2"/>
  <c r="BH22" i="2" s="1"/>
  <c r="BI22" i="2" s="1"/>
  <c r="BJ22" i="2" s="1"/>
  <c r="D23" i="2" s="1"/>
  <c r="E2" i="6"/>
  <c r="D3" i="1"/>
  <c r="C2" i="8"/>
  <c r="D13" i="8" s="1"/>
  <c r="B178" i="9"/>
  <c r="D8" i="12"/>
  <c r="E8" i="12" s="1"/>
  <c r="F8" i="12" s="1"/>
  <c r="J8" i="12"/>
  <c r="K8" i="12" s="1"/>
  <c r="D9" i="12"/>
  <c r="E9" i="12" s="1"/>
  <c r="F9" i="12" s="1"/>
  <c r="J9" i="12"/>
  <c r="K9" i="12" s="1"/>
  <c r="D11" i="12"/>
  <c r="D5" i="12"/>
  <c r="E5" i="12" s="1"/>
  <c r="D7" i="12"/>
  <c r="E7" i="12" s="1"/>
  <c r="F7" i="12" s="1"/>
  <c r="J7" i="12"/>
  <c r="K7" i="12" s="1"/>
  <c r="D10" i="12"/>
  <c r="E10" i="12" s="1"/>
  <c r="F10" i="12" s="1"/>
  <c r="J10" i="12"/>
  <c r="K10" i="12" s="1"/>
  <c r="D6" i="12"/>
  <c r="E6" i="12" s="1"/>
  <c r="F6" i="12" s="1"/>
  <c r="J6" i="12"/>
  <c r="K6" i="12" s="1"/>
  <c r="D14" i="12"/>
  <c r="D15" i="12"/>
  <c r="D12" i="12"/>
  <c r="D13" i="12"/>
  <c r="D16" i="12"/>
  <c r="F87" i="13"/>
  <c r="G87" i="13"/>
  <c r="G99" i="13"/>
  <c r="B81" i="13"/>
  <c r="D81" i="13" s="1"/>
  <c r="B80" i="13"/>
  <c r="D80" i="13" s="1"/>
  <c r="B79" i="13"/>
  <c r="D79" i="13" s="1"/>
  <c r="B78" i="13"/>
  <c r="D78" i="13" s="1"/>
  <c r="B65" i="13"/>
  <c r="D65" i="13" s="1"/>
  <c r="B64" i="13"/>
  <c r="D64" i="13" s="1"/>
  <c r="B63" i="13"/>
  <c r="D63" i="13" s="1"/>
  <c r="B66" i="13"/>
  <c r="D66" i="13" s="1"/>
  <c r="F59" i="13"/>
  <c r="H87" i="13"/>
  <c r="C63" i="13"/>
  <c r="E63" i="13" s="1"/>
  <c r="F63" i="13" s="1"/>
  <c r="B69" i="13"/>
  <c r="D69" i="13" s="1"/>
  <c r="B71" i="13"/>
  <c r="D71" i="13" s="1"/>
  <c r="B73" i="13"/>
  <c r="B75" i="13"/>
  <c r="D75" i="13" s="1"/>
  <c r="B77" i="13"/>
  <c r="B87" i="13"/>
  <c r="B67" i="13"/>
  <c r="D67" i="13" s="1"/>
  <c r="B70" i="13"/>
  <c r="D70" i="13" s="1"/>
  <c r="B72" i="13"/>
  <c r="D72" i="13" s="1"/>
  <c r="D73" i="13"/>
  <c r="B74" i="13"/>
  <c r="D74" i="13" s="1"/>
  <c r="B76" i="13"/>
  <c r="D76" i="13" s="1"/>
  <c r="D77" i="13"/>
  <c r="C101" i="14"/>
  <c r="C103" i="14"/>
  <c r="E146" i="14"/>
  <c r="O32" i="13"/>
  <c r="Q32" i="13" s="1"/>
  <c r="C81" i="13" s="1"/>
  <c r="E81" i="13" s="1"/>
  <c r="F81" i="13" s="1"/>
  <c r="G103" i="14"/>
  <c r="G106" i="14"/>
  <c r="F101" i="14" s="1"/>
  <c r="BH49" i="5"/>
  <c r="BI49" i="5" s="1"/>
  <c r="BJ49" i="5" s="1"/>
  <c r="D50" i="5" s="1"/>
  <c r="BH48" i="5"/>
  <c r="BI48" i="5" s="1"/>
  <c r="BJ48" i="5" s="1"/>
  <c r="D49" i="5" s="1"/>
  <c r="D31" i="5"/>
  <c r="C66" i="13" l="1"/>
  <c r="C80" i="13"/>
  <c r="E80" i="13" s="1"/>
  <c r="F80" i="13" s="1"/>
  <c r="C65" i="13"/>
  <c r="E65" i="13" s="1"/>
  <c r="F65" i="13" s="1"/>
  <c r="E148" i="14"/>
  <c r="C48" i="15" s="1"/>
  <c r="BH23" i="2"/>
  <c r="BI23" i="2" s="1"/>
  <c r="BJ23" i="2" s="1"/>
  <c r="D24" i="2" s="1"/>
  <c r="D4" i="8"/>
  <c r="D8" i="8"/>
  <c r="G2" i="6"/>
  <c r="G3" i="6" s="1"/>
  <c r="G4" i="6" s="1"/>
  <c r="G5" i="6" s="1"/>
  <c r="F2" i="6"/>
  <c r="H2" i="6" s="1"/>
  <c r="H3" i="6" s="1"/>
  <c r="H4" i="6" s="1"/>
  <c r="H5" i="6" s="1"/>
  <c r="BH22" i="1"/>
  <c r="BI22" i="1" s="1"/>
  <c r="BJ22" i="1" s="1"/>
  <c r="D23" i="1" s="1"/>
  <c r="BH23" i="1"/>
  <c r="BI23" i="1" s="1"/>
  <c r="BJ23" i="1" s="1"/>
  <c r="D24" i="1" s="1"/>
  <c r="C64" i="13"/>
  <c r="F102" i="14"/>
  <c r="D99" i="13"/>
  <c r="C78" i="13"/>
  <c r="E78" i="13" s="1"/>
  <c r="F78" i="13" s="1"/>
  <c r="D15" i="10"/>
  <c r="L6" i="12"/>
  <c r="D19" i="10"/>
  <c r="L10" i="12"/>
  <c r="E19" i="10" s="1"/>
  <c r="D17" i="10"/>
  <c r="L8" i="12"/>
  <c r="E17" i="10" s="1"/>
  <c r="D12" i="8"/>
  <c r="D6" i="8"/>
  <c r="D26" i="8"/>
  <c r="D24" i="8"/>
  <c r="F103" i="14"/>
  <c r="D52" i="5"/>
  <c r="D53" i="5" s="1"/>
  <c r="D5" i="1"/>
  <c r="D5" i="2"/>
  <c r="F104" i="14"/>
  <c r="C70" i="13"/>
  <c r="E70" i="13" s="1"/>
  <c r="F70" i="13" s="1"/>
  <c r="C74" i="13"/>
  <c r="E74" i="13" s="1"/>
  <c r="F74" i="13" s="1"/>
  <c r="C69" i="13"/>
  <c r="E69" i="13" s="1"/>
  <c r="F69" i="13" s="1"/>
  <c r="C73" i="13"/>
  <c r="E73" i="13" s="1"/>
  <c r="F73" i="13" s="1"/>
  <c r="C77" i="13"/>
  <c r="E77" i="13" s="1"/>
  <c r="F77" i="13" s="1"/>
  <c r="C67" i="13"/>
  <c r="E67" i="13" s="1"/>
  <c r="F67" i="13" s="1"/>
  <c r="C72" i="13"/>
  <c r="E72" i="13" s="1"/>
  <c r="F72" i="13" s="1"/>
  <c r="S89" i="13" s="1"/>
  <c r="C76" i="13"/>
  <c r="E76" i="13" s="1"/>
  <c r="F76" i="13" s="1"/>
  <c r="C71" i="13"/>
  <c r="E71" i="13" s="1"/>
  <c r="F71" i="13" s="1"/>
  <c r="C75" i="13"/>
  <c r="E75" i="13" s="1"/>
  <c r="F75" i="13" s="1"/>
  <c r="F105" i="14"/>
  <c r="C68" i="13"/>
  <c r="E68" i="13" s="1"/>
  <c r="F68" i="13" s="1"/>
  <c r="C79" i="13"/>
  <c r="E79" i="13" s="1"/>
  <c r="F79" i="13" s="1"/>
  <c r="J87" i="13"/>
  <c r="F99" i="13"/>
  <c r="I87" i="13"/>
  <c r="F57" i="13"/>
  <c r="D6" i="10"/>
  <c r="G6" i="12"/>
  <c r="E6" i="10" s="1"/>
  <c r="D10" i="10"/>
  <c r="G10" i="12"/>
  <c r="E10" i="10" s="1"/>
  <c r="D8" i="10"/>
  <c r="G8" i="12"/>
  <c r="E8" i="10" s="1"/>
  <c r="D10" i="8"/>
  <c r="D14" i="8"/>
  <c r="B2" i="15"/>
  <c r="E66" i="13"/>
  <c r="F66" i="13" s="1"/>
  <c r="D16" i="10"/>
  <c r="L7" i="12"/>
  <c r="E16" i="10" s="1"/>
  <c r="H5" i="12"/>
  <c r="F5" i="12"/>
  <c r="D18" i="10"/>
  <c r="L9" i="12"/>
  <c r="E18" i="10" s="1"/>
  <c r="F180" i="9"/>
  <c r="F181" i="9"/>
  <c r="F182" i="9"/>
  <c r="F183" i="9"/>
  <c r="F184" i="9"/>
  <c r="F185" i="9"/>
  <c r="F186" i="9"/>
  <c r="F199" i="9" s="1"/>
  <c r="F187" i="9"/>
  <c r="F200" i="9" s="1"/>
  <c r="F188" i="9"/>
  <c r="F201" i="9" s="1"/>
  <c r="F189" i="9"/>
  <c r="F202" i="9" s="1"/>
  <c r="F190" i="9"/>
  <c r="F203" i="9" s="1"/>
  <c r="F191" i="9"/>
  <c r="F204" i="9" s="1"/>
  <c r="F193" i="9"/>
  <c r="F194" i="9"/>
  <c r="F195" i="9"/>
  <c r="F196" i="9"/>
  <c r="F197" i="9"/>
  <c r="F198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3" i="9"/>
  <c r="D194" i="9"/>
  <c r="D195" i="9"/>
  <c r="D196" i="9"/>
  <c r="D197" i="9"/>
  <c r="D198" i="9"/>
  <c r="D199" i="9"/>
  <c r="D200" i="9"/>
  <c r="D201" i="9"/>
  <c r="G181" i="9"/>
  <c r="G194" i="9" s="1"/>
  <c r="G183" i="9"/>
  <c r="G196" i="9" s="1"/>
  <c r="G185" i="9"/>
  <c r="G198" i="9" s="1"/>
  <c r="G187" i="9"/>
  <c r="G189" i="9"/>
  <c r="G202" i="9" s="1"/>
  <c r="G191" i="9"/>
  <c r="E180" i="9"/>
  <c r="E193" i="9" s="1"/>
  <c r="E182" i="9"/>
  <c r="E195" i="9" s="1"/>
  <c r="E184" i="9"/>
  <c r="E197" i="9" s="1"/>
  <c r="E186" i="9"/>
  <c r="E199" i="9" s="1"/>
  <c r="E188" i="9"/>
  <c r="E201" i="9" s="1"/>
  <c r="E190" i="9"/>
  <c r="G204" i="9"/>
  <c r="G180" i="9"/>
  <c r="G193" i="9" s="1"/>
  <c r="G182" i="9"/>
  <c r="G195" i="9" s="1"/>
  <c r="G184" i="9"/>
  <c r="G186" i="9"/>
  <c r="G199" i="9" s="1"/>
  <c r="G188" i="9"/>
  <c r="G201" i="9" s="1"/>
  <c r="G190" i="9"/>
  <c r="G203" i="9" s="1"/>
  <c r="G197" i="9"/>
  <c r="G200" i="9"/>
  <c r="D202" i="9"/>
  <c r="D203" i="9"/>
  <c r="D204" i="9"/>
  <c r="E181" i="9"/>
  <c r="E194" i="9" s="1"/>
  <c r="E183" i="9"/>
  <c r="E196" i="9" s="1"/>
  <c r="E185" i="9"/>
  <c r="E198" i="9" s="1"/>
  <c r="E187" i="9"/>
  <c r="E200" i="9" s="1"/>
  <c r="E189" i="9"/>
  <c r="E202" i="9" s="1"/>
  <c r="E191" i="9"/>
  <c r="E204" i="9" s="1"/>
  <c r="E203" i="9"/>
  <c r="D20" i="8"/>
  <c r="D18" i="8"/>
  <c r="D7" i="10"/>
  <c r="G7" i="12"/>
  <c r="E7" i="10" s="1"/>
  <c r="D9" i="10"/>
  <c r="G9" i="12"/>
  <c r="E9" i="10" s="1"/>
  <c r="B2" i="7"/>
  <c r="C2" i="7" s="1"/>
  <c r="D3" i="8"/>
  <c r="D7" i="8"/>
  <c r="D11" i="8"/>
  <c r="D5" i="8"/>
  <c r="D9" i="8"/>
  <c r="D17" i="8"/>
  <c r="D21" i="8"/>
  <c r="D25" i="8"/>
  <c r="D15" i="8"/>
  <c r="D19" i="8"/>
  <c r="D23" i="8"/>
  <c r="D22" i="8"/>
  <c r="D16" i="8"/>
  <c r="E150" i="14" l="1"/>
  <c r="F150" i="14" s="1"/>
  <c r="D26" i="2"/>
  <c r="D27" i="2" s="1"/>
  <c r="I52" i="2" s="1"/>
  <c r="D26" i="1"/>
  <c r="D27" i="1" s="1"/>
  <c r="E64" i="13"/>
  <c r="F64" i="13" s="1"/>
  <c r="Q85" i="13"/>
  <c r="P85" i="13"/>
  <c r="E2" i="8"/>
  <c r="F21" i="8" s="1"/>
  <c r="D5" i="10"/>
  <c r="G5" i="12"/>
  <c r="E15" i="10"/>
  <c r="L11" i="12"/>
  <c r="B5" i="15"/>
  <c r="C5" i="15" s="1"/>
  <c r="B7" i="15"/>
  <c r="C7" i="15" s="1"/>
  <c r="B11" i="15"/>
  <c r="C11" i="15" s="1"/>
  <c r="B15" i="15"/>
  <c r="C15" i="15" s="1"/>
  <c r="B19" i="15"/>
  <c r="C19" i="15" s="1"/>
  <c r="B23" i="15"/>
  <c r="C23" i="15" s="1"/>
  <c r="B9" i="15"/>
  <c r="C9" i="15" s="1"/>
  <c r="B13" i="15"/>
  <c r="C13" i="15" s="1"/>
  <c r="B17" i="15"/>
  <c r="C17" i="15" s="1"/>
  <c r="B21" i="15"/>
  <c r="C21" i="15" s="1"/>
  <c r="B10" i="15"/>
  <c r="C10" i="15" s="1"/>
  <c r="B18" i="15"/>
  <c r="C18" i="15" s="1"/>
  <c r="B6" i="15"/>
  <c r="C6" i="15" s="1"/>
  <c r="B8" i="15"/>
  <c r="C8" i="15" s="1"/>
  <c r="B24" i="15"/>
  <c r="C24" i="15" s="1"/>
  <c r="B16" i="15"/>
  <c r="C16" i="15" s="1"/>
  <c r="B14" i="15"/>
  <c r="C14" i="15" s="1"/>
  <c r="B22" i="15"/>
  <c r="C22" i="15" s="1"/>
  <c r="B12" i="15"/>
  <c r="C12" i="15" s="1"/>
  <c r="B20" i="15"/>
  <c r="C20" i="15" s="1"/>
  <c r="I79" i="5"/>
  <c r="D79" i="5" s="1"/>
  <c r="I80" i="5"/>
  <c r="D80" i="5" s="1"/>
  <c r="I81" i="5"/>
  <c r="D81" i="5" s="1"/>
  <c r="I82" i="5"/>
  <c r="D82" i="5" s="1"/>
  <c r="I83" i="5"/>
  <c r="D83" i="5" s="1"/>
  <c r="I91" i="5"/>
  <c r="D91" i="5" s="1"/>
  <c r="I92" i="5"/>
  <c r="D92" i="5" s="1"/>
  <c r="I93" i="5"/>
  <c r="D93" i="5" s="1"/>
  <c r="I94" i="5"/>
  <c r="E94" i="5" s="1"/>
  <c r="I95" i="5"/>
  <c r="E95" i="5" s="1"/>
  <c r="B81" i="5"/>
  <c r="C82" i="5"/>
  <c r="C93" i="5"/>
  <c r="F26" i="8"/>
  <c r="F23" i="8"/>
  <c r="D68" i="5"/>
  <c r="D56" i="5"/>
  <c r="F6" i="8"/>
  <c r="G2" i="7"/>
  <c r="H2" i="7" s="1"/>
  <c r="H150" i="14" l="1"/>
  <c r="L14" i="12"/>
  <c r="L17" i="12" s="1"/>
  <c r="H12" i="12" s="1"/>
  <c r="L19" i="12" s="1"/>
  <c r="B206" i="9" s="1"/>
  <c r="M14" i="12"/>
  <c r="C92" i="5"/>
  <c r="G81" i="5"/>
  <c r="C81" i="5"/>
  <c r="C91" i="5"/>
  <c r="H94" i="5"/>
  <c r="C83" i="5"/>
  <c r="F81" i="5"/>
  <c r="B92" i="5"/>
  <c r="I39" i="2"/>
  <c r="D39" i="2" s="1"/>
  <c r="I51" i="2"/>
  <c r="B51" i="2" s="1"/>
  <c r="D30" i="2"/>
  <c r="C52" i="14" s="1"/>
  <c r="C54" i="14" s="1"/>
  <c r="C65" i="14" s="1"/>
  <c r="I41" i="2"/>
  <c r="I54" i="2"/>
  <c r="H54" i="2" s="1"/>
  <c r="G95" i="5"/>
  <c r="C80" i="5"/>
  <c r="I43" i="2"/>
  <c r="I55" i="2"/>
  <c r="G55" i="2" s="1"/>
  <c r="I42" i="2"/>
  <c r="B93" i="5"/>
  <c r="I53" i="2"/>
  <c r="I40" i="2"/>
  <c r="H40" i="2" s="1"/>
  <c r="H95" i="5"/>
  <c r="B91" i="5"/>
  <c r="F80" i="5"/>
  <c r="F25" i="8"/>
  <c r="D95" i="5"/>
  <c r="F95" i="5"/>
  <c r="B82" i="5"/>
  <c r="B80" i="5"/>
  <c r="F22" i="8"/>
  <c r="F10" i="8"/>
  <c r="C95" i="5"/>
  <c r="G80" i="5"/>
  <c r="D30" i="1"/>
  <c r="D31" i="1" s="1"/>
  <c r="I52" i="1"/>
  <c r="I41" i="1"/>
  <c r="D41" i="1" s="1"/>
  <c r="I43" i="1"/>
  <c r="C43" i="1" s="1"/>
  <c r="E81" i="5"/>
  <c r="B95" i="5"/>
  <c r="B83" i="5"/>
  <c r="C94" i="5"/>
  <c r="G91" i="5"/>
  <c r="C79" i="5"/>
  <c r="F92" i="5"/>
  <c r="G92" i="5"/>
  <c r="F91" i="5"/>
  <c r="E92" i="5"/>
  <c r="I54" i="1"/>
  <c r="C54" i="1" s="1"/>
  <c r="I39" i="1"/>
  <c r="G39" i="1" s="1"/>
  <c r="B94" i="5"/>
  <c r="D94" i="5"/>
  <c r="G93" i="5"/>
  <c r="G82" i="5"/>
  <c r="F93" i="5"/>
  <c r="F82" i="5"/>
  <c r="E83" i="5"/>
  <c r="I55" i="1"/>
  <c r="G55" i="1" s="1"/>
  <c r="I51" i="1"/>
  <c r="C51" i="1" s="1"/>
  <c r="I40" i="1"/>
  <c r="H93" i="5"/>
  <c r="G94" i="5"/>
  <c r="G83" i="5"/>
  <c r="G79" i="5"/>
  <c r="F94" i="5"/>
  <c r="F83" i="5"/>
  <c r="F79" i="5"/>
  <c r="E79" i="5"/>
  <c r="I53" i="1"/>
  <c r="E53" i="1" s="1"/>
  <c r="I42" i="1"/>
  <c r="G42" i="1" s="1"/>
  <c r="B79" i="5"/>
  <c r="F14" i="8"/>
  <c r="H82" i="5"/>
  <c r="E93" i="5"/>
  <c r="E91" i="5"/>
  <c r="E82" i="5"/>
  <c r="E80" i="5"/>
  <c r="H80" i="5"/>
  <c r="H92" i="5"/>
  <c r="H81" i="5"/>
  <c r="F24" i="8"/>
  <c r="F9" i="8"/>
  <c r="F19" i="8"/>
  <c r="H91" i="5"/>
  <c r="F16" i="8"/>
  <c r="H83" i="5"/>
  <c r="H79" i="5"/>
  <c r="F3" i="8"/>
  <c r="F5" i="8"/>
  <c r="F12" i="8"/>
  <c r="F7" i="8"/>
  <c r="F20" i="8"/>
  <c r="F15" i="8"/>
  <c r="F18" i="8"/>
  <c r="G52" i="2"/>
  <c r="C52" i="2"/>
  <c r="B52" i="2"/>
  <c r="E52" i="2"/>
  <c r="D52" i="2"/>
  <c r="F52" i="2"/>
  <c r="H52" i="2"/>
  <c r="D21" i="10"/>
  <c r="E22" i="10"/>
  <c r="G39" i="2"/>
  <c r="C51" i="2"/>
  <c r="E51" i="2"/>
  <c r="F51" i="2"/>
  <c r="H51" i="2"/>
  <c r="B25" i="15"/>
  <c r="C31" i="15" s="1"/>
  <c r="C52" i="1"/>
  <c r="G52" i="1"/>
  <c r="E52" i="1"/>
  <c r="D52" i="1"/>
  <c r="F52" i="1"/>
  <c r="H52" i="1"/>
  <c r="B52" i="1"/>
  <c r="C41" i="1"/>
  <c r="E41" i="1"/>
  <c r="H41" i="1"/>
  <c r="E5" i="10"/>
  <c r="F12" i="12"/>
  <c r="D11" i="10" s="1"/>
  <c r="I17" i="12"/>
  <c r="G13" i="12" s="1"/>
  <c r="I20" i="12" s="1"/>
  <c r="B3" i="7"/>
  <c r="F13" i="8"/>
  <c r="F4" i="8"/>
  <c r="F8" i="8"/>
  <c r="F11" i="8"/>
  <c r="Q89" i="13"/>
  <c r="F83" i="13"/>
  <c r="I66" i="13" s="1"/>
  <c r="I67" i="13" s="1"/>
  <c r="I68" i="13" s="1"/>
  <c r="C87" i="13" s="1"/>
  <c r="F17" i="8"/>
  <c r="G43" i="2"/>
  <c r="D43" i="2"/>
  <c r="F43" i="2"/>
  <c r="C43" i="2"/>
  <c r="H43" i="2"/>
  <c r="E43" i="2"/>
  <c r="B43" i="2"/>
  <c r="G42" i="2"/>
  <c r="E42" i="2"/>
  <c r="H42" i="2"/>
  <c r="B42" i="2"/>
  <c r="C42" i="2"/>
  <c r="D42" i="2"/>
  <c r="F42" i="2"/>
  <c r="G51" i="1"/>
  <c r="C40" i="1"/>
  <c r="G40" i="1"/>
  <c r="E40" i="1"/>
  <c r="D40" i="1"/>
  <c r="F40" i="1"/>
  <c r="H40" i="1"/>
  <c r="B40" i="1"/>
  <c r="D54" i="2"/>
  <c r="B54" i="2"/>
  <c r="G41" i="2"/>
  <c r="C41" i="2"/>
  <c r="B41" i="2"/>
  <c r="E41" i="2"/>
  <c r="D41" i="2"/>
  <c r="F41" i="2"/>
  <c r="H41" i="2"/>
  <c r="G53" i="2"/>
  <c r="C53" i="2"/>
  <c r="E53" i="2"/>
  <c r="H53" i="2"/>
  <c r="B53" i="2"/>
  <c r="D53" i="2"/>
  <c r="F53" i="2"/>
  <c r="D55" i="1" l="1"/>
  <c r="H55" i="2"/>
  <c r="D42" i="1"/>
  <c r="E55" i="2"/>
  <c r="D39" i="1"/>
  <c r="C148" i="14"/>
  <c r="H148" i="14" s="1"/>
  <c r="C146" i="14"/>
  <c r="O6" i="15"/>
  <c r="D208" i="9"/>
  <c r="D211" i="9" s="1"/>
  <c r="F208" i="9"/>
  <c r="F211" i="9" s="1"/>
  <c r="E208" i="9"/>
  <c r="E211" i="9" s="1"/>
  <c r="G208" i="9"/>
  <c r="G211" i="9" s="1"/>
  <c r="E12" i="10"/>
  <c r="B51" i="1"/>
  <c r="D51" i="2"/>
  <c r="G51" i="2"/>
  <c r="B43" i="1"/>
  <c r="D51" i="1"/>
  <c r="C39" i="2"/>
  <c r="E40" i="2"/>
  <c r="E43" i="1"/>
  <c r="G54" i="2"/>
  <c r="F54" i="2"/>
  <c r="F55" i="1"/>
  <c r="C55" i="1"/>
  <c r="B55" i="2"/>
  <c r="H39" i="2"/>
  <c r="B39" i="2"/>
  <c r="F42" i="1"/>
  <c r="C42" i="1"/>
  <c r="B40" i="2"/>
  <c r="G40" i="2"/>
  <c r="F39" i="1"/>
  <c r="C39" i="1"/>
  <c r="D43" i="1"/>
  <c r="E54" i="2"/>
  <c r="C54" i="2"/>
  <c r="B55" i="1"/>
  <c r="E55" i="1"/>
  <c r="F55" i="2"/>
  <c r="C55" i="2"/>
  <c r="F39" i="2"/>
  <c r="B42" i="1"/>
  <c r="E42" i="1"/>
  <c r="F40" i="2"/>
  <c r="C40" i="2"/>
  <c r="B39" i="1"/>
  <c r="E39" i="1"/>
  <c r="H43" i="1"/>
  <c r="G43" i="1"/>
  <c r="H55" i="1"/>
  <c r="D55" i="2"/>
  <c r="E39" i="2"/>
  <c r="H42" i="1"/>
  <c r="D40" i="2"/>
  <c r="H39" i="1"/>
  <c r="F43" i="1"/>
  <c r="D53" i="1"/>
  <c r="D54" i="1"/>
  <c r="H51" i="1"/>
  <c r="B41" i="1"/>
  <c r="G41" i="1"/>
  <c r="G53" i="1"/>
  <c r="H54" i="1"/>
  <c r="E51" i="1"/>
  <c r="F41" i="1"/>
  <c r="H53" i="1"/>
  <c r="G54" i="1"/>
  <c r="F53" i="1"/>
  <c r="C53" i="1"/>
  <c r="B54" i="1"/>
  <c r="E54" i="1"/>
  <c r="F51" i="1"/>
  <c r="B53" i="1"/>
  <c r="F54" i="1"/>
  <c r="G2" i="8"/>
  <c r="H23" i="8" s="1"/>
  <c r="F43" i="15"/>
  <c r="F95" i="13"/>
  <c r="F94" i="13"/>
  <c r="E99" i="13"/>
  <c r="D87" i="13"/>
  <c r="B90" i="13" s="1"/>
  <c r="B92" i="13" s="1"/>
  <c r="C3" i="7"/>
  <c r="G3" i="7"/>
  <c r="H3" i="7" s="1"/>
  <c r="N6" i="15"/>
  <c r="E31" i="15" s="1"/>
  <c r="C87" i="14" l="1"/>
  <c r="G147" i="14"/>
  <c r="F146" i="14"/>
  <c r="H146" i="14"/>
  <c r="F148" i="14"/>
  <c r="H31" i="15"/>
  <c r="G43" i="15" s="1"/>
  <c r="H43" i="15"/>
  <c r="G38" i="15"/>
  <c r="G31" i="15"/>
  <c r="D31" i="15"/>
  <c r="B34" i="15" s="1"/>
  <c r="B36" i="15" s="1"/>
  <c r="F31" i="15"/>
  <c r="D214" i="9"/>
  <c r="E15" i="12" s="1"/>
  <c r="H13" i="8"/>
  <c r="H20" i="8"/>
  <c r="H8" i="8"/>
  <c r="H10" i="8"/>
  <c r="H6" i="8"/>
  <c r="H22" i="8"/>
  <c r="H7" i="8"/>
  <c r="H4" i="8"/>
  <c r="H19" i="8"/>
  <c r="H12" i="8"/>
  <c r="H9" i="8"/>
  <c r="H17" i="8"/>
  <c r="H18" i="8"/>
  <c r="H16" i="8"/>
  <c r="H3" i="8"/>
  <c r="H5" i="8"/>
  <c r="H21" i="8"/>
  <c r="H15" i="8"/>
  <c r="H11" i="8"/>
  <c r="H24" i="8"/>
  <c r="H25" i="8"/>
  <c r="H26" i="8"/>
  <c r="H14" i="8"/>
  <c r="B4" i="7"/>
  <c r="C4" i="7" s="1"/>
  <c r="E94" i="13"/>
  <c r="E95" i="13"/>
  <c r="F39" i="15"/>
  <c r="F38" i="15"/>
  <c r="G39" i="15" l="1"/>
  <c r="I31" i="15"/>
  <c r="J31" i="15"/>
  <c r="C49" i="15" s="1"/>
  <c r="C50" i="15" s="1"/>
  <c r="E16" i="12"/>
  <c r="I25" i="12"/>
  <c r="F22" i="12" s="1"/>
  <c r="I2" i="8"/>
  <c r="B5" i="7" s="1"/>
  <c r="C5" i="7" s="1"/>
  <c r="G4" i="7"/>
  <c r="H4" i="7" s="1"/>
  <c r="E97" i="13"/>
  <c r="F41" i="15"/>
  <c r="E38" i="15" s="1"/>
  <c r="F25" i="12" l="1"/>
  <c r="G16" i="12"/>
  <c r="H16" i="12" s="1"/>
  <c r="E33" i="10" s="1"/>
  <c r="E27" i="12"/>
  <c r="E35" i="10" s="1"/>
  <c r="J23" i="8"/>
  <c r="J20" i="8"/>
  <c r="J24" i="8"/>
  <c r="J26" i="8"/>
  <c r="J15" i="8"/>
  <c r="J17" i="8"/>
  <c r="G5" i="7"/>
  <c r="H5" i="7" s="1"/>
  <c r="J11" i="8"/>
  <c r="J5" i="8"/>
  <c r="J16" i="8"/>
  <c r="J3" i="8"/>
  <c r="J13" i="8"/>
  <c r="J12" i="8"/>
  <c r="J21" i="8"/>
  <c r="J9" i="8"/>
  <c r="J25" i="8"/>
  <c r="J8" i="8"/>
  <c r="J4" i="8"/>
  <c r="J14" i="8"/>
  <c r="J6" i="8"/>
  <c r="J18" i="8"/>
  <c r="J22" i="8"/>
  <c r="J7" i="8"/>
  <c r="J19" i="8"/>
  <c r="J10" i="8"/>
  <c r="D93" i="13"/>
  <c r="D92" i="13"/>
  <c r="D96" i="13"/>
  <c r="D95" i="13"/>
  <c r="E40" i="15"/>
  <c r="E37" i="15"/>
  <c r="E36" i="15"/>
  <c r="E39" i="15"/>
  <c r="D94" i="13"/>
  <c r="E38" i="10" l="1"/>
  <c r="K2" i="8"/>
  <c r="L24" i="8" s="1"/>
  <c r="L7" i="8" l="1"/>
  <c r="L26" i="8"/>
  <c r="L6" i="8"/>
  <c r="L8" i="8"/>
  <c r="L11" i="8"/>
  <c r="L10" i="8"/>
  <c r="L20" i="8"/>
  <c r="L5" i="8"/>
  <c r="L12" i="8"/>
  <c r="L19" i="8"/>
  <c r="L14" i="8"/>
  <c r="L9" i="8"/>
  <c r="L18" i="8"/>
  <c r="L16" i="8"/>
  <c r="L13" i="8"/>
  <c r="L4" i="8"/>
  <c r="L17" i="8"/>
  <c r="L23" i="8"/>
  <c r="L22" i="8"/>
  <c r="L21" i="8"/>
  <c r="B6" i="7"/>
  <c r="G6" i="7" s="1"/>
  <c r="H6" i="7" s="1"/>
  <c r="L3" i="8"/>
  <c r="L15" i="8"/>
  <c r="L25" i="8"/>
  <c r="C6" i="7" l="1"/>
  <c r="M2" i="8"/>
  <c r="B7" i="7" s="1"/>
  <c r="N4" i="8" l="1"/>
  <c r="N6" i="8"/>
  <c r="N7" i="8"/>
  <c r="N10" i="8"/>
  <c r="N5" i="8"/>
  <c r="N14" i="8"/>
  <c r="N16" i="8"/>
  <c r="N17" i="8"/>
  <c r="N18" i="8"/>
  <c r="N20" i="8"/>
  <c r="N9" i="8"/>
  <c r="N21" i="8"/>
  <c r="N22" i="8"/>
  <c r="N26" i="8"/>
  <c r="N8" i="8"/>
  <c r="N23" i="8"/>
  <c r="N13" i="8"/>
  <c r="N3" i="8"/>
  <c r="N15" i="8"/>
  <c r="N19" i="8"/>
  <c r="N11" i="8"/>
  <c r="N12" i="8"/>
  <c r="N24" i="8"/>
  <c r="N25" i="8"/>
  <c r="C7" i="7"/>
  <c r="G7" i="7"/>
  <c r="H7" i="7" s="1"/>
  <c r="O2" i="8" l="1"/>
  <c r="B8" i="7" s="1"/>
  <c r="C8" i="7" s="1"/>
  <c r="G8" i="7" l="1"/>
  <c r="H8" i="7" s="1"/>
  <c r="P19" i="8"/>
  <c r="P17" i="8"/>
  <c r="P6" i="8"/>
  <c r="P4" i="8"/>
  <c r="P10" i="8"/>
  <c r="P9" i="8"/>
  <c r="P11" i="8"/>
  <c r="P21" i="8"/>
  <c r="P20" i="8"/>
  <c r="P26" i="8"/>
  <c r="P14" i="8"/>
  <c r="P24" i="8"/>
  <c r="P5" i="8"/>
  <c r="P7" i="8"/>
  <c r="P12" i="8"/>
  <c r="P16" i="8"/>
  <c r="P3" i="8"/>
  <c r="P22" i="8"/>
  <c r="P8" i="8"/>
  <c r="P15" i="8"/>
  <c r="P23" i="8"/>
  <c r="P18" i="8"/>
  <c r="P25" i="8"/>
  <c r="P13" i="8"/>
  <c r="Q2" i="8" l="1"/>
  <c r="R13" i="8" s="1"/>
  <c r="B9" i="7"/>
  <c r="R23" i="8"/>
  <c r="R9" i="8"/>
  <c r="R5" i="8"/>
  <c r="R25" i="8"/>
  <c r="R3" i="8"/>
  <c r="R24" i="8"/>
  <c r="R20" i="8"/>
  <c r="R15" i="8"/>
  <c r="R16" i="8"/>
  <c r="R12" i="8"/>
  <c r="R14" i="8"/>
  <c r="R17" i="8"/>
  <c r="R21" i="8"/>
  <c r="R10" i="8"/>
  <c r="R8" i="8"/>
  <c r="R18" i="8"/>
  <c r="R22" i="8"/>
  <c r="R7" i="8"/>
  <c r="R26" i="8"/>
  <c r="R19" i="8"/>
  <c r="R11" i="8"/>
  <c r="R6" i="8" l="1"/>
  <c r="R4" i="8"/>
  <c r="S2" i="8" s="1"/>
  <c r="B10" i="7" s="1"/>
  <c r="C9" i="7"/>
  <c r="G9" i="7"/>
  <c r="H9" i="7" s="1"/>
  <c r="T21" i="8" l="1"/>
  <c r="T13" i="8"/>
  <c r="T4" i="8"/>
  <c r="T16" i="8"/>
  <c r="T7" i="8"/>
  <c r="T24" i="8"/>
  <c r="T11" i="8"/>
  <c r="T12" i="8"/>
  <c r="T25" i="8"/>
  <c r="T26" i="8"/>
  <c r="T15" i="8"/>
  <c r="T10" i="8"/>
  <c r="T20" i="8"/>
  <c r="T9" i="8"/>
  <c r="T17" i="8"/>
  <c r="C10" i="7"/>
  <c r="G10" i="7"/>
  <c r="H10" i="7" s="1"/>
  <c r="T18" i="8"/>
  <c r="T14" i="8"/>
  <c r="T5" i="8"/>
  <c r="T22" i="8"/>
  <c r="T6" i="8"/>
  <c r="T23" i="8"/>
  <c r="T8" i="8"/>
  <c r="T3" i="8"/>
  <c r="T19" i="8"/>
  <c r="U2" i="8" l="1"/>
  <c r="V23" i="8" s="1"/>
  <c r="V25" i="8" l="1"/>
  <c r="V3" i="8"/>
  <c r="V26" i="8"/>
  <c r="V11" i="8"/>
  <c r="B11" i="7"/>
  <c r="V7" i="8"/>
  <c r="V13" i="8"/>
  <c r="V21" i="8"/>
  <c r="V4" i="8"/>
  <c r="V16" i="8"/>
  <c r="V15" i="8"/>
  <c r="V12" i="8"/>
  <c r="V17" i="8"/>
  <c r="V18" i="8"/>
  <c r="V6" i="8"/>
  <c r="V20" i="8"/>
  <c r="V9" i="8"/>
  <c r="V10" i="8"/>
  <c r="V8" i="8"/>
  <c r="V22" i="8"/>
  <c r="V24" i="8"/>
  <c r="V19" i="8"/>
  <c r="V14" i="8"/>
  <c r="V5" i="8"/>
  <c r="W2" i="8" l="1"/>
  <c r="X15" i="8" s="1"/>
  <c r="C11" i="7"/>
  <c r="G11" i="7"/>
  <c r="H11" i="7" s="1"/>
  <c r="X20" i="8" l="1"/>
  <c r="X17" i="8"/>
  <c r="X22" i="8"/>
  <c r="X12" i="8"/>
  <c r="X19" i="8"/>
  <c r="X4" i="8"/>
  <c r="X3" i="8"/>
  <c r="X18" i="8"/>
  <c r="B12" i="7"/>
  <c r="X23" i="8"/>
  <c r="X10" i="8"/>
  <c r="X6" i="8"/>
  <c r="X9" i="8"/>
  <c r="X7" i="8"/>
  <c r="X26" i="8"/>
  <c r="X8" i="8"/>
  <c r="X25" i="8"/>
  <c r="X11" i="8"/>
  <c r="X21" i="8"/>
  <c r="X5" i="8"/>
  <c r="X24" i="8"/>
  <c r="X16" i="8"/>
  <c r="X13" i="8"/>
  <c r="X14" i="8"/>
  <c r="Y2" i="8" l="1"/>
  <c r="Z26" i="8" s="1"/>
  <c r="C12" i="7"/>
  <c r="G12" i="7"/>
  <c r="H12" i="7" s="1"/>
  <c r="Z18" i="8" l="1"/>
  <c r="Z6" i="8"/>
  <c r="Z16" i="8"/>
  <c r="Z9" i="8"/>
  <c r="Z14" i="8"/>
  <c r="Z8" i="8"/>
  <c r="Z20" i="8"/>
  <c r="Z12" i="8"/>
  <c r="Z5" i="8"/>
  <c r="Z19" i="8"/>
  <c r="Z4" i="8"/>
  <c r="Z25" i="8"/>
  <c r="Z23" i="8"/>
  <c r="Z17" i="8"/>
  <c r="Z11" i="8"/>
  <c r="Z10" i="8"/>
  <c r="Z22" i="8"/>
  <c r="B13" i="7"/>
  <c r="Z15" i="8"/>
  <c r="Z21" i="8"/>
  <c r="Z24" i="8"/>
  <c r="Z7" i="8"/>
  <c r="Z3" i="8"/>
  <c r="Z13" i="8"/>
  <c r="AA2" i="8" l="1"/>
  <c r="AB3" i="8" s="1"/>
  <c r="C13" i="7"/>
  <c r="G13" i="7"/>
  <c r="H13" i="7" s="1"/>
  <c r="AB24" i="8" l="1"/>
  <c r="AB17" i="8"/>
  <c r="AB21" i="8"/>
  <c r="AB13" i="8"/>
  <c r="AB7" i="8"/>
  <c r="AB11" i="8"/>
  <c r="AB15" i="8"/>
  <c r="AB22" i="8"/>
  <c r="AB10" i="8"/>
  <c r="B14" i="7"/>
  <c r="AB26" i="8"/>
  <c r="AB16" i="8"/>
  <c r="AB20" i="8"/>
  <c r="AB8" i="8"/>
  <c r="AB14" i="8"/>
  <c r="AB5" i="8"/>
  <c r="AB9" i="8"/>
  <c r="AB19" i="8"/>
  <c r="AB18" i="8"/>
  <c r="AB4" i="8"/>
  <c r="AB25" i="8"/>
  <c r="AB6" i="8"/>
  <c r="AB23" i="8"/>
  <c r="AB12" i="8"/>
  <c r="C14" i="7" l="1"/>
  <c r="G14" i="7"/>
  <c r="H14" i="7" s="1"/>
  <c r="AC2" i="8"/>
  <c r="AD4" i="8" s="1"/>
  <c r="AD5" i="8" l="1"/>
  <c r="B15" i="7"/>
  <c r="AD21" i="8"/>
  <c r="AD11" i="8"/>
  <c r="AD3" i="8"/>
  <c r="AD22" i="8"/>
  <c r="AD17" i="8"/>
  <c r="AD15" i="8"/>
  <c r="AD13" i="8"/>
  <c r="AD7" i="8"/>
  <c r="AD24" i="8"/>
  <c r="AD12" i="8"/>
  <c r="AD25" i="8"/>
  <c r="AD8" i="8"/>
  <c r="AD14" i="8"/>
  <c r="AD20" i="8"/>
  <c r="AD18" i="8"/>
  <c r="AD9" i="8"/>
  <c r="AD23" i="8"/>
  <c r="AD26" i="8"/>
  <c r="AD16" i="8"/>
  <c r="AD6" i="8"/>
  <c r="AD10" i="8"/>
  <c r="AD19" i="8"/>
  <c r="C15" i="7" l="1"/>
  <c r="G15" i="7"/>
  <c r="H15" i="7" s="1"/>
  <c r="AE2" i="8"/>
  <c r="AF23" i="8" s="1"/>
  <c r="AF6" i="8" l="1"/>
  <c r="AF12" i="8"/>
  <c r="AF8" i="8"/>
  <c r="AF24" i="8"/>
  <c r="AF20" i="8"/>
  <c r="AF9" i="8"/>
  <c r="AF14" i="8"/>
  <c r="AF13" i="8"/>
  <c r="AF5" i="8"/>
  <c r="AF25" i="8"/>
  <c r="AF11" i="8"/>
  <c r="AF26" i="8"/>
  <c r="AF18" i="8"/>
  <c r="AF22" i="8"/>
  <c r="AF21" i="8"/>
  <c r="B16" i="7"/>
  <c r="AF4" i="8"/>
  <c r="AF15" i="8"/>
  <c r="AF19" i="8"/>
  <c r="AF3" i="8"/>
  <c r="AF16" i="8"/>
  <c r="AF7" i="8"/>
  <c r="AF17" i="8"/>
  <c r="AF10" i="8"/>
  <c r="AG2" i="8" l="1"/>
  <c r="AH21" i="8" s="1"/>
  <c r="C16" i="7"/>
  <c r="G16" i="7"/>
  <c r="H16" i="7" s="1"/>
  <c r="AH20" i="8" l="1"/>
  <c r="AH8" i="8"/>
  <c r="AH4" i="8"/>
  <c r="AH25" i="8"/>
  <c r="B17" i="7"/>
  <c r="AH23" i="8"/>
  <c r="AH12" i="8"/>
  <c r="AH6" i="8"/>
  <c r="AH16" i="8"/>
  <c r="AH22" i="8"/>
  <c r="AH19" i="8"/>
  <c r="AH13" i="8"/>
  <c r="AH9" i="8"/>
  <c r="AH26" i="8"/>
  <c r="AH3" i="8"/>
  <c r="AH5" i="8"/>
  <c r="AH24" i="8"/>
  <c r="AH15" i="8"/>
  <c r="AH17" i="8"/>
  <c r="AH10" i="8"/>
  <c r="AH18" i="8"/>
  <c r="AH14" i="8"/>
  <c r="AH11" i="8"/>
  <c r="AH7" i="8"/>
  <c r="AI2" i="8" l="1"/>
  <c r="AJ15" i="8" s="1"/>
  <c r="C17" i="7"/>
  <c r="G17" i="7"/>
  <c r="H17" i="7" s="1"/>
  <c r="AJ6" i="8" l="1"/>
  <c r="AJ10" i="8"/>
  <c r="AJ20" i="8"/>
  <c r="AJ5" i="8"/>
  <c r="AJ25" i="8"/>
  <c r="AJ7" i="8"/>
  <c r="AJ9" i="8"/>
  <c r="AJ23" i="8"/>
  <c r="AJ8" i="8"/>
  <c r="AJ13" i="8"/>
  <c r="AJ14" i="8"/>
  <c r="AJ16" i="8"/>
  <c r="B18" i="7"/>
  <c r="AJ21" i="8"/>
  <c r="AJ4" i="8"/>
  <c r="AJ3" i="8"/>
  <c r="AJ24" i="8"/>
  <c r="AJ22" i="8"/>
  <c r="AJ12" i="8"/>
  <c r="AJ17" i="8"/>
  <c r="AJ18" i="8"/>
  <c r="AJ26" i="8"/>
  <c r="AJ19" i="8"/>
  <c r="AJ11" i="8"/>
  <c r="AK2" i="8" l="1"/>
  <c r="AL3" i="8" s="1"/>
  <c r="C18" i="7"/>
  <c r="G18" i="7"/>
  <c r="H18" i="7" s="1"/>
  <c r="AL11" i="8" l="1"/>
  <c r="AL17" i="8"/>
  <c r="AL18" i="8"/>
  <c r="B19" i="7"/>
  <c r="AL13" i="8"/>
  <c r="AL9" i="8"/>
  <c r="AL25" i="8"/>
  <c r="AL7" i="8"/>
  <c r="AL10" i="8"/>
  <c r="AL16" i="8"/>
  <c r="AL23" i="8"/>
  <c r="AL14" i="8"/>
  <c r="AL8" i="8"/>
  <c r="AL5" i="8"/>
  <c r="AL15" i="8"/>
  <c r="AL20" i="8"/>
  <c r="AL6" i="8"/>
  <c r="AL21" i="8"/>
  <c r="AL22" i="8"/>
  <c r="AL12" i="8"/>
  <c r="AL4" i="8"/>
  <c r="AL24" i="8"/>
  <c r="AL26" i="8"/>
  <c r="AL19" i="8"/>
  <c r="C19" i="7" l="1"/>
  <c r="G19" i="7"/>
  <c r="H19" i="7" s="1"/>
  <c r="AM2" i="8"/>
  <c r="B20" i="7" l="1"/>
  <c r="AN3" i="8"/>
  <c r="AN25" i="8"/>
  <c r="AN26" i="8"/>
  <c r="AN14" i="8"/>
  <c r="AN4" i="8"/>
  <c r="AN8" i="8"/>
  <c r="AN16" i="8"/>
  <c r="AN20" i="8"/>
  <c r="AN11" i="8"/>
  <c r="AN6" i="8"/>
  <c r="AN5" i="8"/>
  <c r="AN12" i="8"/>
  <c r="AN13" i="8"/>
  <c r="AN17" i="8"/>
  <c r="AN21" i="8"/>
  <c r="AN23" i="8"/>
  <c r="AN15" i="8"/>
  <c r="AN18" i="8"/>
  <c r="AN22" i="8"/>
  <c r="AN7" i="8"/>
  <c r="AN19" i="8"/>
  <c r="AN10" i="8"/>
  <c r="AN9" i="8"/>
  <c r="AN24" i="8"/>
  <c r="AO2" i="8" l="1"/>
  <c r="B21" i="7" s="1"/>
  <c r="C20" i="7"/>
  <c r="G20" i="7"/>
  <c r="H20" i="7" s="1"/>
  <c r="AP12" i="8" l="1"/>
  <c r="AP20" i="8"/>
  <c r="AP24" i="8"/>
  <c r="AP11" i="8"/>
  <c r="AP25" i="8"/>
  <c r="AP18" i="8"/>
  <c r="AP5" i="8"/>
  <c r="AP13" i="8"/>
  <c r="AP8" i="8"/>
  <c r="AP10" i="8"/>
  <c r="AP21" i="8"/>
  <c r="AP23" i="8"/>
  <c r="AP3" i="8"/>
  <c r="AP15" i="8"/>
  <c r="AP6" i="8"/>
  <c r="AP26" i="8"/>
  <c r="AP22" i="8"/>
  <c r="C21" i="7"/>
  <c r="G21" i="7"/>
  <c r="H21" i="7" s="1"/>
  <c r="AP14" i="8"/>
  <c r="AP7" i="8"/>
  <c r="AP4" i="8"/>
  <c r="AP19" i="8"/>
  <c r="AP17" i="8"/>
  <c r="AP16" i="8"/>
  <c r="AP9" i="8"/>
  <c r="AQ2" i="8" l="1"/>
  <c r="B22" i="7" s="1"/>
  <c r="AR12" i="8" l="1"/>
  <c r="AR25" i="8"/>
  <c r="AR22" i="8"/>
  <c r="AR20" i="8"/>
  <c r="AR4" i="8"/>
  <c r="AR21" i="8"/>
  <c r="AR23" i="8"/>
  <c r="AR7" i="8"/>
  <c r="AR9" i="8"/>
  <c r="AR6" i="8"/>
  <c r="AR26" i="8"/>
  <c r="AR8" i="8"/>
  <c r="AR18" i="8"/>
  <c r="AR3" i="8"/>
  <c r="AR16" i="8"/>
  <c r="AR10" i="8"/>
  <c r="AR24" i="8"/>
  <c r="AR11" i="8"/>
  <c r="AR14" i="8"/>
  <c r="C22" i="7"/>
  <c r="G22" i="7"/>
  <c r="H22" i="7" s="1"/>
  <c r="AR19" i="8"/>
  <c r="AR15" i="8"/>
  <c r="AR5" i="8"/>
  <c r="AR13" i="8"/>
  <c r="AR17" i="8"/>
  <c r="AS2" i="8" l="1"/>
  <c r="B23" i="7" s="1"/>
  <c r="AT4" i="8" l="1"/>
  <c r="C23" i="7"/>
  <c r="G23" i="7"/>
  <c r="H23" i="7" s="1"/>
  <c r="AT22" i="8"/>
  <c r="AT14" i="8"/>
  <c r="AT8" i="8"/>
  <c r="AT9" i="8"/>
  <c r="AT11" i="8"/>
  <c r="AT23" i="8"/>
  <c r="AT15" i="8"/>
  <c r="AT10" i="8"/>
  <c r="AT25" i="8"/>
  <c r="AT21" i="8"/>
  <c r="AT18" i="8"/>
  <c r="AT6" i="8"/>
  <c r="AT19" i="8"/>
  <c r="AT26" i="8"/>
  <c r="AT20" i="8"/>
  <c r="AT5" i="8"/>
  <c r="AT12" i="8"/>
  <c r="AT24" i="8"/>
  <c r="AT3" i="8"/>
  <c r="AT17" i="8"/>
  <c r="AT16" i="8"/>
  <c r="AT7" i="8"/>
  <c r="AT13" i="8"/>
  <c r="AU2" i="8" l="1"/>
  <c r="AV26" i="8" s="1"/>
  <c r="AV8" i="8" l="1"/>
  <c r="AV24" i="8"/>
  <c r="AV9" i="8"/>
  <c r="AV22" i="8"/>
  <c r="AV17" i="8"/>
  <c r="AV21" i="8"/>
  <c r="AV7" i="8"/>
  <c r="AV11" i="8"/>
  <c r="AV13" i="8"/>
  <c r="B24" i="7"/>
  <c r="AV4" i="8"/>
  <c r="AV6" i="8"/>
  <c r="AV25" i="8"/>
  <c r="AV14" i="8"/>
  <c r="AV12" i="8"/>
  <c r="AV15" i="8"/>
  <c r="AV10" i="8"/>
  <c r="AV18" i="8"/>
  <c r="AV20" i="8"/>
  <c r="AV3" i="8"/>
  <c r="AV5" i="8"/>
  <c r="AV19" i="8"/>
  <c r="AV23" i="8"/>
  <c r="AV16" i="8"/>
  <c r="C24" i="7" l="1"/>
  <c r="G24" i="7"/>
  <c r="H24" i="7" s="1"/>
  <c r="AW2" i="8"/>
  <c r="AX20" i="8" s="1"/>
  <c r="AX22" i="8" l="1"/>
  <c r="AX8" i="8"/>
  <c r="AX6" i="8"/>
  <c r="AX16" i="8"/>
  <c r="AX13" i="8"/>
  <c r="AX24" i="8"/>
  <c r="AX14" i="8"/>
  <c r="AX4" i="8"/>
  <c r="AX15" i="8"/>
  <c r="AX19" i="8"/>
  <c r="AX25" i="8"/>
  <c r="AX21" i="8"/>
  <c r="AX18" i="8"/>
  <c r="AX12" i="8"/>
  <c r="AX9" i="8"/>
  <c r="B25" i="7"/>
  <c r="AX26" i="8"/>
  <c r="AX10" i="8"/>
  <c r="AX11" i="8"/>
  <c r="AX3" i="8"/>
  <c r="AX17" i="8"/>
  <c r="AX5" i="8"/>
  <c r="AX7" i="8"/>
  <c r="AX23" i="8"/>
  <c r="AY2" i="8" l="1"/>
  <c r="C25" i="7"/>
  <c r="C26" i="7" s="1"/>
  <c r="G25" i="7"/>
  <c r="H25" i="7" s="1"/>
  <c r="D4" i="7" l="1"/>
  <c r="D8" i="7"/>
  <c r="D12" i="7"/>
  <c r="D16" i="7"/>
  <c r="D20" i="7"/>
  <c r="D5" i="7"/>
  <c r="D9" i="7"/>
  <c r="D13" i="7"/>
  <c r="D17" i="7"/>
  <c r="D21" i="7"/>
  <c r="D25" i="7"/>
  <c r="D6" i="7"/>
  <c r="D10" i="7"/>
  <c r="D14" i="7"/>
  <c r="D18" i="7"/>
  <c r="D22" i="7"/>
  <c r="D15" i="7"/>
  <c r="D3" i="7"/>
  <c r="D19" i="7"/>
  <c r="D2" i="7"/>
  <c r="D7" i="7"/>
  <c r="D23" i="7"/>
  <c r="D11" i="7"/>
  <c r="D24" i="7"/>
  <c r="E24" i="7" l="1"/>
  <c r="I24" i="7"/>
  <c r="J24" i="7" s="1"/>
  <c r="F24" i="7"/>
  <c r="E2" i="7"/>
  <c r="F2" i="7"/>
  <c r="I2" i="7" s="1"/>
  <c r="J2" i="7" s="1"/>
  <c r="F22" i="7"/>
  <c r="E22" i="7"/>
  <c r="I22" i="7"/>
  <c r="J22" i="7" s="1"/>
  <c r="F6" i="7"/>
  <c r="I6" i="7" s="1"/>
  <c r="J6" i="7" s="1"/>
  <c r="E6" i="7"/>
  <c r="E13" i="7"/>
  <c r="I13" i="7"/>
  <c r="J13" i="7" s="1"/>
  <c r="F13" i="7"/>
  <c r="E16" i="7"/>
  <c r="I16" i="7"/>
  <c r="J16" i="7" s="1"/>
  <c r="F16" i="7"/>
  <c r="E11" i="7"/>
  <c r="F11" i="7"/>
  <c r="I11" i="7" s="1"/>
  <c r="J11" i="7" s="1"/>
  <c r="E19" i="7"/>
  <c r="I19" i="7"/>
  <c r="J19" i="7" s="1"/>
  <c r="F19" i="7"/>
  <c r="F18" i="7"/>
  <c r="I18" i="7"/>
  <c r="J18" i="7" s="1"/>
  <c r="E18" i="7"/>
  <c r="E25" i="7"/>
  <c r="I25" i="7"/>
  <c r="J25" i="7" s="1"/>
  <c r="F25" i="7"/>
  <c r="E9" i="7"/>
  <c r="F9" i="7"/>
  <c r="I9" i="7" s="1"/>
  <c r="J9" i="7" s="1"/>
  <c r="E12" i="7"/>
  <c r="I12" i="7"/>
  <c r="J12" i="7" s="1"/>
  <c r="F12" i="7"/>
  <c r="E3" i="7"/>
  <c r="F3" i="7"/>
  <c r="I3" i="7" s="1"/>
  <c r="J3" i="7" s="1"/>
  <c r="F14" i="7"/>
  <c r="E14" i="7"/>
  <c r="I14" i="7"/>
  <c r="J14" i="7" s="1"/>
  <c r="E21" i="7"/>
  <c r="I21" i="7"/>
  <c r="J21" i="7" s="1"/>
  <c r="F21" i="7"/>
  <c r="E5" i="7"/>
  <c r="F5" i="7"/>
  <c r="I5" i="7" s="1"/>
  <c r="J5" i="7" s="1"/>
  <c r="E8" i="7"/>
  <c r="F8" i="7"/>
  <c r="I8" i="7" s="1"/>
  <c r="J8" i="7" s="1"/>
  <c r="F23" i="7"/>
  <c r="I23" i="7"/>
  <c r="J23" i="7" s="1"/>
  <c r="E23" i="7"/>
  <c r="E7" i="7"/>
  <c r="F7" i="7"/>
  <c r="I7" i="7" s="1"/>
  <c r="J7" i="7" s="1"/>
  <c r="E15" i="7"/>
  <c r="I15" i="7"/>
  <c r="J15" i="7" s="1"/>
  <c r="F15" i="7"/>
  <c r="F10" i="7"/>
  <c r="I10" i="7" s="1"/>
  <c r="J10" i="7" s="1"/>
  <c r="E10" i="7"/>
  <c r="E17" i="7"/>
  <c r="I17" i="7"/>
  <c r="J17" i="7" s="1"/>
  <c r="F17" i="7"/>
  <c r="E20" i="7"/>
  <c r="I20" i="7"/>
  <c r="J20" i="7" s="1"/>
  <c r="F20" i="7"/>
  <c r="E4" i="7"/>
  <c r="F4" i="7"/>
  <c r="I4" i="7" s="1"/>
  <c r="J4" i="7" s="1"/>
  <c r="K2" i="7" l="1"/>
  <c r="M2" i="7"/>
  <c r="L2" i="7"/>
  <c r="D62" i="5" s="1"/>
  <c r="F8" i="6" l="1"/>
  <c r="D67" i="5"/>
  <c r="E68" i="5" s="1"/>
  <c r="F12" i="6" l="1"/>
  <c r="F11" i="6"/>
</calcChain>
</file>

<file path=xl/comments1.xml><?xml version="1.0" encoding="utf-8"?>
<comments xmlns="http://schemas.openxmlformats.org/spreadsheetml/2006/main">
  <authors>
    <author>CONAF</author>
  </authors>
  <commentList>
    <comment ref="D54" authorId="0" shapeId="0">
      <text>
        <r>
          <rPr>
            <b/>
            <sz val="8"/>
            <color indexed="81"/>
            <rFont val="Tahoma"/>
            <family val="2"/>
          </rPr>
          <t>INSERTAR
PERIODO DE RETORNO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CONAF</author>
  </authors>
  <commentList>
    <comment ref="B3" authorId="0" shapeId="0">
      <text>
        <r>
          <rPr>
            <b/>
            <sz val="8"/>
            <color indexed="81"/>
            <rFont val="Tahoma"/>
          </rPr>
          <t>Ingresar Precipitaciones (mm)
máximas anuales en 24 Horas</t>
        </r>
      </text>
    </comment>
  </commentList>
</comments>
</file>

<file path=xl/comments3.xml><?xml version="1.0" encoding="utf-8"?>
<comments xmlns="http://schemas.openxmlformats.org/spreadsheetml/2006/main">
  <authors>
    <author>CONAF</author>
  </authors>
  <commentList>
    <comment ref="B30" authorId="0" shapeId="0">
      <text>
        <r>
          <rPr>
            <b/>
            <sz val="10"/>
            <color indexed="81"/>
            <rFont val="Arial"/>
            <family val="2"/>
          </rPr>
          <t xml:space="preserve">Ingresar Precipitacion de Diseño
</t>
        </r>
      </text>
    </comment>
  </commentList>
</comments>
</file>

<file path=xl/comments4.xml><?xml version="1.0" encoding="utf-8"?>
<comments xmlns="http://schemas.openxmlformats.org/spreadsheetml/2006/main">
  <authors>
    <author>CONAF</author>
  </authors>
  <commentList>
    <comment ref="AA1" authorId="0" shapeId="0">
      <text>
        <r>
          <rPr>
            <b/>
            <sz val="8"/>
            <color indexed="81"/>
            <rFont val="Tahoma"/>
          </rPr>
          <t>Ingresar Pendiente con la cual  se construirá  el canal</t>
        </r>
      </text>
    </comment>
    <comment ref="C29" authorId="0" shapeId="0">
      <text>
        <r>
          <rPr>
            <b/>
            <sz val="10"/>
            <color indexed="81"/>
            <rFont val="Times New Roman"/>
            <family val="1"/>
          </rPr>
          <t>Ingresar coeficiente de escorretia (según tabla), de acuerdo a caracteristica de terreno a tratar</t>
        </r>
      </text>
    </comment>
    <comment ref="C59" authorId="0" shapeId="0">
      <text>
        <r>
          <rPr>
            <b/>
            <sz val="10"/>
            <color indexed="81"/>
            <rFont val="Arial"/>
            <family val="2"/>
          </rPr>
          <t>Ingresar superficie en Ha de todo el terreno cuyas aguas vierten sobre el canal a construir</t>
        </r>
      </text>
    </comment>
    <comment ref="C65" authorId="0" shapeId="0">
      <text>
        <r>
          <rPr>
            <b/>
            <sz val="10"/>
            <color indexed="81"/>
            <rFont val="Arial"/>
            <family val="2"/>
          </rPr>
          <t>Máxima cantidad de agua que puede verterse sobre el canal, con un periodo de retorno de 10 años</t>
        </r>
      </text>
    </comment>
    <comment ref="C85" authorId="0" shapeId="0">
      <text>
        <r>
          <rPr>
            <b/>
            <sz val="10"/>
            <color indexed="81"/>
            <rFont val="Arial"/>
            <family val="2"/>
          </rPr>
          <t xml:space="preserve">Ingresar  Máxima Velocidad (según tabla) segura para canales de acuerdo a la textura del canal </t>
        </r>
      </text>
    </comment>
    <comment ref="C138" authorId="0" shapeId="0">
      <text>
        <r>
          <rPr>
            <b/>
            <sz val="10"/>
            <color indexed="81"/>
            <rFont val="Arial"/>
            <family val="2"/>
          </rPr>
          <t xml:space="preserve">Ingresar coeficiente de fricción (según tabla), según condiciones del canal a construir </t>
        </r>
      </text>
    </comment>
    <comment ref="C140" authorId="0" shapeId="0">
      <text>
        <r>
          <rPr>
            <b/>
            <sz val="10"/>
            <color indexed="81"/>
            <rFont val="Arial"/>
            <family val="2"/>
          </rPr>
          <t>Ingresar Pendiente con la cual  se construirá  el canal</t>
        </r>
      </text>
    </comment>
  </commentList>
</comments>
</file>

<file path=xl/sharedStrings.xml><?xml version="1.0" encoding="utf-8"?>
<sst xmlns="http://schemas.openxmlformats.org/spreadsheetml/2006/main" count="816" uniqueCount="332">
  <si>
    <t>AÑO</t>
  </si>
  <si>
    <t>PP</t>
  </si>
  <si>
    <t>Promedio</t>
  </si>
  <si>
    <t>a</t>
  </si>
  <si>
    <t>b</t>
  </si>
  <si>
    <t>ANALISIS DE PRECIPITACIONES</t>
  </si>
  <si>
    <t>Calculo de Precipitaciones</t>
  </si>
  <si>
    <t>Metodo de Gumbel.  Valores de Yn y Sn</t>
  </si>
  <si>
    <t>n</t>
  </si>
  <si>
    <t>Numero de registros</t>
  </si>
  <si>
    <t>Desviación standard</t>
  </si>
  <si>
    <t>T</t>
  </si>
  <si>
    <t>Máxima 24 Horas</t>
  </si>
  <si>
    <t xml:space="preserve">Estimación de máximas diarias para un Periodo de retorno T </t>
  </si>
  <si>
    <t>Estadistica de Gumbel</t>
  </si>
  <si>
    <t>(Espildora)</t>
  </si>
  <si>
    <t>Duración</t>
  </si>
  <si>
    <t>24 Horas</t>
  </si>
  <si>
    <t>Coef. De Duración</t>
  </si>
  <si>
    <t>Base (m)</t>
  </si>
  <si>
    <t>Altura (m)</t>
  </si>
  <si>
    <t>Ancho Superior (m)</t>
  </si>
  <si>
    <t>Talud superior (aguas arriba)</t>
  </si>
  <si>
    <t>Talud Inferior (aguas abajo)</t>
  </si>
  <si>
    <t>1:Z</t>
  </si>
  <si>
    <t>Angulo (grados)</t>
  </si>
  <si>
    <t xml:space="preserve">Logitud </t>
  </si>
  <si>
    <t>Longitud</t>
  </si>
  <si>
    <t>X</t>
  </si>
  <si>
    <t>Y</t>
  </si>
  <si>
    <t>Sección Tranverrsal (m2)</t>
  </si>
  <si>
    <t>sup</t>
  </si>
  <si>
    <t>inf</t>
  </si>
  <si>
    <t>Volumen</t>
  </si>
  <si>
    <t>Base</t>
  </si>
  <si>
    <t>Profundidad</t>
  </si>
  <si>
    <t>Talud inferior</t>
  </si>
  <si>
    <t>Talud Superior</t>
  </si>
  <si>
    <t>Coef. Escorretia</t>
  </si>
  <si>
    <t>Según</t>
  </si>
  <si>
    <t>Material</t>
  </si>
  <si>
    <t>Suelo Arenoso mus suelto</t>
  </si>
  <si>
    <t>Arena gruesa o suelo arenoso suelto</t>
  </si>
  <si>
    <t>Suelo arenoso promedio</t>
  </si>
  <si>
    <t>Suelo franci arenoso</t>
  </si>
  <si>
    <t>Suelo franco de aluvión o ceniza volcánica</t>
  </si>
  <si>
    <t>Suelo franco pesado o franco arcilloso</t>
  </si>
  <si>
    <t>Suelo arcilloso o cascajoso</t>
  </si>
  <si>
    <t>Conclomerado, cascojo cementado, pizarra</t>
  </si>
  <si>
    <t>blanda, hard pan, roca sedimentaria blanda</t>
  </si>
  <si>
    <t>Roca dura</t>
  </si>
  <si>
    <t>Hormigon</t>
  </si>
  <si>
    <t xml:space="preserve">Velocidad media en </t>
  </si>
  <si>
    <t>metros por segundo</t>
  </si>
  <si>
    <t>0.3 - 0.45</t>
  </si>
  <si>
    <t>0.45 - 0.6</t>
  </si>
  <si>
    <t>0.75 - 0.83</t>
  </si>
  <si>
    <t>0.83-0.9</t>
  </si>
  <si>
    <t>0.9-1.2</t>
  </si>
  <si>
    <t>1.2-1.5</t>
  </si>
  <si>
    <t>0.6-0.75</t>
  </si>
  <si>
    <t>1.8-2.4</t>
  </si>
  <si>
    <t>3-4.5</t>
  </si>
  <si>
    <t>4.5-6</t>
  </si>
  <si>
    <t xml:space="preserve">Valores de n </t>
  </si>
  <si>
    <t>Canales y zanjas</t>
  </si>
  <si>
    <t xml:space="preserve">En tierras, alineados y uniformes </t>
  </si>
  <si>
    <t>en rocas lisos y uniformes</t>
  </si>
  <si>
    <t>Sinuosos y de escurrimeinto lento</t>
  </si>
  <si>
    <t>Dragados en tierra</t>
  </si>
  <si>
    <t>Con lecho pedregoso</t>
  </si>
  <si>
    <t>y bordes de tierra enhierbados</t>
  </si>
  <si>
    <t>Fondo (plantilla de tierra,</t>
  </si>
  <si>
    <t>taludes asperos</t>
  </si>
  <si>
    <t>Velocidad máxima permitida</t>
  </si>
  <si>
    <t>Q (esc.crítica)</t>
  </si>
  <si>
    <t>Q caudal estimiado</t>
  </si>
  <si>
    <t>V : Velocidad estimada</t>
  </si>
  <si>
    <t>Area de diseño</t>
  </si>
  <si>
    <t>Máxima Velocidad permitida</t>
  </si>
  <si>
    <t xml:space="preserve"> COEFICIENTE DE ESCORRENTIA : C</t>
  </si>
  <si>
    <t>INTENSIDAD DE LA LLUVIA : I</t>
  </si>
  <si>
    <t>Calculo de intensidad de precipitación en t min</t>
  </si>
  <si>
    <t xml:space="preserve">Cdt (estimado fig Nº1) </t>
  </si>
  <si>
    <t>Longitud  Canal de Desviación</t>
  </si>
  <si>
    <r>
      <t xml:space="preserve">Valores de </t>
    </r>
    <r>
      <rPr>
        <b/>
        <sz val="10"/>
        <rFont val="Arial"/>
        <family val="2"/>
      </rPr>
      <t>n</t>
    </r>
    <r>
      <rPr>
        <sz val="10"/>
        <rFont val="Arial"/>
      </rPr>
      <t xml:space="preserve"> para formula de Manning</t>
    </r>
  </si>
  <si>
    <t>Q (m3/seg) Escorrentía crítica</t>
  </si>
  <si>
    <t>Tc . Tiempode concentra ción</t>
  </si>
  <si>
    <t>Q (esc.crítica) : V (vel. Max. Permitida)</t>
  </si>
  <si>
    <t>En donde</t>
  </si>
  <si>
    <t>Tiempo</t>
  </si>
  <si>
    <t>RADIO HIDRAULICO</t>
  </si>
  <si>
    <t xml:space="preserve">Area </t>
  </si>
  <si>
    <t>Talud</t>
  </si>
  <si>
    <t>H (altura)</t>
  </si>
  <si>
    <t>R(radio hidr.)</t>
  </si>
  <si>
    <t xml:space="preserve">Max.Rad.Hid </t>
  </si>
  <si>
    <t>Periodo retorno 10 años</t>
  </si>
  <si>
    <t xml:space="preserve">Area  Canal </t>
  </si>
  <si>
    <t>Canal de desviación  (m3)</t>
  </si>
  <si>
    <t>Canal de desviación</t>
  </si>
  <si>
    <t>CANAL DE DESVIACIÓN PROPUESTO PARA IGUAL AREA</t>
  </si>
  <si>
    <t>Condicion de Paredes</t>
  </si>
  <si>
    <t>Cobertura Vegtal</t>
  </si>
  <si>
    <t>Tipo de suelo</t>
  </si>
  <si>
    <t>&gt;50%</t>
  </si>
  <si>
    <t>5-20%</t>
  </si>
  <si>
    <t>20-50 %</t>
  </si>
  <si>
    <t>1-5%</t>
  </si>
  <si>
    <t>0-1%</t>
  </si>
  <si>
    <t>Sin Vegetación</t>
  </si>
  <si>
    <t>Cultivos</t>
  </si>
  <si>
    <t xml:space="preserve">Pastos, Veg ligera </t>
  </si>
  <si>
    <t>Hierba, Grama</t>
  </si>
  <si>
    <t>Bosque, Densa Veg.</t>
  </si>
  <si>
    <t>Impermeable</t>
  </si>
  <si>
    <t>Semipermeable</t>
  </si>
  <si>
    <t>Permeable</t>
  </si>
  <si>
    <t>(porcentaje de precipitaciones a escurrir)</t>
  </si>
  <si>
    <t>Radio Hidráulico</t>
  </si>
  <si>
    <t>Periodo de retorno</t>
  </si>
  <si>
    <t>CANAL DE DESVIACIÓN PERIODO DE RETORNO 10 AÑOS</t>
  </si>
  <si>
    <t>A : Area de aporte al canal (Ha)</t>
  </si>
  <si>
    <t>AREA MINIMA DE DISEÑO</t>
  </si>
  <si>
    <t>Radio Hidraulico capaz de trasladar máximo caudal</t>
  </si>
  <si>
    <t>Q (diseño)</t>
  </si>
  <si>
    <t>Q (propuesto)</t>
  </si>
  <si>
    <t>V (propuesto)</t>
  </si>
  <si>
    <t>Area de Diseño</t>
  </si>
  <si>
    <t xml:space="preserve">Area  Zanja de Desviación </t>
  </si>
  <si>
    <t>Zanja de Desviación (m3)</t>
  </si>
  <si>
    <t>CALCULO DE ESCORRENTIA CRÍTICA</t>
  </si>
  <si>
    <t>Escorrentia Crítica</t>
  </si>
  <si>
    <t>Q  caudal estimado</t>
  </si>
  <si>
    <t>V:velocidad estimada</t>
  </si>
  <si>
    <r>
      <t xml:space="preserve">Area </t>
    </r>
    <r>
      <rPr>
        <b/>
        <sz val="10"/>
        <rFont val="Arial"/>
        <family val="2"/>
      </rPr>
      <t>Minima</t>
    </r>
  </si>
  <si>
    <t>(Mínima)</t>
  </si>
  <si>
    <r>
      <t>Máxima</t>
    </r>
    <r>
      <rPr>
        <sz val="10"/>
        <rFont val="Arial"/>
      </rPr>
      <t xml:space="preserve"> Velocidad (Vmax)</t>
    </r>
  </si>
  <si>
    <t>CALCULO ARE MINIMA</t>
  </si>
  <si>
    <t>DISEÑO DEL CANAL</t>
  </si>
  <si>
    <t>ESPCIFICACIONES TÉCNICAS</t>
  </si>
  <si>
    <t>CALCULO CARACTERITICAS DEL CANAL</t>
  </si>
  <si>
    <t xml:space="preserve">DISEÑO Y DIMENSIONAMIENTO DEL CANAL </t>
  </si>
  <si>
    <t>Intensidad  (It = Pt/t mm/hr)</t>
  </si>
  <si>
    <t>Precipitacion en t min  (Pt)</t>
  </si>
  <si>
    <t>REQUERIMIENTOS TÉCNICOS</t>
  </si>
  <si>
    <t xml:space="preserve">Area  Minima (Q/V) </t>
  </si>
  <si>
    <t>Caudal minimo del canal</t>
  </si>
  <si>
    <t>(segu Tabla)</t>
  </si>
  <si>
    <t>CARACTERISTICA CANAL DISEÑADO</t>
  </si>
  <si>
    <t>CONTROL</t>
  </si>
  <si>
    <t>COMPROBACIÓN DE CONDICIONANTES TÉCNICAS</t>
  </si>
  <si>
    <r>
      <t>s</t>
    </r>
    <r>
      <rPr>
        <sz val="10"/>
        <rFont val="Arial"/>
        <family val="2"/>
      </rPr>
      <t>y</t>
    </r>
  </si>
  <si>
    <r>
      <t>m</t>
    </r>
    <r>
      <rPr>
        <sz val="10"/>
        <rFont val="Arial"/>
        <family val="2"/>
      </rPr>
      <t>y</t>
    </r>
  </si>
  <si>
    <t>Intensidades máximas (mm) según el periodo y duración estimada</t>
  </si>
  <si>
    <t>Magnitudes de precipitación máximas (mm) según el periodo y duración estimada</t>
  </si>
  <si>
    <t>Celda de valores de resultado</t>
  </si>
  <si>
    <t>Celda de Ingreso de Información</t>
  </si>
  <si>
    <t>Celda con información (consulta en comentario)</t>
  </si>
  <si>
    <t>Magnitud en 1 hora</t>
  </si>
  <si>
    <t>T. superior</t>
  </si>
  <si>
    <t>Registro</t>
  </si>
  <si>
    <t>Numero</t>
  </si>
  <si>
    <t>Num</t>
  </si>
  <si>
    <t>Datos</t>
  </si>
  <si>
    <t>Frecuencia relativa acumulada</t>
  </si>
  <si>
    <t>Frecuencia Terorica</t>
  </si>
  <si>
    <t>Datos modificado</t>
  </si>
  <si>
    <t>y</t>
  </si>
  <si>
    <t>Probabilidad</t>
  </si>
  <si>
    <t>Delta</t>
  </si>
  <si>
    <t>Delta mod</t>
  </si>
  <si>
    <t>Supremo</t>
  </si>
  <si>
    <t>Tamaño</t>
  </si>
  <si>
    <t>Nivel de significancia</t>
  </si>
  <si>
    <t>N</t>
  </si>
  <si>
    <t xml:space="preserve">TEST </t>
  </si>
  <si>
    <t>D SUPREMO</t>
  </si>
  <si>
    <t>Freec teorica ac corr</t>
  </si>
  <si>
    <t>R2</t>
  </si>
  <si>
    <t>Coeficiente Correlacion R2</t>
  </si>
  <si>
    <t>Test de Kolmogorov Smirnov</t>
  </si>
  <si>
    <t>CHI CUADRADO</t>
  </si>
  <si>
    <t xml:space="preserve">Periodo retorno </t>
  </si>
  <si>
    <t>n (canal propuesto; valor según tabla))</t>
  </si>
  <si>
    <t>Pendiente del canal (%)</t>
  </si>
  <si>
    <t>CALCULO DE PRECIPITACIONES MÁXIMAS EN 24 HORAS CON PERIODO DE RETORNO ASOCIADO</t>
  </si>
  <si>
    <t>INGRESO  DE REGISTRO DE PRECIPITACIONES</t>
  </si>
  <si>
    <t xml:space="preserve">               BONDAD DE AJUSTE (Funcion de Gumbel)</t>
  </si>
  <si>
    <t>CALCULO DE MAGNITUDES E INTENSIDADES</t>
  </si>
  <si>
    <t xml:space="preserve">CURVA DE DURACIÓN INTENSIDAD FRECUENCIA </t>
  </si>
  <si>
    <t>D supremo  :</t>
  </si>
  <si>
    <t>D tabla 95   :</t>
  </si>
  <si>
    <t>R2   :</t>
  </si>
  <si>
    <t>AUTORES :</t>
  </si>
  <si>
    <t xml:space="preserve">Periodo retorno  </t>
  </si>
  <si>
    <t>Periodo de Retorno (años)</t>
  </si>
  <si>
    <t>"Aguas Lluvias"</t>
  </si>
  <si>
    <t>Calculo de Tiempo de Concentración (Giandotti)</t>
  </si>
  <si>
    <t>A : Superficie en Km2</t>
  </si>
  <si>
    <t>H :  Desnivel en metros dedes l</t>
  </si>
  <si>
    <t xml:space="preserve">       la salida al punto mas lejano</t>
  </si>
  <si>
    <t>L : Longitud  del cauce principal en Km</t>
  </si>
  <si>
    <t xml:space="preserve">MAUCO </t>
  </si>
  <si>
    <t>Programa para el  Diseño de Obras de Conservacion de Suelos</t>
  </si>
  <si>
    <t xml:space="preserve">    Canal de Desviacion y Sistema de Zanjas de Infiltracion</t>
  </si>
  <si>
    <t>Mauricio Lemus Vera (*)</t>
  </si>
  <si>
    <t>Guillermo Navarro Vidal (**)</t>
  </si>
  <si>
    <t>** Ingeniero Forestal,  Jefe Provincial Colchagua CONAF.  Email :gnavarro@conaf.cl ; Fono - Fax : (72) 204653</t>
  </si>
  <si>
    <t>Canal de desviación - Sistema Zanja de infiltración</t>
  </si>
  <si>
    <t>El programa de diseño  esta desarrollado en planillas de calculo EXCEL, en cuatro hojas principales interrrelacionadas</t>
  </si>
  <si>
    <t>Contenido de Hojas de Calculo</t>
  </si>
  <si>
    <t>HOJA</t>
  </si>
  <si>
    <r>
      <t>Factor del Sitio (</t>
    </r>
    <r>
      <rPr>
        <i/>
        <sz val="10"/>
        <color indexed="13"/>
        <rFont val="Bradley Hand ITC"/>
        <family val="4"/>
      </rPr>
      <t>F-Sitio</t>
    </r>
    <r>
      <rPr>
        <i/>
        <sz val="10"/>
        <color indexed="13"/>
        <rFont val="Arial"/>
        <family val="2"/>
      </rPr>
      <t>)</t>
    </r>
  </si>
  <si>
    <t>Analiza las precipitaciones, entregando como producto valores de magnitudes e intensidades de precipitaciones</t>
  </si>
  <si>
    <t xml:space="preserve"> en tiempos menores a 24 horas, valores utilizados en las siguientes tres hojas de calculo.</t>
  </si>
  <si>
    <t>Ademas de ingreso de informacion de terreno (Suelos, cobertura vegetal y pendiente)</t>
  </si>
  <si>
    <r>
      <t xml:space="preserve">Diseño Zanja diseño predeterminado </t>
    </r>
    <r>
      <rPr>
        <i/>
        <sz val="10"/>
        <color indexed="13"/>
        <rFont val="Bradley Hand ITC"/>
        <family val="4"/>
      </rPr>
      <t>(Z-diseño)</t>
    </r>
  </si>
  <si>
    <t xml:space="preserve">Determina el distanciamiento entre zanjas que debera disponerse en terreno, con un diseño y </t>
  </si>
  <si>
    <t>dimension  de zanja predeterminado</t>
  </si>
  <si>
    <r>
      <t>Diseño Zanja distanciamiento predeterminado (</t>
    </r>
    <r>
      <rPr>
        <i/>
        <sz val="10"/>
        <color indexed="13"/>
        <rFont val="Bradley Hand ITC"/>
        <family val="4"/>
      </rPr>
      <t>Z-distan</t>
    </r>
    <r>
      <rPr>
        <i/>
        <sz val="10"/>
        <color indexed="13"/>
        <rFont val="Arial"/>
        <family val="2"/>
      </rPr>
      <t>)</t>
    </r>
  </si>
  <si>
    <t xml:space="preserve">Diseña y dimensiona la zanja de infiltracion a partir un distanciamiento entre zanjas predeterminado </t>
  </si>
  <si>
    <r>
      <t>Diseño de canal de desviación (</t>
    </r>
    <r>
      <rPr>
        <i/>
        <sz val="10"/>
        <color indexed="13"/>
        <rFont val="Bradley Hand ITC"/>
        <family val="4"/>
      </rPr>
      <t>C-diseño</t>
    </r>
    <r>
      <rPr>
        <i/>
        <sz val="10"/>
        <color indexed="13"/>
        <rFont val="Arial"/>
        <family val="2"/>
      </rPr>
      <t>)</t>
    </r>
  </si>
  <si>
    <t>Dimensiona y diseña un canal verificando que cumpla condiciones o estandares de calidad básica para trasladar la</t>
  </si>
  <si>
    <t>escorrentia superficial del area de impluvio</t>
  </si>
  <si>
    <t>Tipos de Celdas del Programa</t>
  </si>
  <si>
    <t>DISEÑO DE SISTEMA DE ZANJAS DE INFILTRACIÓN</t>
  </si>
  <si>
    <t>Distanciamiento entre Zanjas (m)</t>
  </si>
  <si>
    <t>INGRESAR COEFICIENTES DE ESCORRENTÍA</t>
  </si>
  <si>
    <t>CI: Area de Impluvio</t>
  </si>
  <si>
    <t>Distancia</t>
  </si>
  <si>
    <t>Largo de Zanjas (m)</t>
  </si>
  <si>
    <t>Largo Zanja</t>
  </si>
  <si>
    <t>CR: Area de Recepción</t>
  </si>
  <si>
    <t>CI</t>
  </si>
  <si>
    <t>CR</t>
  </si>
  <si>
    <t>Talud inf</t>
  </si>
  <si>
    <t>Talud Sup</t>
  </si>
  <si>
    <t>Ingresar Base (m)</t>
  </si>
  <si>
    <t>Talud Inferior 1:Z=(Y/H)</t>
  </si>
  <si>
    <t>Talud Superior 1:Z=(Y/H)</t>
  </si>
  <si>
    <t>R</t>
  </si>
  <si>
    <t>PM</t>
  </si>
  <si>
    <t>H</t>
  </si>
  <si>
    <t>as</t>
  </si>
  <si>
    <t>Areaac</t>
  </si>
  <si>
    <t>Area Zanja</t>
  </si>
  <si>
    <t>Altura</t>
  </si>
  <si>
    <t>Zanjas de Infiltración</t>
  </si>
  <si>
    <t>Tipo Vegetación</t>
  </si>
  <si>
    <t>Tratamiento</t>
  </si>
  <si>
    <t>Cond. Hidro</t>
  </si>
  <si>
    <t>Tipo de vegetación</t>
  </si>
  <si>
    <t>Condición Hidrológica</t>
  </si>
  <si>
    <t>Orden</t>
  </si>
  <si>
    <t>A</t>
  </si>
  <si>
    <t>B</t>
  </si>
  <si>
    <t>C</t>
  </si>
  <si>
    <t>D</t>
  </si>
  <si>
    <t>Barbecho</t>
  </si>
  <si>
    <t>Desnudo</t>
  </si>
  <si>
    <t>-</t>
  </si>
  <si>
    <t>Pobre</t>
  </si>
  <si>
    <t>Buena</t>
  </si>
  <si>
    <t>Cultivos alineados</t>
  </si>
  <si>
    <t>R + CR</t>
  </si>
  <si>
    <t>C + CR</t>
  </si>
  <si>
    <t>C + T</t>
  </si>
  <si>
    <t>C + T + CR</t>
  </si>
  <si>
    <t>Cultivos no alineados</t>
  </si>
  <si>
    <t>Cultivos no alineados, o con</t>
  </si>
  <si>
    <t>surcos pequeños o mal definidos</t>
  </si>
  <si>
    <t xml:space="preserve">Cultivos densos </t>
  </si>
  <si>
    <t>Cultivos densos de leguminosas</t>
  </si>
  <si>
    <t>o prados en alternancia</t>
  </si>
  <si>
    <t>Pastizales o pastos naturales</t>
  </si>
  <si>
    <t>Pobres</t>
  </si>
  <si>
    <t>Regulares</t>
  </si>
  <si>
    <t>Buenas</t>
  </si>
  <si>
    <t>Pastizales</t>
  </si>
  <si>
    <t>Prados permanentes</t>
  </si>
  <si>
    <t xml:space="preserve">Matorral-herbazal </t>
  </si>
  <si>
    <t>Matorral-herbazal, siendo el</t>
  </si>
  <si>
    <t>matorral preponderante</t>
  </si>
  <si>
    <t>≤30</t>
  </si>
  <si>
    <t>Combinacion Arbolado</t>
  </si>
  <si>
    <t>Combinación de arbolado y</t>
  </si>
  <si>
    <t>herbazal, cultivos agrícolas leñosos</t>
  </si>
  <si>
    <t>Montes con pastos</t>
  </si>
  <si>
    <t>(aprovechamientos silvopastorales)</t>
  </si>
  <si>
    <t>Bosques</t>
  </si>
  <si>
    <t>I Muy pobre</t>
  </si>
  <si>
    <t>II Pobre</t>
  </si>
  <si>
    <t>III Regular</t>
  </si>
  <si>
    <t>IV Buena</t>
  </si>
  <si>
    <t>V Muy buena</t>
  </si>
  <si>
    <t>Caseríos</t>
  </si>
  <si>
    <t>Caminos en tierra</t>
  </si>
  <si>
    <t>Caminos con firme</t>
  </si>
  <si>
    <t>Tipo de Vegetación</t>
  </si>
  <si>
    <t>trat</t>
  </si>
  <si>
    <t>Tipo Suelo</t>
  </si>
  <si>
    <t>Codigo</t>
  </si>
  <si>
    <t>TRATAMIENTO</t>
  </si>
  <si>
    <t>Condicion Hidrológica</t>
  </si>
  <si>
    <t>Tipo de Suelo</t>
  </si>
  <si>
    <t>pp</t>
  </si>
  <si>
    <t>N Curva</t>
  </si>
  <si>
    <t>Maximo Trat</t>
  </si>
  <si>
    <t>TR</t>
  </si>
  <si>
    <t>TR Final</t>
  </si>
  <si>
    <t>Ingresar Valor</t>
  </si>
  <si>
    <t xml:space="preserve">Coefciente </t>
  </si>
  <si>
    <t xml:space="preserve">Coeficiente </t>
  </si>
  <si>
    <t>R+CR</t>
  </si>
  <si>
    <t>C+CR</t>
  </si>
  <si>
    <t>C+T</t>
  </si>
  <si>
    <t>C+T+CR</t>
  </si>
  <si>
    <t>Precipitación de diseño (mm)</t>
  </si>
  <si>
    <t>Max PP 1 hora.</t>
  </si>
  <si>
    <t>Determinación Maxima Intensidad en 1 hora</t>
  </si>
  <si>
    <t>Ingresar Periodo de Retorno</t>
  </si>
  <si>
    <t>DETERMINACIÓN DE COEFICIENTE DE ESCORRENTIA</t>
  </si>
  <si>
    <t>(Ver Calculo de Escorrentía)</t>
  </si>
  <si>
    <t>*  Ingeniero Forestal, Convenio Ambiental CONAF - EL TENIENTE.  Email :mlemus@conaf.tie.cl ; Fono - Fax : (56-72)230464</t>
  </si>
  <si>
    <t>Po</t>
  </si>
  <si>
    <t>Precipitación de Diseño (Pd)  :</t>
  </si>
  <si>
    <t>Umbral de Escorrentia (Po)  :</t>
  </si>
  <si>
    <t>COEFICIENTE DE ESCORRENTIA   :</t>
  </si>
  <si>
    <t xml:space="preserve">Condición II de Humedad </t>
  </si>
  <si>
    <t>Zanja de Infiltración</t>
  </si>
  <si>
    <t>Canal de Desviación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</si>
</sst>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"/>
    <numFmt numFmtId="168" formatCode="#,##0.000"/>
  </numFmts>
  <fonts count="47">
    <font>
      <sz val="10"/>
      <name val="Arial"/>
    </font>
    <font>
      <sz val="10"/>
      <name val="Times New Roman"/>
      <family val="1"/>
    </font>
    <font>
      <b/>
      <sz val="10"/>
      <name val="Symbol"/>
      <family val="1"/>
      <charset val="2"/>
    </font>
    <font>
      <b/>
      <sz val="10"/>
      <name val="Verdana"/>
      <family val="2"/>
    </font>
    <font>
      <b/>
      <sz val="16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26"/>
      <name val="Garamond"/>
      <family val="1"/>
    </font>
    <font>
      <sz val="10"/>
      <name val="Symbol"/>
      <family val="1"/>
      <charset val="2"/>
    </font>
    <font>
      <sz val="8"/>
      <color indexed="81"/>
      <name val="Tahoma"/>
    </font>
    <font>
      <sz val="10"/>
      <name val="Bernard MT Condensed"/>
      <family val="1"/>
    </font>
    <font>
      <b/>
      <i/>
      <sz val="10"/>
      <name val="Arial"/>
      <family val="2"/>
    </font>
    <font>
      <b/>
      <sz val="10"/>
      <color indexed="81"/>
      <name val="Arial"/>
      <family val="2"/>
    </font>
    <font>
      <b/>
      <sz val="10"/>
      <color indexed="81"/>
      <name val="Times New Roman"/>
      <family val="1"/>
    </font>
    <font>
      <sz val="10"/>
      <color indexed="13"/>
      <name val="Arial"/>
    </font>
    <font>
      <sz val="10"/>
      <color indexed="13"/>
      <name val="Lucida Calligraphy"/>
      <family val="4"/>
    </font>
    <font>
      <sz val="20"/>
      <color indexed="13"/>
      <name val="Tempus Sans ITC"/>
      <family val="5"/>
    </font>
    <font>
      <sz val="20"/>
      <color indexed="13"/>
      <name val="Lucida Calligraphy"/>
      <family val="4"/>
    </font>
    <font>
      <sz val="12"/>
      <color indexed="13"/>
      <name val="Lucida Calligraphy"/>
      <family val="4"/>
    </font>
    <font>
      <sz val="12"/>
      <color indexed="13"/>
      <name val="Arial"/>
    </font>
    <font>
      <b/>
      <sz val="12"/>
      <color indexed="13"/>
      <name val="Footlight MT Light"/>
      <family val="1"/>
    </font>
    <font>
      <b/>
      <sz val="14"/>
      <color indexed="13"/>
      <name val="Footlight MT Light"/>
      <family val="1"/>
    </font>
    <font>
      <sz val="11"/>
      <color indexed="13"/>
      <name val="Comic Sans MS"/>
      <family val="4"/>
    </font>
    <font>
      <sz val="12"/>
      <color indexed="13"/>
      <name val="Comic Sans MS"/>
      <family val="4"/>
    </font>
    <font>
      <sz val="16"/>
      <color indexed="13"/>
      <name val="Comic Sans MS"/>
      <family val="4"/>
    </font>
    <font>
      <sz val="16"/>
      <color indexed="13"/>
      <name val="Bookman Old Style"/>
      <family val="1"/>
    </font>
    <font>
      <sz val="8"/>
      <color indexed="13"/>
      <name val="Arial"/>
    </font>
    <font>
      <sz val="24"/>
      <color indexed="13"/>
      <name val="Tempus Sans ITC"/>
      <family val="5"/>
    </font>
    <font>
      <sz val="10"/>
      <color indexed="13"/>
      <name val="Arial"/>
      <family val="2"/>
    </font>
    <font>
      <sz val="14"/>
      <color indexed="9"/>
      <name val="Bookman Old Style"/>
      <family val="1"/>
    </font>
    <font>
      <sz val="10"/>
      <color indexed="9"/>
      <name val="Arial"/>
    </font>
    <font>
      <i/>
      <sz val="10"/>
      <color indexed="13"/>
      <name val="Arial"/>
      <family val="2"/>
    </font>
    <font>
      <i/>
      <sz val="10"/>
      <color indexed="13"/>
      <name val="Bradley Hand ITC"/>
      <family val="4"/>
    </font>
    <font>
      <sz val="12"/>
      <color indexed="13"/>
      <name val="Bookman Old Style"/>
      <family val="1"/>
    </font>
    <font>
      <sz val="12"/>
      <color indexed="9"/>
      <name val="Bookman Old Style"/>
      <family val="1"/>
    </font>
    <font>
      <sz val="12"/>
      <color indexed="10"/>
      <name val="Bookman Old Style"/>
      <family val="1"/>
    </font>
    <font>
      <b/>
      <sz val="10"/>
      <name val="Arial"/>
    </font>
    <font>
      <sz val="10"/>
      <name val="Verdana"/>
      <family val="2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1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Protection="1"/>
    <xf numFmtId="165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Protection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Border="1" applyProtection="1"/>
    <xf numFmtId="0" fontId="0" fillId="0" borderId="0" xfId="0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3" borderId="2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0" xfId="0" applyNumberFormat="1" applyProtection="1"/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2" fontId="6" fillId="0" borderId="0" xfId="0" applyNumberFormat="1" applyFont="1" applyProtection="1"/>
    <xf numFmtId="2" fontId="0" fillId="0" borderId="0" xfId="0" applyNumberFormat="1" applyProtection="1"/>
    <xf numFmtId="2" fontId="6" fillId="0" borderId="0" xfId="0" applyNumberFormat="1" applyFont="1" applyBorder="1" applyProtection="1"/>
    <xf numFmtId="0" fontId="6" fillId="0" borderId="0" xfId="0" applyFont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2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2" fontId="0" fillId="0" borderId="0" xfId="0" applyNumberFormat="1" applyAlignment="1" applyProtection="1">
      <alignment horizontal="center"/>
    </xf>
    <xf numFmtId="0" fontId="0" fillId="0" borderId="17" xfId="0" applyBorder="1"/>
    <xf numFmtId="0" fontId="0" fillId="0" borderId="18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2" fontId="0" fillId="0" borderId="43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0" borderId="9" xfId="0" applyNumberFormat="1" applyBorder="1"/>
    <xf numFmtId="0" fontId="2" fillId="0" borderId="12" xfId="0" applyFont="1" applyBorder="1" applyAlignment="1">
      <alignment horizontal="center"/>
    </xf>
    <xf numFmtId="1" fontId="0" fillId="0" borderId="44" xfId="0" applyNumberFormat="1" applyBorder="1"/>
    <xf numFmtId="0" fontId="0" fillId="0" borderId="26" xfId="0" applyBorder="1"/>
    <xf numFmtId="0" fontId="0" fillId="0" borderId="43" xfId="0" applyBorder="1" applyAlignment="1">
      <alignment horizontal="right"/>
    </xf>
    <xf numFmtId="2" fontId="0" fillId="0" borderId="8" xfId="0" applyNumberFormat="1" applyBorder="1"/>
    <xf numFmtId="2" fontId="0" fillId="0" borderId="45" xfId="0" applyNumberFormat="1" applyBorder="1"/>
    <xf numFmtId="2" fontId="0" fillId="0" borderId="44" xfId="0" applyNumberFormat="1" applyBorder="1"/>
    <xf numFmtId="0" fontId="0" fillId="0" borderId="46" xfId="0" applyBorder="1"/>
    <xf numFmtId="2" fontId="0" fillId="0" borderId="47" xfId="0" applyNumberFormat="1" applyBorder="1"/>
    <xf numFmtId="0" fontId="0" fillId="0" borderId="48" xfId="0" applyBorder="1"/>
    <xf numFmtId="0" fontId="0" fillId="0" borderId="33" xfId="0" applyBorder="1"/>
    <xf numFmtId="0" fontId="0" fillId="0" borderId="38" xfId="0" applyBorder="1"/>
    <xf numFmtId="0" fontId="0" fillId="0" borderId="37" xfId="0" applyBorder="1"/>
    <xf numFmtId="0" fontId="0" fillId="0" borderId="49" xfId="0" applyBorder="1"/>
    <xf numFmtId="0" fontId="0" fillId="0" borderId="50" xfId="0" applyBorder="1"/>
    <xf numFmtId="0" fontId="0" fillId="0" borderId="2" xfId="0" applyBorder="1"/>
    <xf numFmtId="0" fontId="0" fillId="0" borderId="4" xfId="0" applyBorder="1" applyAlignment="1">
      <alignment horizontal="right"/>
    </xf>
    <xf numFmtId="0" fontId="6" fillId="0" borderId="0" xfId="0" applyFont="1"/>
    <xf numFmtId="165" fontId="0" fillId="0" borderId="0" xfId="0" applyNumberFormat="1"/>
    <xf numFmtId="167" fontId="8" fillId="0" borderId="0" xfId="0" applyNumberFormat="1" applyFont="1"/>
    <xf numFmtId="167" fontId="0" fillId="0" borderId="0" xfId="0" applyNumberFormat="1"/>
    <xf numFmtId="167" fontId="0" fillId="0" borderId="18" xfId="0" applyNumberFormat="1" applyFill="1" applyBorder="1"/>
    <xf numFmtId="165" fontId="0" fillId="0" borderId="51" xfId="0" applyNumberFormat="1" applyFill="1" applyBorder="1"/>
    <xf numFmtId="167" fontId="0" fillId="0" borderId="52" xfId="0" applyNumberFormat="1" applyFill="1" applyBorder="1"/>
    <xf numFmtId="166" fontId="0" fillId="0" borderId="0" xfId="0" applyNumberFormat="1"/>
    <xf numFmtId="0" fontId="0" fillId="0" borderId="53" xfId="0" applyBorder="1" applyAlignment="1">
      <alignment horizontal="center"/>
    </xf>
    <xf numFmtId="2" fontId="0" fillId="0" borderId="54" xfId="0" applyNumberFormat="1" applyBorder="1"/>
    <xf numFmtId="0" fontId="5" fillId="3" borderId="10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0" fillId="6" borderId="0" xfId="0" applyFill="1"/>
    <xf numFmtId="0" fontId="9" fillId="0" borderId="0" xfId="0" applyFont="1" applyBorder="1" applyProtection="1"/>
    <xf numFmtId="0" fontId="6" fillId="0" borderId="16" xfId="0" applyFont="1" applyBorder="1" applyAlignment="1" applyProtection="1">
      <alignment horizontal="center"/>
    </xf>
    <xf numFmtId="2" fontId="10" fillId="0" borderId="36" xfId="0" applyNumberFormat="1" applyFont="1" applyBorder="1" applyAlignment="1" applyProtection="1">
      <alignment horizontal="center"/>
    </xf>
    <xf numFmtId="0" fontId="10" fillId="0" borderId="56" xfId="0" applyFont="1" applyBorder="1" applyProtection="1"/>
    <xf numFmtId="0" fontId="10" fillId="0" borderId="35" xfId="0" applyFont="1" applyBorder="1" applyAlignment="1" applyProtection="1">
      <alignment horizontal="center"/>
    </xf>
    <xf numFmtId="0" fontId="10" fillId="0" borderId="53" xfId="0" applyFont="1" applyBorder="1" applyAlignment="1" applyProtection="1">
      <alignment horizontal="center"/>
    </xf>
    <xf numFmtId="2" fontId="11" fillId="0" borderId="57" xfId="0" applyNumberFormat="1" applyFont="1" applyBorder="1" applyProtection="1"/>
    <xf numFmtId="0" fontId="11" fillId="0" borderId="31" xfId="0" applyFont="1" applyBorder="1" applyProtection="1"/>
    <xf numFmtId="2" fontId="11" fillId="0" borderId="17" xfId="0" applyNumberFormat="1" applyFont="1" applyBorder="1" applyAlignment="1" applyProtection="1">
      <alignment horizontal="center"/>
    </xf>
    <xf numFmtId="2" fontId="11" fillId="0" borderId="18" xfId="0" applyNumberFormat="1" applyFont="1" applyBorder="1" applyAlignment="1" applyProtection="1">
      <alignment horizontal="center"/>
    </xf>
    <xf numFmtId="0" fontId="11" fillId="0" borderId="47" xfId="0" applyFont="1" applyBorder="1" applyProtection="1"/>
    <xf numFmtId="2" fontId="11" fillId="0" borderId="8" xfId="0" applyNumberFormat="1" applyFont="1" applyBorder="1" applyAlignment="1" applyProtection="1">
      <alignment horizontal="center"/>
    </xf>
    <xf numFmtId="2" fontId="11" fillId="0" borderId="9" xfId="0" applyNumberFormat="1" applyFont="1" applyBorder="1" applyAlignment="1" applyProtection="1">
      <alignment horizontal="center"/>
    </xf>
    <xf numFmtId="0" fontId="11" fillId="0" borderId="58" xfId="0" applyFont="1" applyBorder="1" applyProtection="1"/>
    <xf numFmtId="2" fontId="11" fillId="0" borderId="14" xfId="0" applyNumberFormat="1" applyFont="1" applyBorder="1" applyAlignment="1" applyProtection="1">
      <alignment horizontal="center"/>
    </xf>
    <xf numFmtId="2" fontId="11" fillId="0" borderId="15" xfId="0" applyNumberFormat="1" applyFont="1" applyBorder="1" applyAlignment="1" applyProtection="1">
      <alignment horizontal="center"/>
    </xf>
    <xf numFmtId="2" fontId="11" fillId="0" borderId="59" xfId="0" applyNumberFormat="1" applyFont="1" applyBorder="1" applyProtection="1"/>
    <xf numFmtId="0" fontId="11" fillId="0" borderId="60" xfId="0" applyFont="1" applyBorder="1" applyProtection="1"/>
    <xf numFmtId="2" fontId="11" fillId="0" borderId="61" xfId="0" applyNumberFormat="1" applyFont="1" applyBorder="1" applyAlignment="1" applyProtection="1">
      <alignment horizontal="center"/>
    </xf>
    <xf numFmtId="2" fontId="11" fillId="0" borderId="62" xfId="0" applyNumberFormat="1" applyFont="1" applyBorder="1" applyAlignment="1" applyProtection="1">
      <alignment horizontal="center"/>
    </xf>
    <xf numFmtId="2" fontId="11" fillId="0" borderId="63" xfId="0" applyNumberFormat="1" applyFont="1" applyBorder="1" applyProtection="1"/>
    <xf numFmtId="0" fontId="11" fillId="0" borderId="50" xfId="0" applyFont="1" applyBorder="1" applyProtection="1"/>
    <xf numFmtId="2" fontId="11" fillId="0" borderId="2" xfId="0" applyNumberFormat="1" applyFont="1" applyBorder="1" applyAlignment="1" applyProtection="1">
      <alignment horizontal="center"/>
    </xf>
    <xf numFmtId="2" fontId="11" fillId="0" borderId="4" xfId="0" applyNumberFormat="1" applyFont="1" applyBorder="1" applyAlignment="1" applyProtection="1">
      <alignment horizontal="center"/>
    </xf>
    <xf numFmtId="2" fontId="11" fillId="0" borderId="64" xfId="0" applyNumberFormat="1" applyFont="1" applyBorder="1" applyProtection="1"/>
    <xf numFmtId="0" fontId="11" fillId="0" borderId="65" xfId="0" applyFont="1" applyBorder="1" applyProtection="1"/>
    <xf numFmtId="2" fontId="11" fillId="0" borderId="45" xfId="0" applyNumberFormat="1" applyFont="1" applyBorder="1" applyAlignment="1" applyProtection="1">
      <alignment horizontal="center"/>
    </xf>
    <xf numFmtId="2" fontId="11" fillId="0" borderId="44" xfId="0" applyNumberFormat="1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0" fontId="7" fillId="5" borderId="66" xfId="0" applyFont="1" applyFill="1" applyBorder="1" applyProtection="1"/>
    <xf numFmtId="166" fontId="7" fillId="0" borderId="0" xfId="0" applyNumberFormat="1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66" xfId="0" applyFont="1" applyFill="1" applyBorder="1" applyProtection="1"/>
    <xf numFmtId="165" fontId="0" fillId="2" borderId="0" xfId="0" applyNumberFormat="1" applyFill="1"/>
    <xf numFmtId="0" fontId="0" fillId="0" borderId="67" xfId="0" applyFill="1" applyBorder="1"/>
    <xf numFmtId="0" fontId="0" fillId="0" borderId="32" xfId="0" applyFill="1" applyBorder="1"/>
    <xf numFmtId="0" fontId="0" fillId="0" borderId="33" xfId="0" applyFill="1" applyBorder="1"/>
    <xf numFmtId="165" fontId="0" fillId="0" borderId="68" xfId="0" applyNumberFormat="1" applyFill="1" applyBorder="1"/>
    <xf numFmtId="0" fontId="0" fillId="5" borderId="69" xfId="0" applyFill="1" applyBorder="1" applyAlignment="1" applyProtection="1">
      <alignment horizontal="center"/>
    </xf>
    <xf numFmtId="0" fontId="14" fillId="0" borderId="0" xfId="0" applyFont="1" applyProtection="1"/>
    <xf numFmtId="0" fontId="0" fillId="0" borderId="0" xfId="0" applyFill="1"/>
    <xf numFmtId="0" fontId="0" fillId="0" borderId="48" xfId="0" applyBorder="1" applyProtection="1"/>
    <xf numFmtId="165" fontId="0" fillId="0" borderId="70" xfId="0" applyNumberFormat="1" applyBorder="1" applyProtection="1"/>
    <xf numFmtId="165" fontId="0" fillId="0" borderId="33" xfId="0" applyNumberFormat="1" applyBorder="1"/>
    <xf numFmtId="165" fontId="0" fillId="0" borderId="27" xfId="0" applyNumberFormat="1" applyBorder="1"/>
    <xf numFmtId="165" fontId="0" fillId="0" borderId="38" xfId="0" applyNumberFormat="1" applyBorder="1"/>
    <xf numFmtId="167" fontId="0" fillId="0" borderId="29" xfId="0" applyNumberFormat="1" applyBorder="1"/>
    <xf numFmtId="0" fontId="6" fillId="7" borderId="0" xfId="0" applyFont="1" applyFill="1" applyBorder="1" applyProtection="1"/>
    <xf numFmtId="0" fontId="6" fillId="7" borderId="0" xfId="0" applyFont="1" applyFill="1" applyProtection="1"/>
    <xf numFmtId="0" fontId="0" fillId="8" borderId="71" xfId="0" applyFill="1" applyBorder="1" applyAlignment="1" applyProtection="1">
      <alignment horizontal="center"/>
    </xf>
    <xf numFmtId="166" fontId="0" fillId="0" borderId="72" xfId="0" applyNumberFormat="1" applyBorder="1" applyProtection="1">
      <protection hidden="1"/>
    </xf>
    <xf numFmtId="0" fontId="16" fillId="0" borderId="73" xfId="0" applyFont="1" applyBorder="1" applyAlignment="1">
      <alignment horizontal="center"/>
    </xf>
    <xf numFmtId="0" fontId="16" fillId="0" borderId="74" xfId="0" applyFont="1" applyBorder="1" applyAlignment="1">
      <alignment horizontal="center"/>
    </xf>
    <xf numFmtId="2" fontId="0" fillId="0" borderId="75" xfId="0" applyNumberFormat="1" applyBorder="1"/>
    <xf numFmtId="166" fontId="0" fillId="0" borderId="4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31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7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6" fillId="0" borderId="79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0" fillId="0" borderId="0" xfId="0" applyAlignment="1">
      <alignment horizontal="left"/>
    </xf>
    <xf numFmtId="1" fontId="6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center"/>
      <protection hidden="1"/>
    </xf>
    <xf numFmtId="166" fontId="7" fillId="0" borderId="81" xfId="0" applyNumberFormat="1" applyFont="1" applyBorder="1" applyAlignment="1" applyProtection="1">
      <alignment horizontal="center"/>
      <protection hidden="1"/>
    </xf>
    <xf numFmtId="0" fontId="0" fillId="5" borderId="59" xfId="0" applyFill="1" applyBorder="1" applyAlignment="1" applyProtection="1">
      <alignment horizontal="center" vertical="center"/>
      <protection hidden="1"/>
    </xf>
    <xf numFmtId="165" fontId="0" fillId="5" borderId="37" xfId="0" applyNumberFormat="1" applyFill="1" applyBorder="1" applyAlignment="1" applyProtection="1">
      <alignment horizontal="center" vertical="center"/>
      <protection hidden="1"/>
    </xf>
    <xf numFmtId="166" fontId="0" fillId="5" borderId="82" xfId="0" applyNumberFormat="1" applyFill="1" applyBorder="1" applyAlignment="1" applyProtection="1">
      <alignment horizontal="center" vertical="center"/>
      <protection hidden="1"/>
    </xf>
    <xf numFmtId="166" fontId="6" fillId="5" borderId="37" xfId="0" applyNumberFormat="1" applyFont="1" applyFill="1" applyBorder="1" applyAlignment="1" applyProtection="1">
      <alignment horizontal="center" vertical="center"/>
      <protection hidden="1"/>
    </xf>
    <xf numFmtId="0" fontId="0" fillId="5" borderId="83" xfId="0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0" fillId="5" borderId="13" xfId="0" applyFill="1" applyBorder="1" applyAlignment="1" applyProtection="1">
      <alignment horizontal="center" vertical="center"/>
      <protection hidden="1"/>
    </xf>
    <xf numFmtId="0" fontId="0" fillId="5" borderId="19" xfId="0" applyFill="1" applyBorder="1" applyAlignment="1" applyProtection="1">
      <alignment horizontal="center" vertical="center"/>
      <protection hidden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0" fillId="0" borderId="0" xfId="0" applyBorder="1" applyProtection="1">
      <protection hidden="1"/>
    </xf>
    <xf numFmtId="0" fontId="0" fillId="0" borderId="84" xfId="0" applyBorder="1"/>
    <xf numFmtId="0" fontId="0" fillId="0" borderId="85" xfId="0" applyBorder="1"/>
    <xf numFmtId="0" fontId="0" fillId="0" borderId="58" xfId="0" applyBorder="1"/>
    <xf numFmtId="0" fontId="0" fillId="0" borderId="86" xfId="0" applyBorder="1"/>
    <xf numFmtId="0" fontId="0" fillId="0" borderId="87" xfId="0" applyBorder="1"/>
    <xf numFmtId="0" fontId="0" fillId="0" borderId="80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6" xfId="0" applyBorder="1" applyProtection="1">
      <protection hidden="1"/>
    </xf>
    <xf numFmtId="0" fontId="0" fillId="0" borderId="87" xfId="0" applyBorder="1" applyProtection="1">
      <protection hidden="1"/>
    </xf>
    <xf numFmtId="0" fontId="0" fillId="0" borderId="76" xfId="0" applyBorder="1"/>
    <xf numFmtId="0" fontId="6" fillId="0" borderId="91" xfId="0" applyFont="1" applyBorder="1" applyAlignment="1">
      <alignment horizontal="left"/>
    </xf>
    <xf numFmtId="165" fontId="6" fillId="0" borderId="91" xfId="0" applyNumberFormat="1" applyFont="1" applyBorder="1" applyAlignment="1">
      <alignment horizontal="right"/>
    </xf>
    <xf numFmtId="0" fontId="0" fillId="0" borderId="91" xfId="0" applyBorder="1"/>
    <xf numFmtId="2" fontId="0" fillId="0" borderId="87" xfId="0" applyNumberFormat="1" applyBorder="1"/>
    <xf numFmtId="0" fontId="0" fillId="0" borderId="92" xfId="0" applyBorder="1"/>
    <xf numFmtId="0" fontId="0" fillId="0" borderId="93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18" fillId="0" borderId="91" xfId="0" applyFont="1" applyFill="1" applyBorder="1" applyAlignment="1">
      <alignment horizontal="center"/>
    </xf>
    <xf numFmtId="0" fontId="6" fillId="0" borderId="85" xfId="0" applyFont="1" applyBorder="1"/>
    <xf numFmtId="0" fontId="6" fillId="0" borderId="85" xfId="0" applyFont="1" applyBorder="1" applyAlignment="1">
      <alignment horizontal="left"/>
    </xf>
    <xf numFmtId="0" fontId="6" fillId="3" borderId="94" xfId="0" applyFont="1" applyFill="1" applyBorder="1"/>
    <xf numFmtId="0" fontId="0" fillId="3" borderId="95" xfId="0" applyFill="1" applyBorder="1"/>
    <xf numFmtId="2" fontId="6" fillId="3" borderId="95" xfId="0" applyNumberFormat="1" applyFont="1" applyFill="1" applyBorder="1" applyAlignment="1">
      <alignment horizontal="center"/>
    </xf>
    <xf numFmtId="0" fontId="6" fillId="3" borderId="95" xfId="0" applyFont="1" applyFill="1" applyBorder="1"/>
    <xf numFmtId="0" fontId="0" fillId="3" borderId="96" xfId="0" applyFill="1" applyBorder="1"/>
    <xf numFmtId="0" fontId="0" fillId="4" borderId="97" xfId="0" applyFill="1" applyBorder="1"/>
    <xf numFmtId="0" fontId="6" fillId="4" borderId="0" xfId="0" applyFont="1" applyFill="1" applyBorder="1"/>
    <xf numFmtId="2" fontId="6" fillId="4" borderId="0" xfId="0" applyNumberFormat="1" applyFont="1" applyFill="1" applyBorder="1" applyAlignment="1">
      <alignment horizontal="center"/>
    </xf>
    <xf numFmtId="0" fontId="0" fillId="4" borderId="98" xfId="0" applyFill="1" applyBorder="1"/>
    <xf numFmtId="0" fontId="19" fillId="4" borderId="97" xfId="0" applyFont="1" applyFill="1" applyBorder="1"/>
    <xf numFmtId="0" fontId="0" fillId="4" borderId="0" xfId="0" applyFill="1" applyBorder="1"/>
    <xf numFmtId="166" fontId="6" fillId="4" borderId="0" xfId="0" applyNumberFormat="1" applyFont="1" applyFill="1" applyBorder="1" applyAlignment="1">
      <alignment horizontal="center"/>
    </xf>
    <xf numFmtId="0" fontId="0" fillId="4" borderId="99" xfId="0" applyFill="1" applyBorder="1"/>
    <xf numFmtId="0" fontId="6" fillId="4" borderId="0" xfId="0" applyFont="1" applyFill="1" applyBorder="1" applyAlignment="1">
      <alignment horizontal="right"/>
    </xf>
    <xf numFmtId="2" fontId="6" fillId="4" borderId="0" xfId="0" applyNumberFormat="1" applyFont="1" applyFill="1" applyBorder="1" applyAlignment="1">
      <alignment horizontal="right"/>
    </xf>
    <xf numFmtId="0" fontId="6" fillId="4" borderId="100" xfId="0" applyFont="1" applyFill="1" applyBorder="1" applyAlignment="1">
      <alignment horizontal="right"/>
    </xf>
    <xf numFmtId="0" fontId="0" fillId="4" borderId="101" xfId="0" applyFill="1" applyBorder="1"/>
    <xf numFmtId="0" fontId="6" fillId="4" borderId="102" xfId="0" applyFont="1" applyFill="1" applyBorder="1" applyAlignment="1">
      <alignment horizontal="right"/>
    </xf>
    <xf numFmtId="166" fontId="6" fillId="4" borderId="102" xfId="0" applyNumberFormat="1" applyFont="1" applyFill="1" applyBorder="1" applyAlignment="1">
      <alignment horizontal="right"/>
    </xf>
    <xf numFmtId="0" fontId="6" fillId="4" borderId="102" xfId="0" applyFont="1" applyFill="1" applyBorder="1"/>
    <xf numFmtId="0" fontId="0" fillId="4" borderId="103" xfId="0" applyFill="1" applyBorder="1"/>
    <xf numFmtId="0" fontId="16" fillId="5" borderId="73" xfId="0" applyFont="1" applyFill="1" applyBorder="1" applyAlignment="1">
      <alignment horizontal="center"/>
    </xf>
    <xf numFmtId="0" fontId="16" fillId="5" borderId="7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6" fontId="0" fillId="9" borderId="104" xfId="0" applyNumberFormat="1" applyFill="1" applyBorder="1" applyProtection="1">
      <protection hidden="1"/>
    </xf>
    <xf numFmtId="0" fontId="0" fillId="4" borderId="34" xfId="0" applyFill="1" applyBorder="1" applyAlignment="1">
      <alignment horizontal="center"/>
    </xf>
    <xf numFmtId="1" fontId="0" fillId="2" borderId="44" xfId="0" applyNumberFormat="1" applyFill="1" applyBorder="1" applyProtection="1">
      <protection locked="0"/>
    </xf>
    <xf numFmtId="0" fontId="0" fillId="0" borderId="25" xfId="0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166" fontId="0" fillId="9" borderId="105" xfId="0" applyNumberFormat="1" applyFill="1" applyBorder="1" applyProtection="1">
      <protection hidden="1"/>
    </xf>
    <xf numFmtId="2" fontId="0" fillId="9" borderId="9" xfId="0" applyNumberFormat="1" applyFill="1" applyBorder="1" applyProtection="1">
      <protection hidden="1"/>
    </xf>
    <xf numFmtId="166" fontId="6" fillId="4" borderId="0" xfId="0" applyNumberFormat="1" applyFont="1" applyFill="1" applyBorder="1" applyAlignment="1" applyProtection="1">
      <alignment horizontal="right"/>
      <protection hidden="1"/>
    </xf>
    <xf numFmtId="2" fontId="6" fillId="4" borderId="0" xfId="0" applyNumberFormat="1" applyFont="1" applyFill="1" applyBorder="1" applyAlignment="1" applyProtection="1">
      <alignment horizontal="center"/>
      <protection hidden="1"/>
    </xf>
    <xf numFmtId="165" fontId="6" fillId="4" borderId="0" xfId="0" applyNumberFormat="1" applyFont="1" applyFill="1" applyBorder="1" applyAlignment="1" applyProtection="1">
      <alignment horizontal="right"/>
      <protection hidden="1"/>
    </xf>
    <xf numFmtId="165" fontId="6" fillId="4" borderId="100" xfId="0" applyNumberFormat="1" applyFont="1" applyFill="1" applyBorder="1" applyAlignment="1" applyProtection="1">
      <alignment horizontal="right"/>
      <protection hidden="1"/>
    </xf>
    <xf numFmtId="2" fontId="0" fillId="0" borderId="47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54" xfId="0" applyNumberFormat="1" applyBorder="1" applyProtection="1">
      <protection hidden="1"/>
    </xf>
    <xf numFmtId="2" fontId="0" fillId="0" borderId="45" xfId="0" applyNumberFormat="1" applyBorder="1" applyProtection="1">
      <protection hidden="1"/>
    </xf>
    <xf numFmtId="2" fontId="0" fillId="0" borderId="44" xfId="0" applyNumberFormat="1" applyBorder="1" applyProtection="1">
      <protection hidden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2" fillId="10" borderId="0" xfId="0" applyFont="1" applyFill="1" applyProtection="1">
      <protection hidden="1"/>
    </xf>
    <xf numFmtId="0" fontId="22" fillId="10" borderId="0" xfId="0" applyFont="1" applyFill="1"/>
    <xf numFmtId="0" fontId="23" fillId="10" borderId="0" xfId="0" applyFont="1" applyFill="1" applyAlignment="1" applyProtection="1">
      <alignment horizontal="center"/>
      <protection hidden="1"/>
    </xf>
    <xf numFmtId="0" fontId="24" fillId="10" borderId="0" xfId="0" applyFont="1" applyFill="1" applyAlignment="1" applyProtection="1">
      <alignment horizontal="center"/>
      <protection hidden="1"/>
    </xf>
    <xf numFmtId="0" fontId="25" fillId="10" borderId="0" xfId="0" applyFont="1" applyFill="1" applyAlignment="1" applyProtection="1">
      <alignment horizontal="center"/>
      <protection hidden="1"/>
    </xf>
    <xf numFmtId="0" fontId="26" fillId="10" borderId="0" xfId="0" applyFont="1" applyFill="1" applyAlignment="1" applyProtection="1">
      <alignment horizontal="left"/>
      <protection hidden="1"/>
    </xf>
    <xf numFmtId="0" fontId="27" fillId="10" borderId="0" xfId="0" applyFont="1" applyFill="1"/>
    <xf numFmtId="0" fontId="26" fillId="10" borderId="0" xfId="0" applyFont="1" applyFill="1" applyProtection="1">
      <protection hidden="1"/>
    </xf>
    <xf numFmtId="0" fontId="28" fillId="10" borderId="0" xfId="0" applyFont="1" applyFill="1" applyProtection="1">
      <protection hidden="1"/>
    </xf>
    <xf numFmtId="0" fontId="29" fillId="10" borderId="0" xfId="0" applyFont="1" applyFill="1" applyProtection="1">
      <protection hidden="1"/>
    </xf>
    <xf numFmtId="0" fontId="30" fillId="10" borderId="0" xfId="0" applyFont="1" applyFill="1" applyProtection="1">
      <protection hidden="1"/>
    </xf>
    <xf numFmtId="0" fontId="31" fillId="10" borderId="0" xfId="0" applyFont="1" applyFill="1" applyProtection="1">
      <protection hidden="1"/>
    </xf>
    <xf numFmtId="0" fontId="31" fillId="10" borderId="0" xfId="0" applyFont="1" applyFill="1" applyAlignment="1" applyProtection="1">
      <alignment horizontal="left"/>
      <protection hidden="1"/>
    </xf>
    <xf numFmtId="0" fontId="32" fillId="10" borderId="0" xfId="0" applyFont="1" applyFill="1" applyProtection="1">
      <protection hidden="1"/>
    </xf>
    <xf numFmtId="0" fontId="33" fillId="10" borderId="0" xfId="0" applyFont="1" applyFill="1" applyProtection="1">
      <protection hidden="1"/>
    </xf>
    <xf numFmtId="0" fontId="34" fillId="10" borderId="0" xfId="0" applyFont="1" applyFill="1" applyProtection="1">
      <protection hidden="1"/>
    </xf>
    <xf numFmtId="0" fontId="35" fillId="10" borderId="0" xfId="0" applyFont="1" applyFill="1" applyAlignment="1" applyProtection="1">
      <alignment horizontal="center"/>
      <protection hidden="1"/>
    </xf>
    <xf numFmtId="0" fontId="36" fillId="10" borderId="0" xfId="0" applyFont="1" applyFill="1" applyProtection="1">
      <protection hidden="1"/>
    </xf>
    <xf numFmtId="0" fontId="37" fillId="10" borderId="0" xfId="0" applyFont="1" applyFill="1" applyProtection="1">
      <protection hidden="1"/>
    </xf>
    <xf numFmtId="0" fontId="38" fillId="10" borderId="0" xfId="0" applyFont="1" applyFill="1" applyAlignment="1" applyProtection="1">
      <alignment horizontal="right"/>
      <protection hidden="1"/>
    </xf>
    <xf numFmtId="0" fontId="39" fillId="10" borderId="0" xfId="0" applyFont="1" applyFill="1" applyProtection="1">
      <protection hidden="1"/>
    </xf>
    <xf numFmtId="0" fontId="41" fillId="10" borderId="0" xfId="0" applyFont="1" applyFill="1" applyProtection="1">
      <protection hidden="1"/>
    </xf>
    <xf numFmtId="0" fontId="42" fillId="10" borderId="0" xfId="0" applyFont="1" applyFill="1" applyProtection="1">
      <protection hidden="1"/>
    </xf>
    <xf numFmtId="0" fontId="41" fillId="11" borderId="8" xfId="0" applyFont="1" applyFill="1" applyBorder="1" applyProtection="1">
      <protection hidden="1"/>
    </xf>
    <xf numFmtId="0" fontId="43" fillId="6" borderId="8" xfId="0" applyFont="1" applyFill="1" applyBorder="1" applyProtection="1">
      <protection hidden="1"/>
    </xf>
    <xf numFmtId="0" fontId="41" fillId="2" borderId="8" xfId="0" applyFont="1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0" borderId="8" xfId="0" applyBorder="1" applyAlignment="1" applyProtection="1">
      <protection hidden="1"/>
    </xf>
    <xf numFmtId="0" fontId="0" fillId="0" borderId="0" xfId="0" applyAlignment="1"/>
    <xf numFmtId="0" fontId="3" fillId="0" borderId="10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4" fillId="0" borderId="0" xfId="0" applyFont="1" applyAlignment="1">
      <alignment horizontal="center"/>
    </xf>
    <xf numFmtId="0" fontId="3" fillId="0" borderId="10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45" fillId="0" borderId="110" xfId="0" applyFont="1" applyBorder="1" applyAlignment="1">
      <alignment vertical="center" wrapText="1"/>
    </xf>
    <xf numFmtId="0" fontId="45" fillId="0" borderId="109" xfId="0" applyFont="1" applyBorder="1" applyAlignment="1">
      <alignment wrapText="1"/>
    </xf>
    <xf numFmtId="0" fontId="45" fillId="0" borderId="109" xfId="0" applyFont="1" applyBorder="1" applyAlignment="1">
      <alignment horizontal="right" wrapText="1"/>
    </xf>
    <xf numFmtId="0" fontId="45" fillId="0" borderId="0" xfId="0" applyFont="1" applyBorder="1" applyAlignment="1">
      <alignment wrapText="1"/>
    </xf>
    <xf numFmtId="0" fontId="45" fillId="0" borderId="111" xfId="0" applyFont="1" applyBorder="1" applyAlignment="1">
      <alignment vertical="center" wrapText="1"/>
    </xf>
    <xf numFmtId="0" fontId="45" fillId="0" borderId="108" xfId="0" applyFont="1" applyBorder="1" applyAlignment="1">
      <alignment vertical="center" wrapText="1"/>
    </xf>
    <xf numFmtId="0" fontId="45" fillId="0" borderId="110" xfId="0" applyFont="1" applyBorder="1" applyAlignment="1">
      <alignment horizontal="center" vertical="center" wrapText="1"/>
    </xf>
    <xf numFmtId="0" fontId="45" fillId="0" borderId="111" xfId="0" applyFont="1" applyBorder="1" applyAlignment="1">
      <alignment horizontal="center" vertical="center" wrapText="1"/>
    </xf>
    <xf numFmtId="0" fontId="45" fillId="0" borderId="108" xfId="0" applyFont="1" applyBorder="1" applyAlignment="1">
      <alignment horizontal="center" vertical="center" wrapText="1"/>
    </xf>
    <xf numFmtId="0" fontId="45" fillId="0" borderId="109" xfId="0" applyFont="1" applyBorder="1" applyAlignment="1">
      <alignment vertical="center" wrapText="1"/>
    </xf>
    <xf numFmtId="0" fontId="45" fillId="0" borderId="110" xfId="0" applyFont="1" applyBorder="1" applyAlignment="1">
      <alignment wrapText="1"/>
    </xf>
    <xf numFmtId="0" fontId="45" fillId="0" borderId="110" xfId="0" applyFont="1" applyBorder="1" applyAlignment="1">
      <alignment horizontal="right" wrapText="1"/>
    </xf>
    <xf numFmtId="0" fontId="0" fillId="0" borderId="112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45" fillId="0" borderId="8" xfId="0" applyFont="1" applyFill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45" fillId="0" borderId="8" xfId="0" applyFont="1" applyBorder="1" applyAlignment="1">
      <alignment vertical="center" wrapText="1"/>
    </xf>
    <xf numFmtId="0" fontId="0" fillId="0" borderId="8" xfId="0" applyBorder="1" applyAlignment="1"/>
    <xf numFmtId="0" fontId="0" fillId="6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0" fillId="12" borderId="0" xfId="0" applyFill="1"/>
    <xf numFmtId="0" fontId="0" fillId="4" borderId="0" xfId="0" applyFill="1"/>
    <xf numFmtId="0" fontId="45" fillId="0" borderId="14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0" fillId="2" borderId="0" xfId="0" applyFill="1"/>
    <xf numFmtId="0" fontId="0" fillId="7" borderId="0" xfId="0" applyFill="1"/>
    <xf numFmtId="0" fontId="0" fillId="2" borderId="0" xfId="0" applyFill="1" applyAlignment="1"/>
    <xf numFmtId="0" fontId="0" fillId="7" borderId="0" xfId="0" applyFill="1" applyBorder="1" applyAlignment="1"/>
    <xf numFmtId="0" fontId="4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8" xfId="0" applyBorder="1" applyAlignment="1" applyProtection="1">
      <alignment horizontal="left"/>
      <protection hidden="1"/>
    </xf>
    <xf numFmtId="0" fontId="45" fillId="0" borderId="8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45" fillId="0" borderId="14" xfId="0" applyFont="1" applyBorder="1" applyAlignment="1" applyProtection="1">
      <alignment vertical="center" wrapText="1"/>
      <protection hidden="1"/>
    </xf>
    <xf numFmtId="0" fontId="45" fillId="0" borderId="17" xfId="0" applyFon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7" xfId="0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3" borderId="55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165" fontId="0" fillId="0" borderId="0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5" borderId="69" xfId="0" applyFill="1" applyBorder="1" applyAlignment="1" applyProtection="1">
      <alignment horizontal="center"/>
      <protection hidden="1"/>
    </xf>
    <xf numFmtId="2" fontId="0" fillId="0" borderId="0" xfId="0" applyNumberFormat="1" applyBorder="1" applyProtection="1">
      <protection hidden="1"/>
    </xf>
    <xf numFmtId="2" fontId="6" fillId="0" borderId="0" xfId="0" applyNumberFormat="1" applyFont="1" applyProtection="1">
      <protection hidden="1"/>
    </xf>
    <xf numFmtId="166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6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9" borderId="0" xfId="0" applyFill="1" applyBorder="1" applyAlignment="1" applyProtection="1">
      <alignment horizontal="center" vertical="center"/>
      <protection hidden="1"/>
    </xf>
    <xf numFmtId="2" fontId="0" fillId="9" borderId="0" xfId="0" applyNumberFormat="1" applyFill="1" applyBorder="1" applyAlignment="1" applyProtection="1">
      <alignment horizontal="center" vertical="center"/>
      <protection hidden="1"/>
    </xf>
    <xf numFmtId="0" fontId="46" fillId="2" borderId="0" xfId="0" applyFont="1" applyFill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9" xfId="0" applyBorder="1" applyAlignment="1">
      <alignment horizontal="center"/>
    </xf>
    <xf numFmtId="0" fontId="18" fillId="4" borderId="100" xfId="0" applyFont="1" applyFill="1" applyBorder="1" applyAlignment="1">
      <alignment horizontal="center"/>
    </xf>
    <xf numFmtId="0" fontId="18" fillId="4" borderId="116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1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45" fillId="0" borderId="110" xfId="0" applyFont="1" applyBorder="1" applyAlignment="1">
      <alignment vertical="center" wrapText="1"/>
    </xf>
    <xf numFmtId="0" fontId="45" fillId="0" borderId="111" xfId="0" applyFont="1" applyBorder="1" applyAlignment="1">
      <alignment vertical="center" wrapText="1"/>
    </xf>
    <xf numFmtId="0" fontId="45" fillId="0" borderId="108" xfId="0" applyFont="1" applyBorder="1" applyAlignment="1">
      <alignment vertical="center" wrapText="1"/>
    </xf>
    <xf numFmtId="0" fontId="3" fillId="0" borderId="110" xfId="0" applyFont="1" applyBorder="1" applyAlignment="1">
      <alignment horizontal="right" vertical="center" wrapText="1"/>
    </xf>
    <xf numFmtId="0" fontId="3" fillId="0" borderId="108" xfId="0" applyFont="1" applyBorder="1" applyAlignment="1">
      <alignment horizontal="right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4" fillId="0" borderId="8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 applyProtection="1">
      <alignment horizontal="center"/>
      <protection hidden="1"/>
    </xf>
    <xf numFmtId="0" fontId="6" fillId="0" borderId="47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right"/>
      <protection hidden="1"/>
    </xf>
    <xf numFmtId="2" fontId="6" fillId="0" borderId="0" xfId="0" applyNumberFormat="1" applyFont="1" applyFill="1" applyAlignment="1" applyProtection="1">
      <alignment horizontal="center" vertical="center"/>
      <protection hidden="1"/>
    </xf>
    <xf numFmtId="0" fontId="0" fillId="0" borderId="77" xfId="0" applyFill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0" fillId="0" borderId="77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8" xfId="0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4" fillId="0" borderId="0" xfId="0" applyFont="1" applyAlignment="1" applyProtection="1">
      <alignment horizontal="center"/>
      <protection hidden="1"/>
    </xf>
    <xf numFmtId="0" fontId="5" fillId="5" borderId="10" xfId="0" applyFont="1" applyFill="1" applyBorder="1" applyAlignment="1" applyProtection="1">
      <alignment horizontal="center" vertical="center"/>
      <protection hidden="1"/>
    </xf>
    <xf numFmtId="0" fontId="5" fillId="5" borderId="19" xfId="0" applyFont="1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6" fillId="8" borderId="10" xfId="0" applyFont="1" applyFill="1" applyBorder="1" applyAlignment="1" applyProtection="1">
      <alignment horizontal="center" vertical="center"/>
      <protection hidden="1"/>
    </xf>
    <xf numFmtId="0" fontId="6" fillId="8" borderId="19" xfId="0" applyFont="1" applyFill="1" applyBorder="1" applyAlignment="1" applyProtection="1">
      <alignment horizontal="center" vertical="center"/>
      <protection hidden="1"/>
    </xf>
    <xf numFmtId="0" fontId="0" fillId="13" borderId="72" xfId="0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5" fillId="3" borderId="131" xfId="0" applyFont="1" applyFill="1" applyBorder="1" applyAlignment="1" applyProtection="1">
      <alignment horizontal="center" vertical="center"/>
      <protection hidden="1"/>
    </xf>
    <xf numFmtId="0" fontId="5" fillId="3" borderId="132" xfId="0" applyFont="1" applyFill="1" applyBorder="1" applyAlignment="1" applyProtection="1">
      <alignment horizontal="center" vertical="center"/>
      <protection hidden="1"/>
    </xf>
    <xf numFmtId="0" fontId="6" fillId="4" borderId="131" xfId="0" applyFont="1" applyFill="1" applyBorder="1" applyAlignment="1" applyProtection="1">
      <alignment horizontal="center" vertical="center"/>
      <protection hidden="1"/>
    </xf>
    <xf numFmtId="0" fontId="6" fillId="4" borderId="132" xfId="0" applyFont="1" applyFill="1" applyBorder="1" applyAlignment="1" applyProtection="1">
      <alignment horizontal="center" vertical="center"/>
      <protection hidden="1"/>
    </xf>
    <xf numFmtId="0" fontId="6" fillId="3" borderId="128" xfId="0" applyFont="1" applyFill="1" applyBorder="1" applyAlignment="1" applyProtection="1">
      <alignment horizontal="center"/>
      <protection hidden="1"/>
    </xf>
    <xf numFmtId="0" fontId="6" fillId="3" borderId="129" xfId="0" applyFont="1" applyFill="1" applyBorder="1" applyAlignment="1" applyProtection="1">
      <alignment horizontal="center"/>
      <protection hidden="1"/>
    </xf>
    <xf numFmtId="0" fontId="6" fillId="3" borderId="46" xfId="0" applyFont="1" applyFill="1" applyBorder="1" applyAlignment="1" applyProtection="1">
      <alignment horizontal="center"/>
      <protection hidden="1"/>
    </xf>
    <xf numFmtId="2" fontId="0" fillId="0" borderId="120" xfId="0" applyNumberFormat="1" applyBorder="1" applyAlignment="1" applyProtection="1">
      <alignment horizontal="center" vertical="center"/>
      <protection hidden="1"/>
    </xf>
    <xf numFmtId="2" fontId="0" fillId="0" borderId="20" xfId="0" applyNumberFormat="1" applyBorder="1" applyAlignment="1" applyProtection="1">
      <alignment horizontal="center" vertical="center"/>
      <protection hidden="1"/>
    </xf>
    <xf numFmtId="165" fontId="0" fillId="0" borderId="124" xfId="0" applyNumberFormat="1" applyBorder="1" applyAlignment="1" applyProtection="1">
      <alignment horizontal="center" vertical="center"/>
      <protection hidden="1"/>
    </xf>
    <xf numFmtId="165" fontId="0" fillId="0" borderId="125" xfId="0" applyNumberFormat="1" applyBorder="1" applyAlignment="1" applyProtection="1">
      <alignment horizontal="center" vertical="center"/>
      <protection hidden="1"/>
    </xf>
    <xf numFmtId="165" fontId="0" fillId="0" borderId="126" xfId="0" applyNumberFormat="1" applyBorder="1" applyAlignment="1" applyProtection="1">
      <alignment horizontal="center" vertical="center"/>
      <protection hidden="1"/>
    </xf>
    <xf numFmtId="165" fontId="0" fillId="0" borderId="21" xfId="0" applyNumberFormat="1" applyBorder="1" applyAlignment="1" applyProtection="1">
      <alignment horizontal="center" vertical="center"/>
      <protection hidden="1"/>
    </xf>
    <xf numFmtId="2" fontId="0" fillId="2" borderId="120" xfId="0" applyNumberFormat="1" applyFill="1" applyBorder="1" applyAlignment="1" applyProtection="1">
      <alignment horizontal="center" vertical="center"/>
      <protection hidden="1"/>
    </xf>
    <xf numFmtId="2" fontId="0" fillId="2" borderId="20" xfId="0" applyNumberFormat="1" applyFill="1" applyBorder="1" applyAlignment="1" applyProtection="1">
      <alignment horizontal="center" vertical="center"/>
      <protection hidden="1"/>
    </xf>
    <xf numFmtId="0" fontId="6" fillId="3" borderId="130" xfId="0" applyFont="1" applyFill="1" applyBorder="1" applyAlignment="1" applyProtection="1">
      <alignment horizontal="center"/>
      <protection hidden="1"/>
    </xf>
    <xf numFmtId="165" fontId="0" fillId="2" borderId="120" xfId="0" applyNumberFormat="1" applyFill="1" applyBorder="1" applyAlignment="1" applyProtection="1">
      <alignment horizontal="center" vertical="center"/>
      <protection hidden="1"/>
    </xf>
    <xf numFmtId="165" fontId="0" fillId="2" borderId="20" xfId="0" applyNumberFormat="1" applyFill="1" applyBorder="1" applyAlignment="1" applyProtection="1">
      <alignment horizontal="center" vertical="center"/>
      <protection hidden="1"/>
    </xf>
    <xf numFmtId="164" fontId="0" fillId="6" borderId="120" xfId="0" applyNumberFormat="1" applyFill="1" applyBorder="1" applyAlignment="1" applyProtection="1">
      <alignment horizontal="center" vertical="center"/>
      <protection hidden="1"/>
    </xf>
    <xf numFmtId="164" fontId="0" fillId="6" borderId="20" xfId="0" applyNumberFormat="1" applyFill="1" applyBorder="1" applyAlignment="1" applyProtection="1">
      <alignment horizontal="center" vertical="center"/>
      <protection hidden="1"/>
    </xf>
    <xf numFmtId="165" fontId="0" fillId="6" borderId="120" xfId="0" applyNumberFormat="1" applyFill="1" applyBorder="1" applyAlignment="1" applyProtection="1">
      <alignment horizontal="center" vertical="center"/>
      <protection hidden="1"/>
    </xf>
    <xf numFmtId="165" fontId="0" fillId="6" borderId="20" xfId="0" applyNumberFormat="1" applyFill="1" applyBorder="1" applyAlignment="1" applyProtection="1">
      <alignment horizontal="center" vertical="center"/>
      <protection hidden="1"/>
    </xf>
    <xf numFmtId="165" fontId="0" fillId="0" borderId="22" xfId="0" applyNumberFormat="1" applyBorder="1" applyAlignment="1" applyProtection="1">
      <alignment horizontal="center" vertical="center"/>
      <protection hidden="1"/>
    </xf>
    <xf numFmtId="165" fontId="0" fillId="0" borderId="121" xfId="0" applyNumberFormat="1" applyBorder="1" applyAlignment="1" applyProtection="1">
      <alignment horizontal="center" vertical="center"/>
      <protection hidden="1"/>
    </xf>
    <xf numFmtId="2" fontId="0" fillId="6" borderId="120" xfId="0" applyNumberFormat="1" applyFill="1" applyBorder="1" applyAlignment="1" applyProtection="1">
      <alignment horizontal="center" vertical="center"/>
      <protection hidden="1"/>
    </xf>
    <xf numFmtId="2" fontId="0" fillId="6" borderId="20" xfId="0" applyNumberFormat="1" applyFill="1" applyBorder="1" applyAlignment="1" applyProtection="1">
      <alignment horizontal="center" vertical="center"/>
      <protection hidden="1"/>
    </xf>
    <xf numFmtId="168" fontId="0" fillId="6" borderId="120" xfId="0" applyNumberFormat="1" applyFill="1" applyBorder="1" applyAlignment="1" applyProtection="1">
      <alignment horizontal="center" vertical="center"/>
      <protection hidden="1"/>
    </xf>
    <xf numFmtId="168" fontId="0" fillId="6" borderId="20" xfId="0" applyNumberFormat="1" applyFill="1" applyBorder="1" applyAlignment="1" applyProtection="1">
      <alignment horizontal="center" vertical="center"/>
      <protection hidden="1"/>
    </xf>
    <xf numFmtId="2" fontId="0" fillId="0" borderId="122" xfId="0" applyNumberFormat="1" applyBorder="1" applyAlignment="1" applyProtection="1">
      <alignment horizontal="center" vertical="center"/>
      <protection hidden="1"/>
    </xf>
    <xf numFmtId="2" fontId="0" fillId="0" borderId="123" xfId="0" applyNumberFormat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5" borderId="19" xfId="0" applyFill="1" applyBorder="1" applyAlignment="1" applyProtection="1">
      <alignment horizontal="center" vertical="center"/>
      <protection hidden="1"/>
    </xf>
    <xf numFmtId="2" fontId="0" fillId="9" borderId="72" xfId="0" applyNumberFormat="1" applyFill="1" applyBorder="1" applyAlignment="1" applyProtection="1">
      <alignment horizontal="center" vertical="center"/>
      <protection hidden="1"/>
    </xf>
    <xf numFmtId="2" fontId="0" fillId="9" borderId="21" xfId="0" applyNumberFormat="1" applyFill="1" applyBorder="1" applyAlignment="1" applyProtection="1">
      <alignment horizontal="center" vertical="center"/>
      <protection hidden="1"/>
    </xf>
    <xf numFmtId="0" fontId="0" fillId="6" borderId="127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6" fillId="0" borderId="137" xfId="0" applyFont="1" applyBorder="1" applyAlignment="1" applyProtection="1">
      <alignment horizontal="center" vertical="center"/>
    </xf>
    <xf numFmtId="0" fontId="6" fillId="0" borderId="138" xfId="0" applyFont="1" applyBorder="1" applyAlignment="1" applyProtection="1">
      <alignment horizontal="center" vertical="center"/>
    </xf>
    <xf numFmtId="0" fontId="6" fillId="0" borderId="104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/>
    </xf>
    <xf numFmtId="0" fontId="0" fillId="5" borderId="39" xfId="0" applyFill="1" applyBorder="1" applyAlignment="1" applyProtection="1">
      <alignment horizontal="center"/>
    </xf>
    <xf numFmtId="165" fontId="0" fillId="5" borderId="134" xfId="0" applyNumberFormat="1" applyFill="1" applyBorder="1" applyAlignment="1" applyProtection="1">
      <alignment horizontal="center" vertical="center"/>
      <protection hidden="1"/>
    </xf>
    <xf numFmtId="165" fontId="0" fillId="5" borderId="88" xfId="0" applyNumberFormat="1" applyFill="1" applyBorder="1" applyAlignment="1" applyProtection="1">
      <alignment horizontal="center" vertical="center"/>
      <protection hidden="1"/>
    </xf>
    <xf numFmtId="0" fontId="15" fillId="8" borderId="146" xfId="0" applyFont="1" applyFill="1" applyBorder="1" applyAlignment="1" applyProtection="1">
      <alignment horizontal="center" vertical="center"/>
      <protection hidden="1"/>
    </xf>
    <xf numFmtId="0" fontId="15" fillId="8" borderId="40" xfId="0" applyFont="1" applyFill="1" applyBorder="1" applyAlignment="1" applyProtection="1">
      <alignment horizontal="center" vertical="center"/>
      <protection hidden="1"/>
    </xf>
    <xf numFmtId="0" fontId="0" fillId="6" borderId="147" xfId="0" applyFill="1" applyBorder="1" applyAlignment="1" applyProtection="1">
      <alignment horizontal="center" vertical="center"/>
      <protection hidden="1"/>
    </xf>
    <xf numFmtId="0" fontId="0" fillId="6" borderId="68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/>
    </xf>
    <xf numFmtId="0" fontId="15" fillId="8" borderId="143" xfId="0" applyFont="1" applyFill="1" applyBorder="1" applyAlignment="1" applyProtection="1">
      <alignment horizontal="center" vertical="center"/>
      <protection hidden="1"/>
    </xf>
    <xf numFmtId="0" fontId="15" fillId="8" borderId="148" xfId="0" applyFont="1" applyFill="1" applyBorder="1" applyAlignment="1" applyProtection="1">
      <alignment horizontal="center" vertical="center"/>
      <protection hidden="1"/>
    </xf>
    <xf numFmtId="0" fontId="0" fillId="6" borderId="122" xfId="0" applyFill="1" applyBorder="1" applyAlignment="1" applyProtection="1">
      <alignment horizontal="center" vertical="center"/>
      <protection hidden="1"/>
    </xf>
    <xf numFmtId="0" fontId="0" fillId="6" borderId="123" xfId="0" applyFill="1" applyBorder="1" applyAlignment="1" applyProtection="1">
      <alignment horizontal="center" vertical="center"/>
      <protection hidden="1"/>
    </xf>
    <xf numFmtId="165" fontId="0" fillId="6" borderId="134" xfId="0" applyNumberFormat="1" applyFill="1" applyBorder="1" applyAlignment="1" applyProtection="1">
      <alignment horizontal="center" vertical="center"/>
      <protection hidden="1"/>
    </xf>
    <xf numFmtId="165" fontId="0" fillId="6" borderId="88" xfId="0" applyNumberFormat="1" applyFill="1" applyBorder="1" applyAlignment="1" applyProtection="1">
      <alignment horizontal="center" vertical="center"/>
      <protection hidden="1"/>
    </xf>
    <xf numFmtId="166" fontId="0" fillId="6" borderId="135" xfId="0" applyNumberFormat="1" applyFill="1" applyBorder="1" applyAlignment="1" applyProtection="1">
      <alignment horizontal="center" vertical="center"/>
      <protection hidden="1"/>
    </xf>
    <xf numFmtId="166" fontId="0" fillId="6" borderId="88" xfId="0" applyNumberFormat="1" applyFill="1" applyBorder="1" applyAlignment="1" applyProtection="1">
      <alignment horizontal="center" vertical="center"/>
      <protection hidden="1"/>
    </xf>
    <xf numFmtId="165" fontId="0" fillId="6" borderId="135" xfId="0" applyNumberFormat="1" applyFill="1" applyBorder="1" applyAlignment="1" applyProtection="1">
      <alignment horizontal="center" vertical="center"/>
      <protection hidden="1"/>
    </xf>
    <xf numFmtId="165" fontId="0" fillId="6" borderId="136" xfId="0" applyNumberFormat="1" applyFill="1" applyBorder="1" applyAlignment="1" applyProtection="1">
      <alignment horizontal="center" vertical="center"/>
      <protection hidden="1"/>
    </xf>
    <xf numFmtId="0" fontId="6" fillId="5" borderId="82" xfId="0" applyFont="1" applyFill="1" applyBorder="1" applyAlignment="1" applyProtection="1">
      <alignment horizontal="center" vertical="center"/>
      <protection hidden="1"/>
    </xf>
    <xf numFmtId="0" fontId="0" fillId="5" borderId="64" xfId="0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6" fillId="3" borderId="128" xfId="0" applyFont="1" applyFill="1" applyBorder="1" applyAlignment="1" applyProtection="1">
      <alignment horizontal="center"/>
    </xf>
    <xf numFmtId="0" fontId="6" fillId="3" borderId="129" xfId="0" applyFont="1" applyFill="1" applyBorder="1" applyAlignment="1" applyProtection="1">
      <alignment horizontal="center"/>
    </xf>
    <xf numFmtId="0" fontId="6" fillId="3" borderId="130" xfId="0" applyFont="1" applyFill="1" applyBorder="1" applyAlignment="1" applyProtection="1">
      <alignment horizontal="center"/>
    </xf>
    <xf numFmtId="2" fontId="0" fillId="2" borderId="1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6" fontId="0" fillId="5" borderId="135" xfId="0" applyNumberFormat="1" applyFill="1" applyBorder="1" applyAlignment="1" applyProtection="1">
      <alignment horizontal="center" vertical="center"/>
      <protection hidden="1"/>
    </xf>
    <xf numFmtId="166" fontId="0" fillId="5" borderId="88" xfId="0" applyNumberFormat="1" applyFill="1" applyBorder="1" applyAlignment="1" applyProtection="1">
      <alignment horizontal="center" vertical="center"/>
      <protection hidden="1"/>
    </xf>
    <xf numFmtId="166" fontId="15" fillId="8" borderId="143" xfId="0" applyNumberFormat="1" applyFont="1" applyFill="1" applyBorder="1" applyAlignment="1" applyProtection="1">
      <alignment horizontal="center" vertical="center"/>
      <protection hidden="1"/>
    </xf>
    <xf numFmtId="166" fontId="15" fillId="8" borderId="40" xfId="0" applyNumberFormat="1" applyFont="1" applyFill="1" applyBorder="1" applyAlignment="1" applyProtection="1">
      <alignment horizontal="center" vertical="center"/>
      <protection hidden="1"/>
    </xf>
    <xf numFmtId="0" fontId="0" fillId="6" borderId="133" xfId="0" applyFill="1" applyBorder="1" applyAlignment="1" applyProtection="1">
      <alignment horizontal="center" vertical="center"/>
      <protection hidden="1"/>
    </xf>
    <xf numFmtId="0" fontId="0" fillId="6" borderId="121" xfId="0" applyFill="1" applyBorder="1" applyAlignment="1" applyProtection="1">
      <alignment horizontal="center" vertical="center"/>
      <protection hidden="1"/>
    </xf>
    <xf numFmtId="166" fontId="0" fillId="6" borderId="122" xfId="0" applyNumberFormat="1" applyFill="1" applyBorder="1" applyAlignment="1" applyProtection="1">
      <alignment horizontal="center" vertical="center"/>
      <protection hidden="1"/>
    </xf>
    <xf numFmtId="166" fontId="0" fillId="6" borderId="121" xfId="0" applyNumberFormat="1" applyFill="1" applyBorder="1" applyAlignment="1" applyProtection="1">
      <alignment horizontal="center" vertical="center"/>
      <protection hidden="1"/>
    </xf>
    <xf numFmtId="0" fontId="0" fillId="0" borderId="144" xfId="0" applyBorder="1" applyAlignment="1" applyProtection="1">
      <alignment horizontal="center" vertical="center"/>
      <protection hidden="1"/>
    </xf>
    <xf numFmtId="0" fontId="0" fillId="0" borderId="141" xfId="0" applyBorder="1" applyAlignment="1" applyProtection="1">
      <alignment horizontal="center" vertical="center"/>
      <protection hidden="1"/>
    </xf>
    <xf numFmtId="0" fontId="0" fillId="8" borderId="36" xfId="0" applyFill="1" applyBorder="1" applyAlignment="1" applyProtection="1">
      <alignment horizontal="center"/>
    </xf>
    <xf numFmtId="0" fontId="0" fillId="8" borderId="39" xfId="0" applyFill="1" applyBorder="1" applyAlignment="1" applyProtection="1">
      <alignment horizontal="center"/>
    </xf>
    <xf numFmtId="0" fontId="0" fillId="8" borderId="145" xfId="0" applyFill="1" applyBorder="1" applyAlignment="1" applyProtection="1">
      <alignment horizontal="center"/>
    </xf>
    <xf numFmtId="2" fontId="0" fillId="5" borderId="13" xfId="0" applyNumberFormat="1" applyFill="1" applyBorder="1" applyAlignment="1" applyProtection="1">
      <alignment horizontal="center" vertical="center"/>
    </xf>
    <xf numFmtId="2" fontId="0" fillId="5" borderId="19" xfId="0" applyNumberForma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/>
    </xf>
    <xf numFmtId="166" fontId="0" fillId="0" borderId="22" xfId="0" applyNumberFormat="1" applyBorder="1" applyAlignment="1" applyProtection="1">
      <alignment horizontal="center" vertical="center"/>
      <protection hidden="1"/>
    </xf>
    <xf numFmtId="166" fontId="0" fillId="0" borderId="23" xfId="0" applyNumberFormat="1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0" fontId="0" fillId="5" borderId="135" xfId="0" applyFill="1" applyBorder="1" applyAlignment="1" applyProtection="1">
      <alignment horizontal="center" vertical="center"/>
      <protection hidden="1"/>
    </xf>
    <xf numFmtId="0" fontId="0" fillId="5" borderId="136" xfId="0" applyFill="1" applyBorder="1" applyAlignment="1" applyProtection="1">
      <alignment horizontal="center" vertical="center"/>
      <protection hidden="1"/>
    </xf>
    <xf numFmtId="166" fontId="0" fillId="6" borderId="139" xfId="0" applyNumberFormat="1" applyFill="1" applyBorder="1" applyAlignment="1" applyProtection="1">
      <alignment horizontal="center" vertical="center"/>
      <protection hidden="1"/>
    </xf>
    <xf numFmtId="166" fontId="0" fillId="6" borderId="68" xfId="0" applyNumberFormat="1" applyFill="1" applyBorder="1" applyAlignment="1" applyProtection="1">
      <alignment horizontal="center" vertical="center"/>
      <protection hidden="1"/>
    </xf>
    <xf numFmtId="0" fontId="0" fillId="6" borderId="139" xfId="0" applyFill="1" applyBorder="1" applyAlignment="1" applyProtection="1">
      <alignment horizontal="center" vertical="center"/>
      <protection hidden="1"/>
    </xf>
    <xf numFmtId="0" fontId="0" fillId="6" borderId="140" xfId="0" applyFill="1" applyBorder="1" applyAlignment="1" applyProtection="1">
      <alignment horizontal="center" vertical="center"/>
      <protection hidden="1"/>
    </xf>
    <xf numFmtId="0" fontId="0" fillId="0" borderId="141" xfId="0" applyFill="1" applyBorder="1" applyAlignment="1" applyProtection="1">
      <alignment horizontal="center" vertical="center"/>
      <protection hidden="1"/>
    </xf>
    <xf numFmtId="0" fontId="0" fillId="0" borderId="142" xfId="0" applyBorder="1" applyAlignment="1" applyProtection="1">
      <alignment horizontal="center" vertical="center"/>
      <protection hidden="1"/>
    </xf>
    <xf numFmtId="165" fontId="0" fillId="0" borderId="122" xfId="0" applyNumberFormat="1" applyBorder="1" applyAlignment="1" applyProtection="1">
      <alignment horizontal="center" vertical="center"/>
      <protection hidden="1"/>
    </xf>
    <xf numFmtId="165" fontId="0" fillId="0" borderId="123" xfId="0" applyNumberFormat="1" applyBorder="1" applyAlignment="1" applyProtection="1">
      <alignment horizontal="center" vertical="center"/>
      <protection hidden="1"/>
    </xf>
    <xf numFmtId="0" fontId="6" fillId="4" borderId="131" xfId="0" applyFont="1" applyFill="1" applyBorder="1" applyAlignment="1" applyProtection="1">
      <alignment horizontal="center" vertical="center"/>
    </xf>
    <xf numFmtId="0" fontId="6" fillId="4" borderId="132" xfId="0" applyFont="1" applyFill="1" applyBorder="1" applyAlignment="1" applyProtection="1">
      <alignment horizontal="center" vertical="center"/>
    </xf>
    <xf numFmtId="165" fontId="0" fillId="0" borderId="120" xfId="0" applyNumberFormat="1" applyBorder="1" applyAlignment="1" applyProtection="1">
      <alignment horizontal="center" vertical="center"/>
      <protection hidden="1"/>
    </xf>
    <xf numFmtId="165" fontId="0" fillId="0" borderId="20" xfId="0" applyNumberFormat="1" applyBorder="1" applyAlignment="1" applyProtection="1">
      <alignment horizontal="center" vertical="center"/>
      <protection hidden="1"/>
    </xf>
    <xf numFmtId="0" fontId="5" fillId="3" borderId="131" xfId="0" applyFont="1" applyFill="1" applyBorder="1" applyAlignment="1" applyProtection="1">
      <alignment horizontal="center" vertical="center"/>
    </xf>
    <xf numFmtId="0" fontId="5" fillId="3" borderId="132" xfId="0" applyFont="1" applyFill="1" applyBorder="1" applyAlignment="1" applyProtection="1">
      <alignment horizontal="center" vertical="center"/>
    </xf>
    <xf numFmtId="165" fontId="0" fillId="2" borderId="120" xfId="0" applyNumberForma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2" fontId="0" fillId="2" borderId="122" xfId="0" applyNumberFormat="1" applyFill="1" applyBorder="1" applyAlignment="1" applyProtection="1">
      <alignment horizontal="center" vertical="center"/>
      <protection locked="0"/>
    </xf>
    <xf numFmtId="2" fontId="0" fillId="2" borderId="121" xfId="0" applyNumberFormat="1" applyFill="1" applyBorder="1" applyAlignment="1" applyProtection="1">
      <alignment horizontal="center" vertical="center"/>
      <protection locked="0"/>
    </xf>
    <xf numFmtId="0" fontId="0" fillId="2" borderId="12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2" fontId="6" fillId="7" borderId="0" xfId="0" applyNumberFormat="1" applyFont="1" applyFill="1" applyAlignment="1" applyProtection="1">
      <alignment horizontal="center"/>
    </xf>
    <xf numFmtId="2" fontId="0" fillId="0" borderId="121" xfId="0" applyNumberForma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</xf>
    <xf numFmtId="2" fontId="0" fillId="0" borderId="133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72" xfId="0" applyFont="1" applyBorder="1" applyAlignment="1" applyProtection="1">
      <alignment horizontal="center"/>
    </xf>
    <xf numFmtId="0" fontId="0" fillId="0" borderId="12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2" fontId="0" fillId="0" borderId="122" xfId="0" applyNumberFormat="1" applyBorder="1" applyAlignment="1" applyProtection="1">
      <alignment horizontal="center" vertical="center"/>
    </xf>
    <xf numFmtId="2" fontId="0" fillId="0" borderId="123" xfId="0" applyNumberFormat="1" applyBorder="1" applyAlignment="1" applyProtection="1">
      <alignment horizontal="center" vertical="center"/>
    </xf>
    <xf numFmtId="164" fontId="0" fillId="6" borderId="120" xfId="0" applyNumberFormat="1" applyFill="1" applyBorder="1" applyAlignment="1" applyProtection="1">
      <alignment horizontal="center" vertical="center"/>
    </xf>
    <xf numFmtId="164" fontId="0" fillId="6" borderId="20" xfId="0" applyNumberFormat="1" applyFill="1" applyBorder="1" applyAlignment="1" applyProtection="1">
      <alignment horizontal="center" vertical="center"/>
    </xf>
    <xf numFmtId="165" fontId="0" fillId="0" borderId="124" xfId="0" applyNumberFormat="1" applyBorder="1" applyAlignment="1" applyProtection="1">
      <alignment horizontal="center" vertical="center"/>
    </xf>
    <xf numFmtId="165" fontId="0" fillId="0" borderId="125" xfId="0" applyNumberFormat="1" applyBorder="1" applyAlignment="1" applyProtection="1">
      <alignment horizontal="center" vertical="center"/>
    </xf>
    <xf numFmtId="165" fontId="0" fillId="0" borderId="126" xfId="0" applyNumberFormat="1" applyBorder="1" applyAlignment="1" applyProtection="1">
      <alignment horizontal="center" vertical="center"/>
    </xf>
    <xf numFmtId="165" fontId="0" fillId="0" borderId="21" xfId="0" applyNumberForma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165" fontId="0" fillId="0" borderId="23" xfId="0" applyNumberFormat="1" applyBorder="1" applyAlignment="1" applyProtection="1">
      <alignment horizontal="center" vertical="center"/>
    </xf>
    <xf numFmtId="165" fontId="0" fillId="2" borderId="120" xfId="0" applyNumberFormat="1" applyFill="1" applyBorder="1" applyAlignment="1" applyProtection="1">
      <alignment horizontal="center" vertical="center"/>
    </xf>
    <xf numFmtId="165" fontId="0" fillId="2" borderId="20" xfId="0" applyNumberFormat="1" applyFill="1" applyBorder="1" applyAlignment="1" applyProtection="1">
      <alignment horizontal="center" vertical="center"/>
    </xf>
    <xf numFmtId="168" fontId="0" fillId="0" borderId="120" xfId="0" applyNumberFormat="1" applyBorder="1" applyAlignment="1" applyProtection="1">
      <alignment horizontal="center" vertical="center"/>
    </xf>
    <xf numFmtId="168" fontId="0" fillId="0" borderId="20" xfId="0" applyNumberFormat="1" applyBorder="1" applyAlignment="1" applyProtection="1">
      <alignment horizontal="center" vertical="center"/>
    </xf>
    <xf numFmtId="165" fontId="0" fillId="6" borderId="120" xfId="0" applyNumberFormat="1" applyFill="1" applyBorder="1" applyAlignment="1" applyProtection="1">
      <alignment horizontal="center" vertical="center"/>
    </xf>
    <xf numFmtId="165" fontId="0" fillId="6" borderId="20" xfId="0" applyNumberFormat="1" applyFill="1" applyBorder="1" applyAlignment="1" applyProtection="1">
      <alignment horizontal="center" vertical="center"/>
    </xf>
    <xf numFmtId="167" fontId="0" fillId="0" borderId="71" xfId="0" applyNumberFormat="1" applyFill="1" applyBorder="1" applyAlignment="1">
      <alignment horizontal="center"/>
    </xf>
    <xf numFmtId="167" fontId="0" fillId="0" borderId="149" xfId="0" applyNumberFormat="1" applyFill="1" applyBorder="1" applyAlignment="1">
      <alignment horizontal="center"/>
    </xf>
    <xf numFmtId="166" fontId="0" fillId="0" borderId="150" xfId="0" applyNumberFormat="1" applyBorder="1" applyAlignment="1">
      <alignment horizontal="center"/>
    </xf>
    <xf numFmtId="166" fontId="0" fillId="0" borderId="151" xfId="0" applyNumberFormat="1" applyBorder="1" applyAlignment="1">
      <alignment horizontal="center"/>
    </xf>
  </cellXfs>
  <cellStyles count="1">
    <cellStyle name="Normal" xfId="0" builtinId="0"/>
  </cellStyles>
  <dxfs count="23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40"/>
        </patternFill>
      </fill>
    </dxf>
    <dxf>
      <fill>
        <patternFill>
          <bgColor indexed="55"/>
        </patternFill>
      </fill>
    </dxf>
    <dxf>
      <fill>
        <patternFill>
          <bgColor indexed="13"/>
        </patternFill>
      </fill>
    </dxf>
    <dxf>
      <fill>
        <patternFill>
          <bgColor indexed="55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2483796959894"/>
          <c:y val="8.9552238805970144E-2"/>
          <c:w val="0.70731767486055475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generalizado'!$B$51:$H$51</c:f>
              <c:numCache>
                <c:formatCode>0.00</c:formatCode>
                <c:ptCount val="7"/>
                <c:pt idx="0">
                  <c:v>41.626140773354926</c:v>
                </c:pt>
                <c:pt idx="1">
                  <c:v>32.020108287196095</c:v>
                </c:pt>
                <c:pt idx="2">
                  <c:v>28.284428987023215</c:v>
                </c:pt>
                <c:pt idx="3">
                  <c:v>18.678396500864388</c:v>
                </c:pt>
                <c:pt idx="4">
                  <c:v>15.298496181660356</c:v>
                </c:pt>
                <c:pt idx="5">
                  <c:v>13.341711786331704</c:v>
                </c:pt>
                <c:pt idx="6">
                  <c:v>9.3391982504321938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3F-4F1C-9CE8-31731CF47D2C}"/>
            </c:ext>
          </c:extLst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3F-4F1C-9CE8-31731CF47D2C}"/>
              </c:ext>
            </c:extLst>
          </c:dPt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generalizado'!$B$52:$H$52</c:f>
              <c:numCache>
                <c:formatCode>0.00</c:formatCode>
                <c:ptCount val="7"/>
                <c:pt idx="0">
                  <c:v>65.67873030015086</c:v>
                </c:pt>
                <c:pt idx="1">
                  <c:v>50.522100230885279</c:v>
                </c:pt>
                <c:pt idx="2">
                  <c:v>44.627855203948663</c:v>
                </c:pt>
                <c:pt idx="3">
                  <c:v>29.471225134683078</c:v>
                </c:pt>
                <c:pt idx="4">
                  <c:v>24.13833677697852</c:v>
                </c:pt>
                <c:pt idx="5">
                  <c:v>21.050875096202198</c:v>
                </c:pt>
                <c:pt idx="6">
                  <c:v>14.735612567341539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3F-4F1C-9CE8-31731CF47D2C}"/>
            </c:ext>
          </c:extLst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generalizado'!$B$53:$H$53</c:f>
              <c:numCache>
                <c:formatCode>0.00</c:formatCode>
                <c:ptCount val="7"/>
                <c:pt idx="0">
                  <c:v>81.603637451761486</c:v>
                </c:pt>
                <c:pt idx="1">
                  <c:v>62.772028809047299</c:v>
                </c:pt>
                <c:pt idx="2">
                  <c:v>55.448625447991773</c:v>
                </c:pt>
                <c:pt idx="3">
                  <c:v>36.617016805277586</c:v>
                </c:pt>
                <c:pt idx="4">
                  <c:v>29.99108043098926</c:v>
                </c:pt>
                <c:pt idx="5">
                  <c:v>26.155012003769706</c:v>
                </c:pt>
                <c:pt idx="6">
                  <c:v>18.308508402638793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3F-4F1C-9CE8-31731CF47D2C}"/>
            </c:ext>
          </c:extLst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3F-4F1C-9CE8-31731CF47D2C}"/>
              </c:ext>
            </c:extLst>
          </c:dPt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generalizado'!$B$54:$H$54</c:f>
              <c:numCache>
                <c:formatCode>0.00</c:formatCode>
                <c:ptCount val="7"/>
                <c:pt idx="0">
                  <c:v>90.588335496223223</c:v>
                </c:pt>
                <c:pt idx="1">
                  <c:v>69.683334997094775</c:v>
                </c:pt>
                <c:pt idx="2">
                  <c:v>61.553612580767052</c:v>
                </c:pt>
                <c:pt idx="3">
                  <c:v>40.648612081638618</c:v>
                </c:pt>
                <c:pt idx="4">
                  <c:v>33.293148943056394</c:v>
                </c:pt>
                <c:pt idx="5">
                  <c:v>29.034722915456154</c:v>
                </c:pt>
                <c:pt idx="6">
                  <c:v>20.324306040819309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3F-4F1C-9CE8-31731CF47D2C}"/>
            </c:ext>
          </c:extLst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generalizado'!$B$55:$H$55</c:f>
              <c:numCache>
                <c:formatCode>0.00</c:formatCode>
                <c:ptCount val="7"/>
                <c:pt idx="0">
                  <c:v>96.879190725495306</c:v>
                </c:pt>
                <c:pt idx="1">
                  <c:v>74.522454404227148</c:v>
                </c:pt>
                <c:pt idx="2">
                  <c:v>65.828168057067316</c:v>
                </c:pt>
                <c:pt idx="3">
                  <c:v>43.471431735799172</c:v>
                </c:pt>
                <c:pt idx="4">
                  <c:v>35.605172659797418</c:v>
                </c:pt>
                <c:pt idx="5">
                  <c:v>31.051022668427976</c:v>
                </c:pt>
                <c:pt idx="6">
                  <c:v>21.735715867899586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03F-4F1C-9CE8-31731CF47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7392"/>
        <c:axId val="126749696"/>
      </c:scatterChart>
      <c:valAx>
        <c:axId val="126747392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81188225776678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CL"/>
          </a:p>
        </c:txPr>
        <c:crossAx val="126749696"/>
        <c:crosses val="autoZero"/>
        <c:crossBetween val="midCat"/>
        <c:majorUnit val="10"/>
        <c:minorUnit val="10"/>
      </c:valAx>
      <c:valAx>
        <c:axId val="12674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9163779368143109E-2"/>
              <c:y val="0.25373134328358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L"/>
          </a:p>
        </c:txPr>
        <c:crossAx val="126747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40142452347878"/>
          <c:y val="0.5044776119402985"/>
          <c:w val="0.12369348501256007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8.9552238805970144E-2"/>
          <c:w val="0.70318021201413428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CANAL'!$B$51:$H$51</c:f>
              <c:numCache>
                <c:formatCode>0.00</c:formatCode>
                <c:ptCount val="7"/>
                <c:pt idx="0">
                  <c:v>41.626140773354926</c:v>
                </c:pt>
                <c:pt idx="1">
                  <c:v>32.020108287196095</c:v>
                </c:pt>
                <c:pt idx="2">
                  <c:v>28.284428987023215</c:v>
                </c:pt>
                <c:pt idx="3">
                  <c:v>18.678396500864388</c:v>
                </c:pt>
                <c:pt idx="4">
                  <c:v>15.298496181660356</c:v>
                </c:pt>
                <c:pt idx="5">
                  <c:v>13.341711786331704</c:v>
                </c:pt>
                <c:pt idx="6">
                  <c:v>9.3391982504321938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36-4846-8F39-ADCC11249DBF}"/>
            </c:ext>
          </c:extLst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36-4846-8F39-ADCC11249DBF}"/>
              </c:ext>
            </c:extLst>
          </c:dPt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CANAL'!$B$52:$H$52</c:f>
              <c:numCache>
                <c:formatCode>0.00</c:formatCode>
                <c:ptCount val="7"/>
                <c:pt idx="0">
                  <c:v>65.67873030015086</c:v>
                </c:pt>
                <c:pt idx="1">
                  <c:v>50.522100230885279</c:v>
                </c:pt>
                <c:pt idx="2">
                  <c:v>44.627855203948663</c:v>
                </c:pt>
                <c:pt idx="3">
                  <c:v>29.471225134683078</c:v>
                </c:pt>
                <c:pt idx="4">
                  <c:v>24.13833677697852</c:v>
                </c:pt>
                <c:pt idx="5">
                  <c:v>21.050875096202198</c:v>
                </c:pt>
                <c:pt idx="6">
                  <c:v>14.735612567341539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36-4846-8F39-ADCC11249DBF}"/>
            </c:ext>
          </c:extLst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CANAL'!$B$53:$H$53</c:f>
              <c:numCache>
                <c:formatCode>0.00</c:formatCode>
                <c:ptCount val="7"/>
                <c:pt idx="0">
                  <c:v>81.603637451761486</c:v>
                </c:pt>
                <c:pt idx="1">
                  <c:v>62.772028809047299</c:v>
                </c:pt>
                <c:pt idx="2">
                  <c:v>55.448625447991773</c:v>
                </c:pt>
                <c:pt idx="3">
                  <c:v>36.617016805277586</c:v>
                </c:pt>
                <c:pt idx="4">
                  <c:v>29.99108043098926</c:v>
                </c:pt>
                <c:pt idx="5">
                  <c:v>26.155012003769706</c:v>
                </c:pt>
                <c:pt idx="6">
                  <c:v>18.308508402638793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36-4846-8F39-ADCC11249DBF}"/>
            </c:ext>
          </c:extLst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36-4846-8F39-ADCC11249DBF}"/>
              </c:ext>
            </c:extLst>
          </c:dPt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CANAL'!$B$54:$H$54</c:f>
              <c:numCache>
                <c:formatCode>0.00</c:formatCode>
                <c:ptCount val="7"/>
                <c:pt idx="0">
                  <c:v>90.588335496223223</c:v>
                </c:pt>
                <c:pt idx="1">
                  <c:v>69.683334997094775</c:v>
                </c:pt>
                <c:pt idx="2">
                  <c:v>61.553612580767052</c:v>
                </c:pt>
                <c:pt idx="3">
                  <c:v>40.648612081638618</c:v>
                </c:pt>
                <c:pt idx="4">
                  <c:v>33.293148943056394</c:v>
                </c:pt>
                <c:pt idx="5">
                  <c:v>29.034722915456154</c:v>
                </c:pt>
                <c:pt idx="6">
                  <c:v>20.324306040819309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36-4846-8F39-ADCC11249DBF}"/>
            </c:ext>
          </c:extLst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CANAL'!$B$55:$H$55</c:f>
              <c:numCache>
                <c:formatCode>0.00</c:formatCode>
                <c:ptCount val="7"/>
                <c:pt idx="0">
                  <c:v>96.879190725495306</c:v>
                </c:pt>
                <c:pt idx="1">
                  <c:v>74.522454404227148</c:v>
                </c:pt>
                <c:pt idx="2">
                  <c:v>65.828168057067316</c:v>
                </c:pt>
                <c:pt idx="3">
                  <c:v>43.471431735799172</c:v>
                </c:pt>
                <c:pt idx="4">
                  <c:v>35.605172659797418</c:v>
                </c:pt>
                <c:pt idx="5">
                  <c:v>31.051022668427976</c:v>
                </c:pt>
                <c:pt idx="6">
                  <c:v>21.735715867899586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36-4846-8F39-ADCC1124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99872"/>
        <c:axId val="134407296"/>
      </c:scatterChart>
      <c:valAx>
        <c:axId val="127199872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696113074204949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CL"/>
          </a:p>
        </c:txPr>
        <c:crossAx val="134407296"/>
        <c:crosses val="autoZero"/>
        <c:crossBetween val="midCat"/>
        <c:majorUnit val="10"/>
        <c:minorUnit val="10"/>
      </c:valAx>
      <c:valAx>
        <c:axId val="13440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9434628975265017E-2"/>
              <c:y val="0.25373134328358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L"/>
          </a:p>
        </c:txPr>
        <c:crossAx val="127199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35689045936391"/>
          <c:y val="0.5044776119402985"/>
          <c:w val="0.12544169611307421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9724612736662"/>
          <c:y val="9.2537313432835819E-2"/>
          <c:w val="0.7091222030981067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precipitaciones'!$B$91:$H$91</c:f>
              <c:numCache>
                <c:formatCode>0.00</c:formatCode>
                <c:ptCount val="7"/>
                <c:pt idx="0">
                  <c:v>41.626140773354926</c:v>
                </c:pt>
                <c:pt idx="1">
                  <c:v>32.020108287196095</c:v>
                </c:pt>
                <c:pt idx="2">
                  <c:v>28.284428987023215</c:v>
                </c:pt>
                <c:pt idx="3">
                  <c:v>18.678396500864388</c:v>
                </c:pt>
                <c:pt idx="4">
                  <c:v>15.298496181660356</c:v>
                </c:pt>
                <c:pt idx="5">
                  <c:v>13.341711786331704</c:v>
                </c:pt>
                <c:pt idx="6">
                  <c:v>9.4059068093638505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2F-49D6-B3A6-6BFA9EA0DAF2}"/>
            </c:ext>
          </c:extLst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2F-49D6-B3A6-6BFA9EA0DAF2}"/>
              </c:ext>
            </c:extLst>
          </c:dPt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precipitaciones'!$B$92:$H$92</c:f>
              <c:numCache>
                <c:formatCode>0.00</c:formatCode>
                <c:ptCount val="7"/>
                <c:pt idx="0">
                  <c:v>65.67873030015086</c:v>
                </c:pt>
                <c:pt idx="1">
                  <c:v>50.522100230885279</c:v>
                </c:pt>
                <c:pt idx="2">
                  <c:v>44.627855203948663</c:v>
                </c:pt>
                <c:pt idx="3">
                  <c:v>29.471225134683078</c:v>
                </c:pt>
                <c:pt idx="4">
                  <c:v>24.13833677697852</c:v>
                </c:pt>
                <c:pt idx="5">
                  <c:v>21.050875096202198</c:v>
                </c:pt>
                <c:pt idx="6">
                  <c:v>14.840866942822547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2F-49D6-B3A6-6BFA9EA0DAF2}"/>
            </c:ext>
          </c:extLst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precipitaciones'!$B$93:$H$93</c:f>
              <c:numCache>
                <c:formatCode>0.00</c:formatCode>
                <c:ptCount val="7"/>
                <c:pt idx="0">
                  <c:v>81.603637451761486</c:v>
                </c:pt>
                <c:pt idx="1">
                  <c:v>62.772028809047299</c:v>
                </c:pt>
                <c:pt idx="2">
                  <c:v>55.448625447991773</c:v>
                </c:pt>
                <c:pt idx="3">
                  <c:v>36.617016805277586</c:v>
                </c:pt>
                <c:pt idx="4">
                  <c:v>29.99108043098926</c:v>
                </c:pt>
                <c:pt idx="5">
                  <c:v>26.155012003769706</c:v>
                </c:pt>
                <c:pt idx="6">
                  <c:v>18.439283462657642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2F-49D6-B3A6-6BFA9EA0DAF2}"/>
            </c:ext>
          </c:extLst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2F-49D6-B3A6-6BFA9EA0DAF2}"/>
              </c:ext>
            </c:extLst>
          </c:dPt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precipitaciones'!$B$94:$H$94</c:f>
              <c:numCache>
                <c:formatCode>0.00</c:formatCode>
                <c:ptCount val="7"/>
                <c:pt idx="0">
                  <c:v>90.588335496223223</c:v>
                </c:pt>
                <c:pt idx="1">
                  <c:v>69.683334997094775</c:v>
                </c:pt>
                <c:pt idx="2">
                  <c:v>61.553612580767052</c:v>
                </c:pt>
                <c:pt idx="3">
                  <c:v>40.648612081638618</c:v>
                </c:pt>
                <c:pt idx="4">
                  <c:v>33.293148943056394</c:v>
                </c:pt>
                <c:pt idx="5">
                  <c:v>29.034722915456154</c:v>
                </c:pt>
                <c:pt idx="6">
                  <c:v>20.469479655396587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B2F-49D6-B3A6-6BFA9EA0DAF2}"/>
            </c:ext>
          </c:extLst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precipitaciones'!$B$95:$H$95</c:f>
              <c:numCache>
                <c:formatCode>0.00</c:formatCode>
                <c:ptCount val="7"/>
                <c:pt idx="0">
                  <c:v>96.879190725495306</c:v>
                </c:pt>
                <c:pt idx="1">
                  <c:v>74.522454404227148</c:v>
                </c:pt>
                <c:pt idx="2">
                  <c:v>65.828168057067316</c:v>
                </c:pt>
                <c:pt idx="3">
                  <c:v>43.471431735799172</c:v>
                </c:pt>
                <c:pt idx="4">
                  <c:v>35.605172659797418</c:v>
                </c:pt>
                <c:pt idx="5">
                  <c:v>31.051022668427976</c:v>
                </c:pt>
                <c:pt idx="6">
                  <c:v>21.890970981241722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B2F-49D6-B3A6-6BFA9EA0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95136"/>
        <c:axId val="185673216"/>
      </c:scatterChart>
      <c:valAx>
        <c:axId val="181595136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652323580034423"/>
              <c:y val="0.88955223880597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CL"/>
          </a:p>
        </c:txPr>
        <c:crossAx val="185673216"/>
        <c:crosses val="autoZero"/>
        <c:crossBetween val="midCat"/>
        <c:majorUnit val="10"/>
        <c:minorUnit val="10"/>
      </c:valAx>
      <c:valAx>
        <c:axId val="18567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7211703958691909E-2"/>
              <c:y val="0.25671641791044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L"/>
          </a:p>
        </c:txPr>
        <c:crossAx val="1815951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91222030981064"/>
          <c:y val="0.45373134328358211"/>
          <c:w val="0.12220309810671257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896551724144E-2"/>
          <c:y val="8.7071352283136491E-2"/>
          <c:w val="0.88714733542319746"/>
          <c:h val="0.80475037716232212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'Diseño Zanjas Infiltracion '!$D$92:$D$97</c:f>
              <c:numCache>
                <c:formatCode>General</c:formatCode>
                <c:ptCount val="6"/>
                <c:pt idx="0">
                  <c:v>0.1</c:v>
                </c:pt>
                <c:pt idx="1">
                  <c:v>0.30000000000000004</c:v>
                </c:pt>
                <c:pt idx="2">
                  <c:v>0.4</c:v>
                </c:pt>
                <c:pt idx="3">
                  <c:v>0</c:v>
                </c:pt>
                <c:pt idx="4">
                  <c:v>0.1</c:v>
                </c:pt>
              </c:numCache>
            </c:numRef>
          </c:xVal>
          <c:yVal>
            <c:numRef>
              <c:f>'Diseño Zanjas Infiltracion '!$E$92:$E$97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 formatCode="0.000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63-4CA1-B934-8F0A16D8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96512"/>
        <c:axId val="221298688"/>
      </c:scatterChart>
      <c:valAx>
        <c:axId val="22129651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298688"/>
        <c:crosses val="autoZero"/>
        <c:crossBetween val="midCat"/>
        <c:majorUnit val="0.1"/>
        <c:minorUnit val="0.1"/>
      </c:valAx>
      <c:valAx>
        <c:axId val="2212986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296512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13119533527692E-2"/>
          <c:y val="0.10188698018680016"/>
          <c:w val="0.89358600583090375"/>
          <c:h val="0.7245296368839122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'Canal de desviación'!$F$101:$F$105</c:f>
              <c:numCache>
                <c:formatCode>General</c:formatCode>
                <c:ptCount val="5"/>
                <c:pt idx="0">
                  <c:v>0.99999999999999989</c:v>
                </c:pt>
                <c:pt idx="1">
                  <c:v>1.7999999999999998</c:v>
                </c:pt>
                <c:pt idx="2">
                  <c:v>2.8</c:v>
                </c:pt>
                <c:pt idx="3">
                  <c:v>0</c:v>
                </c:pt>
                <c:pt idx="4">
                  <c:v>0.99999999999999989</c:v>
                </c:pt>
              </c:numCache>
            </c:numRef>
          </c:xVal>
          <c:yVal>
            <c:numRef>
              <c:f>'Canal de desviación'!$G$101:$G$105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41-4C1D-8BA9-3461757DA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016064"/>
        <c:axId val="221017216"/>
      </c:scatterChart>
      <c:valAx>
        <c:axId val="221016064"/>
        <c:scaling>
          <c:orientation val="minMax"/>
          <c:max val="1.3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017216"/>
        <c:crossesAt val="0"/>
        <c:crossBetween val="midCat"/>
        <c:majorUnit val="0.1"/>
        <c:minorUnit val="0.1"/>
      </c:valAx>
      <c:valAx>
        <c:axId val="221017216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016064"/>
        <c:crossesAt val="0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57</xdr:row>
      <xdr:rowOff>38100</xdr:rowOff>
    </xdr:from>
    <xdr:to>
      <xdr:col>7</xdr:col>
      <xdr:colOff>38100</xdr:colOff>
      <xdr:row>76</xdr:row>
      <xdr:rowOff>152400</xdr:rowOff>
    </xdr:to>
    <xdr:graphicFrame macro="">
      <xdr:nvGraphicFramePr>
        <xdr:cNvPr id="614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57</xdr:row>
      <xdr:rowOff>38100</xdr:rowOff>
    </xdr:from>
    <xdr:to>
      <xdr:col>7</xdr:col>
      <xdr:colOff>38100</xdr:colOff>
      <xdr:row>76</xdr:row>
      <xdr:rowOff>152400</xdr:rowOff>
    </xdr:to>
    <xdr:graphicFrame macro="">
      <xdr:nvGraphicFramePr>
        <xdr:cNvPr id="1126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98</xdr:row>
      <xdr:rowOff>38100</xdr:rowOff>
    </xdr:from>
    <xdr:to>
      <xdr:col>7</xdr:col>
      <xdr:colOff>38100</xdr:colOff>
      <xdr:row>117</xdr:row>
      <xdr:rowOff>152400</xdr:rowOff>
    </xdr:to>
    <xdr:graphicFrame macro="">
      <xdr:nvGraphicFramePr>
        <xdr:cNvPr id="921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1</xdr:row>
      <xdr:rowOff>123825</xdr:rowOff>
    </xdr:from>
    <xdr:to>
      <xdr:col>3</xdr:col>
      <xdr:colOff>1143000</xdr:colOff>
      <xdr:row>14</xdr:row>
      <xdr:rowOff>123825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352425"/>
          <a:ext cx="364807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36</xdr:row>
      <xdr:rowOff>152400</xdr:rowOff>
    </xdr:from>
    <xdr:to>
      <xdr:col>5</xdr:col>
      <xdr:colOff>219075</xdr:colOff>
      <xdr:row>46</xdr:row>
      <xdr:rowOff>152400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276975"/>
          <a:ext cx="377190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533400</xdr:colOff>
      <xdr:row>89</xdr:row>
      <xdr:rowOff>0</xdr:rowOff>
    </xdr:from>
    <xdr:to>
      <xdr:col>9</xdr:col>
      <xdr:colOff>466725</xdr:colOff>
      <xdr:row>111</xdr:row>
      <xdr:rowOff>0</xdr:rowOff>
    </xdr:to>
    <xdr:graphicFrame macro="">
      <xdr:nvGraphicFramePr>
        <xdr:cNvPr id="1433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4</xdr:row>
          <xdr:rowOff>85725</xdr:rowOff>
        </xdr:from>
        <xdr:to>
          <xdr:col>1</xdr:col>
          <xdr:colOff>1981200</xdr:colOff>
          <xdr:row>8</xdr:row>
          <xdr:rowOff>85725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115</xdr:row>
          <xdr:rowOff>28575</xdr:rowOff>
        </xdr:from>
        <xdr:to>
          <xdr:col>1</xdr:col>
          <xdr:colOff>2286000</xdr:colOff>
          <xdr:row>122</xdr:row>
          <xdr:rowOff>28575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114</xdr:row>
          <xdr:rowOff>152400</xdr:rowOff>
        </xdr:from>
        <xdr:to>
          <xdr:col>4</xdr:col>
          <xdr:colOff>1171575</xdr:colOff>
          <xdr:row>121</xdr:row>
          <xdr:rowOff>142875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59</xdr:row>
          <xdr:rowOff>66675</xdr:rowOff>
        </xdr:from>
        <xdr:to>
          <xdr:col>1</xdr:col>
          <xdr:colOff>1323975</xdr:colOff>
          <xdr:row>63</xdr:row>
          <xdr:rowOff>66675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752475</xdr:colOff>
      <xdr:row>98</xdr:row>
      <xdr:rowOff>142875</xdr:rowOff>
    </xdr:from>
    <xdr:to>
      <xdr:col>9</xdr:col>
      <xdr:colOff>304800</xdr:colOff>
      <xdr:row>114</xdr:row>
      <xdr:rowOff>95250</xdr:rowOff>
    </xdr:to>
    <xdr:grpSp>
      <xdr:nvGrpSpPr>
        <xdr:cNvPr id="3094" name="Group 22"/>
        <xdr:cNvGrpSpPr>
          <a:grpSpLocks/>
        </xdr:cNvGrpSpPr>
      </xdr:nvGrpSpPr>
      <xdr:grpSpPr bwMode="auto">
        <a:xfrm>
          <a:off x="6348413" y="16740188"/>
          <a:ext cx="6529387" cy="2619375"/>
          <a:chOff x="665" y="1651"/>
          <a:chExt cx="649" cy="270"/>
        </a:xfrm>
      </xdr:grpSpPr>
      <xdr:graphicFrame macro="">
        <xdr:nvGraphicFramePr>
          <xdr:cNvPr id="3081" name="Gráfico 9"/>
          <xdr:cNvGraphicFramePr>
            <a:graphicFrameLocks/>
          </xdr:cNvGraphicFramePr>
        </xdr:nvGraphicFramePr>
        <xdr:xfrm>
          <a:off x="665" y="1656"/>
          <a:ext cx="649" cy="2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667" y="1651"/>
            <a:ext cx="647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ES" sz="1000" b="1" i="0" u="none" strike="noStrike" baseline="0">
                <a:solidFill>
                  <a:srgbClr val="000000"/>
                </a:solidFill>
                <a:latin typeface="Comic Sans MS"/>
              </a:rPr>
              <a:t>SECCIÓN TRANSVERSAL DEL CANAL DISEÑADO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32</xdr:row>
          <xdr:rowOff>66675</xdr:rowOff>
        </xdr:from>
        <xdr:to>
          <xdr:col>4</xdr:col>
          <xdr:colOff>1104900</xdr:colOff>
          <xdr:row>36</xdr:row>
          <xdr:rowOff>142875</xdr:rowOff>
        </xdr:to>
        <xdr:sp macro="" textlink="">
          <xdr:nvSpPr>
            <xdr:cNvPr id="3096" name="Object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1323975</xdr:colOff>
      <xdr:row>68</xdr:row>
      <xdr:rowOff>57150</xdr:rowOff>
    </xdr:from>
    <xdr:to>
      <xdr:col>6</xdr:col>
      <xdr:colOff>476250</xdr:colOff>
      <xdr:row>90</xdr:row>
      <xdr:rowOff>0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1372850"/>
          <a:ext cx="34480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5.emf"/><Relationship Id="rId12" Type="http://schemas.openxmlformats.org/officeDocument/2006/relationships/image" Target="../media/image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"/>
  <sheetViews>
    <sheetView showGridLines="0" showZeros="0" topLeftCell="A10" workbookViewId="0">
      <selection activeCell="D31" sqref="D31"/>
    </sheetView>
  </sheetViews>
  <sheetFormatPr baseColWidth="10" defaultRowHeight="12.75"/>
  <cols>
    <col min="1" max="1" width="16.140625" bestFit="1" customWidth="1"/>
    <col min="3" max="3" width="17" customWidth="1"/>
    <col min="8" max="8" width="10.42578125" customWidth="1"/>
    <col min="9" max="9" width="10.28515625" customWidth="1"/>
  </cols>
  <sheetData>
    <row r="1" spans="1:10">
      <c r="B1" s="389" t="s">
        <v>5</v>
      </c>
      <c r="C1" s="389"/>
      <c r="D1" s="389"/>
    </row>
    <row r="2" spans="1:10" ht="13.5" thickBot="1"/>
    <row r="3" spans="1:10" ht="13.5" thickBot="1">
      <c r="B3" s="390" t="s">
        <v>9</v>
      </c>
      <c r="C3" s="391"/>
      <c r="D3" s="70">
        <f>'Analisis de precipitaciones'!D29</f>
        <v>9</v>
      </c>
      <c r="G3" s="1"/>
      <c r="H3" s="1"/>
      <c r="I3" s="1"/>
      <c r="J3" s="1"/>
    </row>
    <row r="4" spans="1:10" ht="13.5" thickBot="1">
      <c r="B4" s="392" t="s">
        <v>2</v>
      </c>
      <c r="C4" s="393"/>
      <c r="D4" s="70">
        <f>'Analisis de precipitaciones'!D30</f>
        <v>63</v>
      </c>
    </row>
    <row r="5" spans="1:10" ht="13.5" thickBot="1">
      <c r="B5" s="394" t="s">
        <v>10</v>
      </c>
      <c r="C5" s="395"/>
      <c r="D5" s="70">
        <f>'Analisis de precipitaciones'!D31</f>
        <v>27.39867697535777</v>
      </c>
    </row>
    <row r="6" spans="1:10" ht="13.5" thickTop="1"/>
    <row r="7" spans="1:10">
      <c r="B7" t="s">
        <v>6</v>
      </c>
    </row>
    <row r="9" spans="1:10">
      <c r="B9" t="s">
        <v>7</v>
      </c>
    </row>
    <row r="10" spans="1:10" ht="13.5" thickBot="1"/>
    <row r="11" spans="1:10" ht="14.25" thickTop="1" thickBot="1">
      <c r="A11" s="73" t="s">
        <v>8</v>
      </c>
      <c r="B11" s="186" t="s">
        <v>153</v>
      </c>
      <c r="C11" s="188" t="s">
        <v>152</v>
      </c>
      <c r="D11" s="76" t="s">
        <v>8</v>
      </c>
      <c r="E11" s="186" t="s">
        <v>153</v>
      </c>
      <c r="F11" s="188" t="s">
        <v>152</v>
      </c>
      <c r="G11" s="76" t="s">
        <v>8</v>
      </c>
      <c r="H11" s="186" t="s">
        <v>153</v>
      </c>
      <c r="I11" s="187" t="s">
        <v>152</v>
      </c>
    </row>
    <row r="12" spans="1:10">
      <c r="A12" s="74">
        <v>3</v>
      </c>
      <c r="B12" s="172">
        <v>0.42859999999999998</v>
      </c>
      <c r="C12" s="173">
        <v>0.64349999999999996</v>
      </c>
      <c r="D12" s="77">
        <v>10</v>
      </c>
      <c r="E12" s="172">
        <v>0.49519999999999997</v>
      </c>
      <c r="F12" s="173">
        <v>0.94969999999999999</v>
      </c>
      <c r="G12" s="77">
        <v>17</v>
      </c>
      <c r="H12" s="172">
        <v>0.5181</v>
      </c>
      <c r="I12" s="174">
        <v>1.0410999999999999</v>
      </c>
    </row>
    <row r="13" spans="1:10">
      <c r="A13" s="69">
        <v>4</v>
      </c>
      <c r="B13" s="175">
        <v>0.44579999999999997</v>
      </c>
      <c r="C13" s="176">
        <v>0.73150000000000004</v>
      </c>
      <c r="D13" s="78">
        <v>11</v>
      </c>
      <c r="E13" s="175">
        <v>0.49959999999999999</v>
      </c>
      <c r="F13" s="176">
        <v>0.96760000000000002</v>
      </c>
      <c r="G13" s="177">
        <v>18</v>
      </c>
      <c r="H13" s="178">
        <v>0.5202</v>
      </c>
      <c r="I13" s="179">
        <v>1.0492999999999999</v>
      </c>
    </row>
    <row r="14" spans="1:10">
      <c r="A14" s="69">
        <v>5</v>
      </c>
      <c r="B14" s="175">
        <v>0.45579999999999998</v>
      </c>
      <c r="C14" s="176">
        <v>0.79279999999999995</v>
      </c>
      <c r="D14" s="78">
        <v>12</v>
      </c>
      <c r="E14" s="175">
        <v>0.50349999999999995</v>
      </c>
      <c r="F14" s="176">
        <v>0.98329999999999995</v>
      </c>
      <c r="G14" s="78">
        <v>19</v>
      </c>
      <c r="H14" s="175">
        <v>0.52200000000000002</v>
      </c>
      <c r="I14" s="179">
        <v>1.0566</v>
      </c>
    </row>
    <row r="15" spans="1:10">
      <c r="A15" s="69">
        <v>6</v>
      </c>
      <c r="B15" s="175">
        <v>0.46899999999999997</v>
      </c>
      <c r="C15" s="176">
        <v>0.83879999999999999</v>
      </c>
      <c r="D15" s="78">
        <v>13</v>
      </c>
      <c r="E15" s="175">
        <v>0.50700000000000001</v>
      </c>
      <c r="F15" s="176">
        <v>0.99719999999999998</v>
      </c>
      <c r="G15" s="78">
        <v>20</v>
      </c>
      <c r="H15" s="175">
        <v>0.52359999999999995</v>
      </c>
      <c r="I15" s="179">
        <v>1.0628</v>
      </c>
    </row>
    <row r="16" spans="1:10">
      <c r="A16" s="69">
        <v>7</v>
      </c>
      <c r="B16" s="175">
        <v>0.47739999999999999</v>
      </c>
      <c r="C16" s="176">
        <v>0.87490000000000001</v>
      </c>
      <c r="D16" s="78">
        <v>14</v>
      </c>
      <c r="E16" s="175">
        <v>0.51</v>
      </c>
      <c r="F16" s="176">
        <v>1.0095000000000001</v>
      </c>
      <c r="G16" s="78">
        <v>21</v>
      </c>
      <c r="H16" s="175">
        <v>0.5252</v>
      </c>
      <c r="I16" s="179">
        <v>1.0696000000000001</v>
      </c>
    </row>
    <row r="17" spans="1:62">
      <c r="A17" s="69">
        <v>8</v>
      </c>
      <c r="B17" s="175">
        <v>0.48430000000000001</v>
      </c>
      <c r="C17" s="176">
        <v>0.90429999999999999</v>
      </c>
      <c r="D17" s="78">
        <v>15</v>
      </c>
      <c r="E17" s="175">
        <v>0.51280000000000003</v>
      </c>
      <c r="F17" s="176">
        <v>1.0206</v>
      </c>
      <c r="G17" s="78">
        <v>22</v>
      </c>
      <c r="H17" s="175">
        <v>0.52680000000000005</v>
      </c>
      <c r="I17" s="179">
        <v>1.0753999999999999</v>
      </c>
    </row>
    <row r="18" spans="1:62" ht="13.5" thickBot="1">
      <c r="A18" s="75">
        <v>9</v>
      </c>
      <c r="B18" s="180">
        <v>0.49020000000000002</v>
      </c>
      <c r="C18" s="181">
        <v>0.92879999999999996</v>
      </c>
      <c r="D18" s="79">
        <v>16</v>
      </c>
      <c r="E18" s="180">
        <v>0.51570000000000005</v>
      </c>
      <c r="F18" s="181">
        <v>1.0316000000000001</v>
      </c>
      <c r="G18" s="79">
        <v>23</v>
      </c>
      <c r="H18" s="180">
        <v>0.52829999999999999</v>
      </c>
      <c r="I18" s="182">
        <v>1.0810999999999999</v>
      </c>
    </row>
    <row r="19" spans="1:62" ht="13.5" thickTop="1"/>
    <row r="20" spans="1:62">
      <c r="B20" t="s">
        <v>13</v>
      </c>
    </row>
    <row r="21" spans="1:62" ht="13.5" thickBot="1">
      <c r="C21" t="s">
        <v>14</v>
      </c>
    </row>
    <row r="22" spans="1:62" ht="14.25" thickTop="1" thickBot="1">
      <c r="BH22" s="4">
        <f>IF(D3=4,B12,IF(D3=5,B13,IF(D3=6,B14,IF(D3=7,B15,IF(D3=8,B16,IF(D3=9,B17,IF(D3=10,B18,IF(D3=11,E12,0))))))))</f>
        <v>0.48430000000000001</v>
      </c>
      <c r="BI22" s="80">
        <f>IF(D3&lt;12,BH22,IF(D3=12,E13,IF(D3=13,E14,IF(D3=14,E15,IF(D3=15,E16,IF(D3=16,E17,IF(D3=17,E18,0)))))))</f>
        <v>0.48430000000000001</v>
      </c>
      <c r="BJ22" s="80">
        <f>IF(D3&lt;18,BI22,IF(D3=18,H12,IF(D3=19,H13,IF(D3=20,H14,IF(D3=21,H15,IF(D3=22,H16,IF(D3=23,H17,IF(D3=24,H18,0))))))))</f>
        <v>0.48430000000000001</v>
      </c>
    </row>
    <row r="23" spans="1:62" s="3" customFormat="1" ht="13.5" thickTop="1">
      <c r="C23" s="166" t="s">
        <v>153</v>
      </c>
      <c r="D23" s="165">
        <f>BJ22</f>
        <v>0.48430000000000001</v>
      </c>
      <c r="BH23" s="4">
        <f>IF(D3=4,C12,IF(D3=5,C13,IF(D3=6,C14,IF(D3=7,C15,IF(D3=8,C16,IF(D3=9,C17,IF(D3=10,C18,IF(D3=11,F12,0))))))))</f>
        <v>0.90429999999999999</v>
      </c>
      <c r="BI23" s="81">
        <f>IF(D3&lt;12,BH23,IF(D3=12,F13,IF(D3=13,F14,IF(D3=14,F15,IF(D3=15,F16,IF(D3=16,F17,IF(D3=17,F18,0)))))))</f>
        <v>0.90429999999999999</v>
      </c>
      <c r="BJ23" s="81">
        <f>IF(D3&lt;18,BI23,IF(D3=18,I12,IF(D3=19,I13,IF(D3=20,I14,IF(D3=21,I15,IF(D3=22,I16,IF(D3=23,I17,IF(D3=24,I18,0))))))))</f>
        <v>0.90429999999999999</v>
      </c>
    </row>
    <row r="24" spans="1:62" ht="13.5" thickBot="1">
      <c r="C24" s="167" t="s">
        <v>152</v>
      </c>
      <c r="D24" s="169">
        <f>BJ23</f>
        <v>0.90429999999999999</v>
      </c>
    </row>
    <row r="25" spans="1:62">
      <c r="C25" s="85" t="s">
        <v>89</v>
      </c>
      <c r="D25" s="168"/>
    </row>
    <row r="26" spans="1:62">
      <c r="C26" s="83" t="s">
        <v>3</v>
      </c>
      <c r="D26" s="82">
        <f>IF(D3=0,0,D24/D5)</f>
        <v>3.3005243312051992E-2</v>
      </c>
    </row>
    <row r="27" spans="1:62">
      <c r="C27" s="83" t="s">
        <v>4</v>
      </c>
      <c r="D27" s="82">
        <f>IF(D3=0,0,D4-(D23/D26))</f>
        <v>48.326573859155403</v>
      </c>
    </row>
    <row r="28" spans="1:62" ht="13.5" thickBot="1">
      <c r="C28" s="71" t="s">
        <v>11</v>
      </c>
      <c r="D28" s="84">
        <f>'Diseño Zanjas Infiltracion '!B20</f>
        <v>0</v>
      </c>
    </row>
    <row r="29" spans="1:62" ht="13.5" thickTop="1"/>
    <row r="30" spans="1:62">
      <c r="C30" s="100" t="s">
        <v>12</v>
      </c>
      <c r="D30" s="143" t="e">
        <f>IF(D3=0,0,($D$27-(1/$D$26)*LN(LN(D28/(D28-1)))))*1.1</f>
        <v>#NUM!</v>
      </c>
      <c r="E30" s="100" t="s">
        <v>183</v>
      </c>
      <c r="G30" s="190">
        <f>D28</f>
        <v>0</v>
      </c>
    </row>
    <row r="31" spans="1:62">
      <c r="C31" t="s">
        <v>159</v>
      </c>
      <c r="D31" s="87" t="e">
        <f>IF($D$3=0,0,$G$37/$I$37*D30)</f>
        <v>#NUM!</v>
      </c>
      <c r="G31" s="189"/>
    </row>
    <row r="33" spans="1:9">
      <c r="B33" s="100" t="s">
        <v>155</v>
      </c>
    </row>
    <row r="34" spans="1:9">
      <c r="C34" t="s">
        <v>15</v>
      </c>
    </row>
    <row r="35" spans="1:9" ht="13.5" thickBot="1">
      <c r="D35" t="s">
        <v>16</v>
      </c>
    </row>
    <row r="36" spans="1:9" ht="13.5" thickTop="1">
      <c r="A36" s="92" t="s">
        <v>90</v>
      </c>
      <c r="B36" s="90">
        <v>5</v>
      </c>
      <c r="C36" s="2">
        <v>10</v>
      </c>
      <c r="D36" s="2">
        <v>15</v>
      </c>
      <c r="E36" s="2">
        <v>30</v>
      </c>
      <c r="F36" s="2">
        <v>45</v>
      </c>
      <c r="G36" s="2">
        <v>60</v>
      </c>
      <c r="H36" s="2">
        <v>120</v>
      </c>
      <c r="I36" s="86" t="s">
        <v>17</v>
      </c>
    </row>
    <row r="37" spans="1:9" ht="13.5" thickBot="1">
      <c r="A37" s="96" t="s">
        <v>18</v>
      </c>
      <c r="B37" s="97">
        <v>0.26</v>
      </c>
      <c r="C37" s="98">
        <v>0.4</v>
      </c>
      <c r="D37" s="98">
        <v>0.53</v>
      </c>
      <c r="E37" s="98">
        <v>0.7</v>
      </c>
      <c r="F37" s="98">
        <v>0.86</v>
      </c>
      <c r="G37" s="98">
        <v>1</v>
      </c>
      <c r="H37" s="98">
        <v>1.4</v>
      </c>
      <c r="I37" s="99">
        <v>4.9000000000000004</v>
      </c>
    </row>
    <row r="38" spans="1:9">
      <c r="A38" s="95" t="s">
        <v>120</v>
      </c>
      <c r="B38" s="67"/>
      <c r="C38" s="64"/>
      <c r="D38" s="64"/>
      <c r="E38" s="64"/>
      <c r="F38" s="64"/>
      <c r="G38" s="64"/>
      <c r="H38" s="64"/>
      <c r="I38" s="65"/>
    </row>
    <row r="39" spans="1:9">
      <c r="A39" s="93">
        <v>2</v>
      </c>
      <c r="B39" s="91">
        <f>IF($D$3=0,0,$B$37/$I$37*I39)</f>
        <v>3.4688450644462434</v>
      </c>
      <c r="C39" s="87">
        <f>IF($D$3=0,0,$C$37/$I$37*I39)</f>
        <v>5.3366847145326819</v>
      </c>
      <c r="D39" s="87">
        <f>IF($D$3=0,0,$D$37/$I$37*I39)</f>
        <v>7.0711072467558038</v>
      </c>
      <c r="E39" s="87">
        <f>IF($D$3=0,0,$E$37/$I$37*I39)</f>
        <v>9.3391982504321938</v>
      </c>
      <c r="F39" s="87">
        <f>IF($D$3=0,0,$F$37/$I$37*I39)</f>
        <v>11.473872136245268</v>
      </c>
      <c r="G39" s="87">
        <f>IF($D$3=0,0,$G$37/$I$37*I39)</f>
        <v>13.341711786331704</v>
      </c>
      <c r="H39" s="87">
        <f>IF($D$3=0,0,$H$37/$I$37*I39)</f>
        <v>18.678396500864388</v>
      </c>
      <c r="I39" s="82">
        <f>IF($D$3=0,0,$D$27-(1/$D$26)*LN(LN(A39/(A39-1))))*1.1</f>
        <v>65.37438775302536</v>
      </c>
    </row>
    <row r="40" spans="1:9">
      <c r="A40" s="93">
        <v>5</v>
      </c>
      <c r="B40" s="91">
        <f>IF($D$3=0,0,$B$37/$I$37*I40)</f>
        <v>5.4732275250125717</v>
      </c>
      <c r="C40" s="87">
        <f>IF($D$3=0,0,$C$37/$I$37*I40)</f>
        <v>8.4203500384808798</v>
      </c>
      <c r="D40" s="87">
        <f>IF($D$3=0,0,$D$37/$I$37*I40)</f>
        <v>11.156963800987166</v>
      </c>
      <c r="E40" s="87">
        <f>IF($D$3=0,0,$E$37/$I$37*I40)</f>
        <v>14.735612567341539</v>
      </c>
      <c r="F40" s="87">
        <f>IF($D$3=0,0,$F$37/$I$37*I40)</f>
        <v>18.10375258273389</v>
      </c>
      <c r="G40" s="87">
        <f>IF($D$3=0,0,$G$37/$I$37*I40)</f>
        <v>21.050875096202198</v>
      </c>
      <c r="H40" s="87">
        <f>IF($D$3=0,0,$H$37/$I$37*I40)</f>
        <v>29.471225134683078</v>
      </c>
      <c r="I40" s="82">
        <f>IF($D$3=0,0,$D$27-(1/$D$26)*LN(LN(A40/(A40-1))))*1.1</f>
        <v>103.14928797139078</v>
      </c>
    </row>
    <row r="41" spans="1:9">
      <c r="A41" s="93">
        <v>10</v>
      </c>
      <c r="B41" s="91">
        <f>IF($D$3=0,0,$B$37/$I$37*I41)</f>
        <v>6.8003031209801232</v>
      </c>
      <c r="C41" s="87">
        <f>IF($D$3=0,0,$C$37/$I$37*I41)</f>
        <v>10.462004801507883</v>
      </c>
      <c r="D41" s="87">
        <f>IF($D$3=0,0,$D$37/$I$37*I41)</f>
        <v>13.862156361997943</v>
      </c>
      <c r="E41" s="87">
        <f>IF($D$3=0,0,$E$37/$I$37*I41)</f>
        <v>18.308508402638793</v>
      </c>
      <c r="F41" s="87">
        <f>IF($D$3=0,0,$F$37/$I$37*I41)</f>
        <v>22.493310323241946</v>
      </c>
      <c r="G41" s="87">
        <f>IF($D$3=0,0,$G$37/$I$37*I41)</f>
        <v>26.155012003769706</v>
      </c>
      <c r="H41" s="87">
        <f>IF($D$3=0,0,$H$37/$I$37*I41)</f>
        <v>36.617016805277586</v>
      </c>
      <c r="I41" s="82">
        <f>IF($D$3=0,0,$D$27-(1/$D$26)*LN(LN(A41/(A41-1))))*1.1</f>
        <v>128.15955881847157</v>
      </c>
    </row>
    <row r="42" spans="1:9">
      <c r="A42" s="93">
        <v>15</v>
      </c>
      <c r="B42" s="91">
        <f>IF($D$3=0,0,$B$37/$I$37*I42)</f>
        <v>7.549027958018601</v>
      </c>
      <c r="C42" s="87">
        <f>IF($D$3=0,0,$C$37/$I$37*I42)</f>
        <v>11.613889166182462</v>
      </c>
      <c r="D42" s="87">
        <f>IF($D$3=0,0,$D$37/$I$37*I42)</f>
        <v>15.388403145191763</v>
      </c>
      <c r="E42" s="87">
        <f>IF($D$3=0,0,$E$37/$I$37*I42)</f>
        <v>20.324306040819309</v>
      </c>
      <c r="F42" s="87">
        <f>IF($D$3=0,0,$F$37/$I$37*I42)</f>
        <v>24.969861707292296</v>
      </c>
      <c r="G42" s="87">
        <f>IF($D$3=0,0,$G$37/$I$37*I42)</f>
        <v>29.034722915456154</v>
      </c>
      <c r="H42" s="87">
        <f>IF($D$3=0,0,$H$37/$I$37*I42)</f>
        <v>40.648612081638618</v>
      </c>
      <c r="I42" s="82">
        <f>IF($D$3=0,0,$D$27-(1/$D$26)*LN(LN(A42/(A42-1))))*1.1</f>
        <v>142.27014228573518</v>
      </c>
    </row>
    <row r="43" spans="1:9" ht="13.5" thickBot="1">
      <c r="A43" s="94">
        <v>20</v>
      </c>
      <c r="B43" s="109">
        <f>IF($D$3=0,0,$B$37/$I$37*I43)</f>
        <v>8.0732658937912749</v>
      </c>
      <c r="C43" s="88">
        <f>IF($D$3=0,0,$C$37/$I$37*I43)</f>
        <v>12.420409067371191</v>
      </c>
      <c r="D43" s="88">
        <f>IF($D$3=0,0,$D$37/$I$37*I43)</f>
        <v>16.457042014266829</v>
      </c>
      <c r="E43" s="88">
        <f>IF($D$3=0,0,$E$37/$I$37*I43)</f>
        <v>21.735715867899586</v>
      </c>
      <c r="F43" s="88">
        <f>IF($D$3=0,0,$F$37/$I$37*I43)</f>
        <v>26.703879494848064</v>
      </c>
      <c r="G43" s="88">
        <f>IF($D$3=0,0,$G$37/$I$37*I43)</f>
        <v>31.051022668427976</v>
      </c>
      <c r="H43" s="88">
        <f>IF($D$3=0,0,$H$37/$I$37*I43)</f>
        <v>43.471431735799172</v>
      </c>
      <c r="I43" s="89">
        <f>IF($D$3=0,0,$D$27-(1/$D$26)*LN(LN(A43/(A43-1))))*1.1</f>
        <v>152.1500110752971</v>
      </c>
    </row>
    <row r="44" spans="1:9" ht="13.5" thickTop="1">
      <c r="A44" s="170"/>
      <c r="B44" s="171"/>
      <c r="C44" s="171"/>
      <c r="D44" s="171"/>
      <c r="E44" s="171"/>
      <c r="F44" s="171"/>
      <c r="G44" s="171"/>
      <c r="H44" s="171"/>
      <c r="I44" s="171"/>
    </row>
    <row r="45" spans="1:9">
      <c r="A45" s="170"/>
      <c r="B45" s="100" t="s">
        <v>154</v>
      </c>
      <c r="H45" s="171"/>
      <c r="I45" s="171"/>
    </row>
    <row r="46" spans="1:9">
      <c r="A46" s="170"/>
      <c r="C46" t="s">
        <v>15</v>
      </c>
      <c r="H46" s="171"/>
      <c r="I46" s="171"/>
    </row>
    <row r="47" spans="1:9" ht="13.5" thickBot="1"/>
    <row r="48" spans="1:9" ht="13.5" thickTop="1">
      <c r="A48" s="92" t="s">
        <v>90</v>
      </c>
      <c r="B48" s="90">
        <v>5</v>
      </c>
      <c r="C48" s="2">
        <v>10</v>
      </c>
      <c r="D48" s="2">
        <v>15</v>
      </c>
      <c r="E48" s="2">
        <v>30</v>
      </c>
      <c r="F48" s="2">
        <v>45</v>
      </c>
      <c r="G48" s="2">
        <v>60</v>
      </c>
      <c r="H48" s="2">
        <v>120</v>
      </c>
      <c r="I48" s="86" t="s">
        <v>17</v>
      </c>
    </row>
    <row r="49" spans="1:9" ht="13.5" thickBot="1">
      <c r="A49" s="96" t="s">
        <v>18</v>
      </c>
      <c r="B49" s="97">
        <v>0.26</v>
      </c>
      <c r="C49" s="98">
        <v>0.4</v>
      </c>
      <c r="D49" s="98">
        <v>0.53</v>
      </c>
      <c r="E49" s="98">
        <v>0.7</v>
      </c>
      <c r="F49" s="98">
        <v>0.86</v>
      </c>
      <c r="G49" s="98">
        <v>1</v>
      </c>
      <c r="H49" s="98">
        <v>1.4</v>
      </c>
      <c r="I49" s="99">
        <v>4.9000000000000004</v>
      </c>
    </row>
    <row r="50" spans="1:9">
      <c r="A50" s="95" t="s">
        <v>120</v>
      </c>
      <c r="B50" s="67"/>
      <c r="C50" s="64"/>
      <c r="D50" s="64"/>
      <c r="E50" s="64"/>
      <c r="F50" s="64"/>
      <c r="G50" s="64"/>
      <c r="H50" s="64"/>
      <c r="I50" s="65"/>
    </row>
    <row r="51" spans="1:9">
      <c r="A51" s="93">
        <v>2</v>
      </c>
      <c r="B51" s="91">
        <f>IF($D$3=0,0,$B$37/$I$37*I51)/(B48/60)</f>
        <v>41.626140773354926</v>
      </c>
      <c r="C51" s="87">
        <f>IF($D$3=0,0,$C$37/$I$37*I51)/(C48/60)</f>
        <v>32.020108287196095</v>
      </c>
      <c r="D51" s="87">
        <f>IF($D$3=0,0,$D$37/$I$37*I51)/(D48/60)</f>
        <v>28.284428987023215</v>
      </c>
      <c r="E51" s="87">
        <f>IF($D$3=0,0,$E$37/$I$37*I51)/(E48/60)</f>
        <v>18.678396500864388</v>
      </c>
      <c r="F51" s="87">
        <f>IF($D$3=0,0,$F$37/$I$37*I51)/(F48/60)</f>
        <v>15.298496181660356</v>
      </c>
      <c r="G51" s="87">
        <f>IF($D$3=0,0,$G$37/$I$37*I51)</f>
        <v>13.341711786331704</v>
      </c>
      <c r="H51" s="87">
        <f>IF($D$3=0,0,$H$37/$I$37*I51)/(H48/60)</f>
        <v>9.3391982504321938</v>
      </c>
      <c r="I51" s="82">
        <f>IF($D$3=0,0,$D$27-(1/$D$26)*LN(LN(A51/(A51-1))))*1.1</f>
        <v>65.37438775302536</v>
      </c>
    </row>
    <row r="52" spans="1:9">
      <c r="A52" s="93">
        <v>5</v>
      </c>
      <c r="B52" s="91">
        <f>IF($D$3=0,0,$B$37/$I$37*I52)/(B48/60)</f>
        <v>65.67873030015086</v>
      </c>
      <c r="C52" s="87">
        <f>IF($D$3=0,0,$C$37/$I$37*I52)/(C48/60)</f>
        <v>50.522100230885279</v>
      </c>
      <c r="D52" s="87">
        <f>IF($D$3=0,0,$D$37/$I$37*I52)/(D48/60)</f>
        <v>44.627855203948663</v>
      </c>
      <c r="E52" s="87">
        <f>IF($D$3=0,0,$E$37/$I$37*I52)/(E48/60)</f>
        <v>29.471225134683078</v>
      </c>
      <c r="F52" s="87">
        <f>IF($D$3=0,0,$F$37/$I$37*I52)/(F48/60)</f>
        <v>24.13833677697852</v>
      </c>
      <c r="G52" s="87">
        <f>IF($D$3=0,0,$G$37/$I$37*I52)</f>
        <v>21.050875096202198</v>
      </c>
      <c r="H52" s="87">
        <f>IF($D$3=0,0,$H$37/$I$37*I52)/(H48/60)</f>
        <v>14.735612567341539</v>
      </c>
      <c r="I52" s="82">
        <f>IF($D$3=0,0,$D$27-(1/$D$26)*LN(LN(A52/(A52-1))))*1.1</f>
        <v>103.14928797139078</v>
      </c>
    </row>
    <row r="53" spans="1:9">
      <c r="A53" s="93">
        <v>10</v>
      </c>
      <c r="B53" s="91">
        <f>IF($D$3=0,0,$B$37/$I$37*I53)/(B48/60)</f>
        <v>81.603637451761486</v>
      </c>
      <c r="C53" s="87">
        <f>IF($D$3=0,0,$C$37/$I$37*I53)/(C48/60)</f>
        <v>62.772028809047299</v>
      </c>
      <c r="D53" s="87">
        <f>IF($D$3=0,0,$D$37/$I$37*I53)/(D48/60)</f>
        <v>55.448625447991773</v>
      </c>
      <c r="E53" s="87">
        <f>IF($D$3=0,0,$E$37/$I$37*I53)/(E48/60)</f>
        <v>36.617016805277586</v>
      </c>
      <c r="F53" s="87">
        <f>IF($D$3=0,0,$F$37/$I$37*I53)/(F48/60)</f>
        <v>29.99108043098926</v>
      </c>
      <c r="G53" s="87">
        <f>IF($D$3=0,0,$G$37/$I$37*I53)</f>
        <v>26.155012003769706</v>
      </c>
      <c r="H53" s="87">
        <f>IF($D$3=0,0,$H$37/$I$37*I53)/(H48/60)</f>
        <v>18.308508402638793</v>
      </c>
      <c r="I53" s="82">
        <f>IF($D$3=0,0,$D$27-(1/$D$26)*LN(LN(A53/(A53-1))))*1.1</f>
        <v>128.15955881847157</v>
      </c>
    </row>
    <row r="54" spans="1:9">
      <c r="A54" s="93">
        <v>15</v>
      </c>
      <c r="B54" s="91">
        <f>IF($D$3=0,0,$B$37/$I$37*I54)/(B48/60)</f>
        <v>90.588335496223223</v>
      </c>
      <c r="C54" s="87">
        <f>IF($D$3=0,0,$C$37/$I$37*I54)/(C48/60)</f>
        <v>69.683334997094775</v>
      </c>
      <c r="D54" s="87">
        <f>IF($D$3=0,0,$D$37/$I$37*I54)/(D48/60)</f>
        <v>61.553612580767052</v>
      </c>
      <c r="E54" s="87">
        <f>IF($D$3=0,0,$E$37/$I$37*I54)/(E48/60)</f>
        <v>40.648612081638618</v>
      </c>
      <c r="F54" s="87">
        <f>IF($D$3=0,0,$F$37/$I$37*I54)/(F48/60)</f>
        <v>33.293148943056394</v>
      </c>
      <c r="G54" s="87">
        <f>IF($D$3=0,0,$G$37/$I$37*I54)</f>
        <v>29.034722915456154</v>
      </c>
      <c r="H54" s="87">
        <f>IF($D$3=0,0,$H$37/$I$37*I54)/(H48/60)</f>
        <v>20.324306040819309</v>
      </c>
      <c r="I54" s="82">
        <f>IF($D$3=0,0,$D$27-(1/$D$26)*LN(LN(A54/(A54-1))))*1.1</f>
        <v>142.27014228573518</v>
      </c>
    </row>
    <row r="55" spans="1:9" ht="13.5" thickBot="1">
      <c r="A55" s="94">
        <v>20</v>
      </c>
      <c r="B55" s="109">
        <f>IF($D$3=0,0,$B$37/$I$37*I55)/(B48/60)</f>
        <v>96.879190725495306</v>
      </c>
      <c r="C55" s="88">
        <f>IF($D$3=0,0,$C$37/$I$37*I55)/(C48/60)</f>
        <v>74.522454404227148</v>
      </c>
      <c r="D55" s="88">
        <f>IF($D$3=0,0,$D$37/$I$37*I55)/(D48/60)</f>
        <v>65.828168057067316</v>
      </c>
      <c r="E55" s="88">
        <f>IF($D$3=0,0,$E$37/$I$37*I55)/(E48/60)</f>
        <v>43.471431735799172</v>
      </c>
      <c r="F55" s="88">
        <f>IF($D$3=0,0,$F$37/$I$37*I55)/(F48/60)</f>
        <v>35.605172659797418</v>
      </c>
      <c r="G55" s="88">
        <f>IF($D$3=0,0,$G$37/$I$37*I55)</f>
        <v>31.051022668427976</v>
      </c>
      <c r="H55" s="88">
        <f>IF($D$3=0,0,$H$37/$I$37*I55)/(H48/60)</f>
        <v>21.735715867899586</v>
      </c>
      <c r="I55" s="89">
        <f>IF($D$3=0,0,$D$27-(1/$D$26)*LN(LN(A55/(A55-1))))*1.1</f>
        <v>152.1500110752971</v>
      </c>
    </row>
    <row r="56" spans="1:9" ht="13.5" thickTop="1"/>
  </sheetData>
  <mergeCells count="4">
    <mergeCell ref="B1:D1"/>
    <mergeCell ref="B3:C3"/>
    <mergeCell ref="B4:C4"/>
    <mergeCell ref="B5:C5"/>
  </mergeCells>
  <phoneticPr fontId="0" type="noConversion"/>
  <conditionalFormatting sqref="B38:G44 H38:I46 B50:H55 D31 D3:D5">
    <cfRule type="cellIs" dxfId="22" priority="1" stopIfTrue="1" operator="notEqual">
      <formula>0</formula>
    </cfRule>
  </conditionalFormatting>
  <conditionalFormatting sqref="I50:I55">
    <cfRule type="cellIs" dxfId="21" priority="2" stopIfTrue="1" operator="notEqual">
      <formula>0</formula>
    </cfRule>
  </conditionalFormatting>
  <pageMargins left="0.75" right="0.75" top="1" bottom="1" header="0" footer="0"/>
  <pageSetup paperSize="5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"/>
  <sheetViews>
    <sheetView showGridLines="0" showZeros="0" topLeftCell="A38" workbookViewId="0">
      <selection activeCell="G30" sqref="G30"/>
    </sheetView>
  </sheetViews>
  <sheetFormatPr baseColWidth="10" defaultRowHeight="12.75"/>
  <cols>
    <col min="1" max="1" width="16.140625" bestFit="1" customWidth="1"/>
    <col min="3" max="3" width="15.85546875" customWidth="1"/>
    <col min="8" max="8" width="10.42578125" customWidth="1"/>
    <col min="9" max="9" width="10.28515625" customWidth="1"/>
  </cols>
  <sheetData>
    <row r="1" spans="1:10">
      <c r="B1" s="389" t="s">
        <v>5</v>
      </c>
      <c r="C1" s="389"/>
      <c r="D1" s="389"/>
    </row>
    <row r="2" spans="1:10" ht="13.5" thickBot="1"/>
    <row r="3" spans="1:10" ht="13.5" thickBot="1">
      <c r="B3" s="390" t="s">
        <v>9</v>
      </c>
      <c r="C3" s="391"/>
      <c r="D3" s="70">
        <f>'Analisis de precipitaciones'!D29</f>
        <v>9</v>
      </c>
      <c r="G3" s="1"/>
      <c r="H3" s="1"/>
      <c r="I3" s="1"/>
      <c r="J3" s="1"/>
    </row>
    <row r="4" spans="1:10" ht="13.5" thickBot="1">
      <c r="B4" s="392" t="s">
        <v>2</v>
      </c>
      <c r="C4" s="393"/>
      <c r="D4" s="70">
        <f>'Analisis de precipitaciones'!D30</f>
        <v>63</v>
      </c>
    </row>
    <row r="5" spans="1:10" ht="13.5" thickBot="1">
      <c r="B5" s="394" t="s">
        <v>10</v>
      </c>
      <c r="C5" s="395"/>
      <c r="D5" s="70">
        <f>'Analisis de precipitaciones'!D31</f>
        <v>27.39867697535777</v>
      </c>
    </row>
    <row r="6" spans="1:10" ht="13.5" thickTop="1"/>
    <row r="7" spans="1:10">
      <c r="B7" t="s">
        <v>6</v>
      </c>
    </row>
    <row r="9" spans="1:10">
      <c r="B9" t="s">
        <v>7</v>
      </c>
    </row>
    <row r="10" spans="1:10" ht="13.5" thickBot="1"/>
    <row r="11" spans="1:10" ht="14.25" thickTop="1" thickBot="1">
      <c r="A11" s="73" t="s">
        <v>8</v>
      </c>
      <c r="B11" s="186" t="s">
        <v>153</v>
      </c>
      <c r="C11" s="188" t="s">
        <v>152</v>
      </c>
      <c r="D11" s="76" t="s">
        <v>8</v>
      </c>
      <c r="E11" s="186" t="s">
        <v>153</v>
      </c>
      <c r="F11" s="188" t="s">
        <v>152</v>
      </c>
      <c r="G11" s="76" t="s">
        <v>8</v>
      </c>
      <c r="H11" s="186" t="s">
        <v>153</v>
      </c>
      <c r="I11" s="187" t="s">
        <v>152</v>
      </c>
    </row>
    <row r="12" spans="1:10">
      <c r="A12" s="74">
        <v>3</v>
      </c>
      <c r="B12" s="172">
        <v>0.42859999999999998</v>
      </c>
      <c r="C12" s="173">
        <v>0.64349999999999996</v>
      </c>
      <c r="D12" s="77">
        <v>10</v>
      </c>
      <c r="E12" s="172">
        <v>0.49519999999999997</v>
      </c>
      <c r="F12" s="173">
        <v>0.94969999999999999</v>
      </c>
      <c r="G12" s="77">
        <v>17</v>
      </c>
      <c r="H12" s="172">
        <v>0.5181</v>
      </c>
      <c r="I12" s="174">
        <v>1.0410999999999999</v>
      </c>
    </row>
    <row r="13" spans="1:10">
      <c r="A13" s="69">
        <v>4</v>
      </c>
      <c r="B13" s="175">
        <v>0.44579999999999997</v>
      </c>
      <c r="C13" s="176">
        <v>0.73150000000000004</v>
      </c>
      <c r="D13" s="78">
        <v>11</v>
      </c>
      <c r="E13" s="175">
        <v>0.49959999999999999</v>
      </c>
      <c r="F13" s="176">
        <v>0.96760000000000002</v>
      </c>
      <c r="G13" s="177">
        <v>18</v>
      </c>
      <c r="H13" s="178">
        <v>0.5202</v>
      </c>
      <c r="I13" s="179">
        <v>1.0492999999999999</v>
      </c>
    </row>
    <row r="14" spans="1:10">
      <c r="A14" s="69">
        <v>5</v>
      </c>
      <c r="B14" s="175">
        <v>0.45579999999999998</v>
      </c>
      <c r="C14" s="176">
        <v>0.79279999999999995</v>
      </c>
      <c r="D14" s="78">
        <v>12</v>
      </c>
      <c r="E14" s="175">
        <v>0.50349999999999995</v>
      </c>
      <c r="F14" s="176">
        <v>0.98329999999999995</v>
      </c>
      <c r="G14" s="78">
        <v>19</v>
      </c>
      <c r="H14" s="175">
        <v>0.52200000000000002</v>
      </c>
      <c r="I14" s="179">
        <v>1.0566</v>
      </c>
    </row>
    <row r="15" spans="1:10">
      <c r="A15" s="69">
        <v>6</v>
      </c>
      <c r="B15" s="175">
        <v>0.46899999999999997</v>
      </c>
      <c r="C15" s="176">
        <v>0.83879999999999999</v>
      </c>
      <c r="D15" s="78">
        <v>13</v>
      </c>
      <c r="E15" s="175">
        <v>0.50700000000000001</v>
      </c>
      <c r="F15" s="176">
        <v>0.99719999999999998</v>
      </c>
      <c r="G15" s="78">
        <v>20</v>
      </c>
      <c r="H15" s="175">
        <v>0.52359999999999995</v>
      </c>
      <c r="I15" s="179">
        <v>1.0628</v>
      </c>
    </row>
    <row r="16" spans="1:10">
      <c r="A16" s="69">
        <v>7</v>
      </c>
      <c r="B16" s="175">
        <v>0.47739999999999999</v>
      </c>
      <c r="C16" s="176">
        <v>0.87490000000000001</v>
      </c>
      <c r="D16" s="78">
        <v>14</v>
      </c>
      <c r="E16" s="175">
        <v>0.51</v>
      </c>
      <c r="F16" s="176">
        <v>1.0095000000000001</v>
      </c>
      <c r="G16" s="78">
        <v>21</v>
      </c>
      <c r="H16" s="175">
        <v>0.5252</v>
      </c>
      <c r="I16" s="179">
        <v>1.0696000000000001</v>
      </c>
    </row>
    <row r="17" spans="1:62">
      <c r="A17" s="69">
        <v>8</v>
      </c>
      <c r="B17" s="175">
        <v>0.48430000000000001</v>
      </c>
      <c r="C17" s="176">
        <v>0.90429999999999999</v>
      </c>
      <c r="D17" s="78">
        <v>15</v>
      </c>
      <c r="E17" s="175">
        <v>0.51280000000000003</v>
      </c>
      <c r="F17" s="176">
        <v>1.0206</v>
      </c>
      <c r="G17" s="78">
        <v>22</v>
      </c>
      <c r="H17" s="175">
        <v>0.52680000000000005</v>
      </c>
      <c r="I17" s="179">
        <v>1.0753999999999999</v>
      </c>
    </row>
    <row r="18" spans="1:62" ht="13.5" thickBot="1">
      <c r="A18" s="75">
        <v>9</v>
      </c>
      <c r="B18" s="180">
        <v>0.49020000000000002</v>
      </c>
      <c r="C18" s="181">
        <v>0.92879999999999996</v>
      </c>
      <c r="D18" s="79">
        <v>16</v>
      </c>
      <c r="E18" s="180">
        <v>0.51570000000000005</v>
      </c>
      <c r="F18" s="181">
        <v>1.0316000000000001</v>
      </c>
      <c r="G18" s="79">
        <v>23</v>
      </c>
      <c r="H18" s="180">
        <v>0.52829999999999999</v>
      </c>
      <c r="I18" s="182">
        <v>1.0810999999999999</v>
      </c>
    </row>
    <row r="19" spans="1:62" ht="13.5" thickTop="1"/>
    <row r="20" spans="1:62">
      <c r="B20" t="s">
        <v>13</v>
      </c>
    </row>
    <row r="21" spans="1:62" ht="13.5" thickBot="1">
      <c r="C21" t="s">
        <v>14</v>
      </c>
    </row>
    <row r="22" spans="1:62" ht="14.25" thickTop="1" thickBot="1">
      <c r="BH22" s="4">
        <f>IF(D3=4,B12,IF(D3=5,B13,IF(D3=6,B14,IF(D3=7,B15,IF(D3=8,B16,IF(D3=9,B17,IF(D3=10,B18,IF(D3=11,E12,0))))))))</f>
        <v>0.48430000000000001</v>
      </c>
      <c r="BI22" s="80">
        <f>IF(D3&lt;12,BH22,IF(D3=12,E13,IF(D3=13,E14,IF(D3=14,E15,IF(D3=15,E16,IF(D3=16,E17,IF(D3=17,E18,0)))))))</f>
        <v>0.48430000000000001</v>
      </c>
      <c r="BJ22" s="80">
        <f>IF(D3&lt;18,BI22,IF(D3=18,H12,IF(D3=19,H13,IF(D3=20,H14,IF(D3=21,H15,IF(D3=22,H16,IF(D3=23,H17,IF(D3=24,H18,0))))))))</f>
        <v>0.48430000000000001</v>
      </c>
    </row>
    <row r="23" spans="1:62" s="3" customFormat="1" ht="13.5" thickTop="1">
      <c r="C23" s="166" t="s">
        <v>153</v>
      </c>
      <c r="D23" s="165">
        <f>BJ22</f>
        <v>0.48430000000000001</v>
      </c>
      <c r="BH23" s="4">
        <f>IF(D3=4,C12,IF(D3=5,C13,IF(D3=6,C14,IF(D3=7,C15,IF(D3=8,C16,IF(D3=9,C17,IF(D3=10,C18,IF(D3=11,F12,0))))))))</f>
        <v>0.90429999999999999</v>
      </c>
      <c r="BI23" s="81">
        <f>IF(D3&lt;12,BH23,IF(D3=12,F13,IF(D3=13,F14,IF(D3=14,F15,IF(D3=15,F16,IF(D3=16,F17,IF(D3=17,F18,0)))))))</f>
        <v>0.90429999999999999</v>
      </c>
      <c r="BJ23" s="81">
        <f>IF(D3&lt;18,BI23,IF(D3=18,I12,IF(D3=19,I13,IF(D3=20,I14,IF(D3=21,I15,IF(D3=22,I16,IF(D3=23,I17,IF(D3=24,I18,0))))))))</f>
        <v>0.90429999999999999</v>
      </c>
    </row>
    <row r="24" spans="1:62" ht="13.5" thickBot="1">
      <c r="C24" s="167" t="s">
        <v>152</v>
      </c>
      <c r="D24" s="169">
        <f>BJ23</f>
        <v>0.90429999999999999</v>
      </c>
    </row>
    <row r="25" spans="1:62">
      <c r="C25" s="85" t="s">
        <v>89</v>
      </c>
      <c r="D25" s="168"/>
    </row>
    <row r="26" spans="1:62">
      <c r="C26" s="83" t="s">
        <v>3</v>
      </c>
      <c r="D26" s="82">
        <f>IF(D3=0,0,D24/D5)</f>
        <v>3.3005243312051992E-2</v>
      </c>
    </row>
    <row r="27" spans="1:62">
      <c r="C27" s="83" t="s">
        <v>4</v>
      </c>
      <c r="D27" s="82">
        <f>IF(D3=0,0,D4-(D23/D26))</f>
        <v>48.326573859155403</v>
      </c>
    </row>
    <row r="28" spans="1:62" ht="13.5" thickBot="1">
      <c r="C28" s="71" t="s">
        <v>11</v>
      </c>
      <c r="D28" s="84">
        <f>'Canal de desviación'!C50</f>
        <v>20</v>
      </c>
    </row>
    <row r="29" spans="1:62" ht="13.5" thickTop="1"/>
    <row r="30" spans="1:62">
      <c r="C30" s="100" t="s">
        <v>12</v>
      </c>
      <c r="D30" s="143">
        <f>IF(D3=0,0,($D$27-(1/$D$26)*LN(LN(D28/(D28-1)))))*1.1</f>
        <v>152.1500110752971</v>
      </c>
      <c r="E30" s="100" t="s">
        <v>97</v>
      </c>
    </row>
    <row r="33" spans="1:9">
      <c r="B33" s="100" t="s">
        <v>155</v>
      </c>
    </row>
    <row r="34" spans="1:9">
      <c r="C34" t="s">
        <v>15</v>
      </c>
    </row>
    <row r="35" spans="1:9" ht="13.5" thickBot="1">
      <c r="D35" t="s">
        <v>16</v>
      </c>
    </row>
    <row r="36" spans="1:9" ht="13.5" thickTop="1">
      <c r="A36" s="92" t="s">
        <v>90</v>
      </c>
      <c r="B36" s="90">
        <v>5</v>
      </c>
      <c r="C36" s="2">
        <v>10</v>
      </c>
      <c r="D36" s="2">
        <v>15</v>
      </c>
      <c r="E36" s="2">
        <v>30</v>
      </c>
      <c r="F36" s="2">
        <v>45</v>
      </c>
      <c r="G36" s="2">
        <v>60</v>
      </c>
      <c r="H36" s="2">
        <v>120</v>
      </c>
      <c r="I36" s="86" t="s">
        <v>17</v>
      </c>
    </row>
    <row r="37" spans="1:9" ht="13.5" thickBot="1">
      <c r="A37" s="96" t="s">
        <v>18</v>
      </c>
      <c r="B37" s="97">
        <v>0.26</v>
      </c>
      <c r="C37" s="98">
        <v>0.4</v>
      </c>
      <c r="D37" s="98">
        <v>0.53</v>
      </c>
      <c r="E37" s="98">
        <v>0.7</v>
      </c>
      <c r="F37" s="98">
        <v>0.86</v>
      </c>
      <c r="G37" s="98">
        <v>1</v>
      </c>
      <c r="H37" s="98">
        <v>1.4</v>
      </c>
      <c r="I37" s="99">
        <v>4.9000000000000004</v>
      </c>
    </row>
    <row r="38" spans="1:9">
      <c r="A38" s="95" t="s">
        <v>120</v>
      </c>
      <c r="B38" s="67"/>
      <c r="C38" s="64"/>
      <c r="D38" s="64"/>
      <c r="E38" s="64"/>
      <c r="F38" s="64"/>
      <c r="G38" s="64"/>
      <c r="H38" s="64"/>
      <c r="I38" s="65"/>
    </row>
    <row r="39" spans="1:9">
      <c r="A39" s="93">
        <v>2</v>
      </c>
      <c r="B39" s="91">
        <f>IF($D$3=0,0,$B$37/$I$37*I39)</f>
        <v>3.4688450644462434</v>
      </c>
      <c r="C39" s="87">
        <f>IF($D$3=0,0,$C$37/$I$37*I39)</f>
        <v>5.3366847145326819</v>
      </c>
      <c r="D39" s="87">
        <f>IF($D$3=0,0,$D$37/$I$37*I39)</f>
        <v>7.0711072467558038</v>
      </c>
      <c r="E39" s="87">
        <f>IF($D$3=0,0,$E$37/$I$37*I39)</f>
        <v>9.3391982504321938</v>
      </c>
      <c r="F39" s="87">
        <f>IF($D$3=0,0,$F$37/$I$37*I39)</f>
        <v>11.473872136245268</v>
      </c>
      <c r="G39" s="87">
        <f>IF($D$3=0,0,$G$37/$I$37*I39)</f>
        <v>13.341711786331704</v>
      </c>
      <c r="H39" s="87">
        <f>IF($D$3=0,0,$H$37/$I$37*I39)</f>
        <v>18.678396500864388</v>
      </c>
      <c r="I39" s="82">
        <f>IF($D$3=0,0,$D$27-(1/$D$26)*LN(LN(A39/(A39-1))))*1.1</f>
        <v>65.37438775302536</v>
      </c>
    </row>
    <row r="40" spans="1:9">
      <c r="A40" s="93">
        <v>5</v>
      </c>
      <c r="B40" s="91">
        <f>IF($D$3=0,0,$B$37/$I$37*I40)</f>
        <v>5.4732275250125717</v>
      </c>
      <c r="C40" s="87">
        <f>IF($D$3=0,0,$C$37/$I$37*I40)</f>
        <v>8.4203500384808798</v>
      </c>
      <c r="D40" s="87">
        <f>IF($D$3=0,0,$D$37/$I$37*I40)</f>
        <v>11.156963800987166</v>
      </c>
      <c r="E40" s="87">
        <f>IF($D$3=0,0,$E$37/$I$37*I40)</f>
        <v>14.735612567341539</v>
      </c>
      <c r="F40" s="87">
        <f>IF($D$3=0,0,$F$37/$I$37*I40)</f>
        <v>18.10375258273389</v>
      </c>
      <c r="G40" s="87">
        <f>IF($D$3=0,0,$G$37/$I$37*I40)</f>
        <v>21.050875096202198</v>
      </c>
      <c r="H40" s="87">
        <f>IF($D$3=0,0,$H$37/$I$37*I40)</f>
        <v>29.471225134683078</v>
      </c>
      <c r="I40" s="82">
        <f>IF($D$3=0,0,$D$27-(1/$D$26)*LN(LN(A40/(A40-1))))*1.1</f>
        <v>103.14928797139078</v>
      </c>
    </row>
    <row r="41" spans="1:9">
      <c r="A41" s="93">
        <v>10</v>
      </c>
      <c r="B41" s="91">
        <f>IF($D$3=0,0,$B$37/$I$37*I41)</f>
        <v>6.8003031209801232</v>
      </c>
      <c r="C41" s="87">
        <f>IF($D$3=0,0,$C$37/$I$37*I41)</f>
        <v>10.462004801507883</v>
      </c>
      <c r="D41" s="87">
        <f>IF($D$3=0,0,$D$37/$I$37*I41)</f>
        <v>13.862156361997943</v>
      </c>
      <c r="E41" s="87">
        <f>IF($D$3=0,0,$E$37/$I$37*I41)</f>
        <v>18.308508402638793</v>
      </c>
      <c r="F41" s="87">
        <f>IF($D$3=0,0,$F$37/$I$37*I41)</f>
        <v>22.493310323241946</v>
      </c>
      <c r="G41" s="87">
        <f>IF($D$3=0,0,$G$37/$I$37*I41)</f>
        <v>26.155012003769706</v>
      </c>
      <c r="H41" s="87">
        <f>IF($D$3=0,0,$H$37/$I$37*I41)</f>
        <v>36.617016805277586</v>
      </c>
      <c r="I41" s="82">
        <f>IF($D$3=0,0,$D$27-(1/$D$26)*LN(LN(A41/(A41-1))))*1.1</f>
        <v>128.15955881847157</v>
      </c>
    </row>
    <row r="42" spans="1:9">
      <c r="A42" s="93">
        <v>15</v>
      </c>
      <c r="B42" s="91">
        <f>IF($D$3=0,0,$B$37/$I$37*I42)</f>
        <v>7.549027958018601</v>
      </c>
      <c r="C42" s="87">
        <f>IF($D$3=0,0,$C$37/$I$37*I42)</f>
        <v>11.613889166182462</v>
      </c>
      <c r="D42" s="87">
        <f>IF($D$3=0,0,$D$37/$I$37*I42)</f>
        <v>15.388403145191763</v>
      </c>
      <c r="E42" s="87">
        <f>IF($D$3=0,0,$E$37/$I$37*I42)</f>
        <v>20.324306040819309</v>
      </c>
      <c r="F42" s="87">
        <f>IF($D$3=0,0,$F$37/$I$37*I42)</f>
        <v>24.969861707292296</v>
      </c>
      <c r="G42" s="87">
        <f>IF($D$3=0,0,$G$37/$I$37*I42)</f>
        <v>29.034722915456154</v>
      </c>
      <c r="H42" s="87">
        <f>IF($D$3=0,0,$H$37/$I$37*I42)</f>
        <v>40.648612081638618</v>
      </c>
      <c r="I42" s="82">
        <f>IF($D$3=0,0,$D$27-(1/$D$26)*LN(LN(A42/(A42-1))))*1.1</f>
        <v>142.27014228573518</v>
      </c>
    </row>
    <row r="43" spans="1:9" ht="13.5" thickBot="1">
      <c r="A43" s="94">
        <v>20</v>
      </c>
      <c r="B43" s="109">
        <f>IF($D$3=0,0,$B$37/$I$37*I43)</f>
        <v>8.0732658937912749</v>
      </c>
      <c r="C43" s="88">
        <f>IF($D$3=0,0,$C$37/$I$37*I43)</f>
        <v>12.420409067371191</v>
      </c>
      <c r="D43" s="88">
        <f>IF($D$3=0,0,$D$37/$I$37*I43)</f>
        <v>16.457042014266829</v>
      </c>
      <c r="E43" s="88">
        <f>IF($D$3=0,0,$E$37/$I$37*I43)</f>
        <v>21.735715867899586</v>
      </c>
      <c r="F43" s="88">
        <f>IF($D$3=0,0,$F$37/$I$37*I43)</f>
        <v>26.703879494848064</v>
      </c>
      <c r="G43" s="88">
        <f>IF($D$3=0,0,$G$37/$I$37*I43)</f>
        <v>31.051022668427976</v>
      </c>
      <c r="H43" s="88">
        <f>IF($D$3=0,0,$H$37/$I$37*I43)</f>
        <v>43.471431735799172</v>
      </c>
      <c r="I43" s="89">
        <f>IF($D$3=0,0,$D$27-(1/$D$26)*LN(LN(A43/(A43-1))))*1.1</f>
        <v>152.1500110752971</v>
      </c>
    </row>
    <row r="44" spans="1:9" ht="13.5" thickTop="1">
      <c r="A44" s="170"/>
      <c r="B44" s="171"/>
      <c r="C44" s="171"/>
      <c r="D44" s="171"/>
      <c r="E44" s="171"/>
      <c r="F44" s="171"/>
      <c r="G44" s="171"/>
      <c r="H44" s="171"/>
      <c r="I44" s="171"/>
    </row>
    <row r="45" spans="1:9">
      <c r="A45" s="170"/>
      <c r="B45" s="100" t="s">
        <v>154</v>
      </c>
      <c r="H45" s="171"/>
      <c r="I45" s="171"/>
    </row>
    <row r="46" spans="1:9">
      <c r="A46" s="170"/>
      <c r="C46" t="s">
        <v>15</v>
      </c>
      <c r="H46" s="171"/>
      <c r="I46" s="171"/>
    </row>
    <row r="47" spans="1:9" ht="13.5" thickBot="1"/>
    <row r="48" spans="1:9" ht="13.5" thickTop="1">
      <c r="A48" s="92" t="s">
        <v>90</v>
      </c>
      <c r="B48" s="90">
        <v>5</v>
      </c>
      <c r="C48" s="2">
        <v>10</v>
      </c>
      <c r="D48" s="2">
        <v>15</v>
      </c>
      <c r="E48" s="2">
        <v>30</v>
      </c>
      <c r="F48" s="2">
        <v>45</v>
      </c>
      <c r="G48" s="2">
        <v>60</v>
      </c>
      <c r="H48" s="2">
        <v>120</v>
      </c>
      <c r="I48" s="86" t="s">
        <v>17</v>
      </c>
    </row>
    <row r="49" spans="1:9" ht="13.5" thickBot="1">
      <c r="A49" s="96" t="s">
        <v>18</v>
      </c>
      <c r="B49" s="97">
        <v>0.26</v>
      </c>
      <c r="C49" s="98">
        <v>0.4</v>
      </c>
      <c r="D49" s="98">
        <v>0.53</v>
      </c>
      <c r="E49" s="98">
        <v>0.7</v>
      </c>
      <c r="F49" s="98">
        <v>0.86</v>
      </c>
      <c r="G49" s="98">
        <v>1</v>
      </c>
      <c r="H49" s="98">
        <v>1.4</v>
      </c>
      <c r="I49" s="99">
        <v>4.9000000000000004</v>
      </c>
    </row>
    <row r="50" spans="1:9">
      <c r="A50" s="95" t="s">
        <v>120</v>
      </c>
      <c r="B50" s="67"/>
      <c r="C50" s="64"/>
      <c r="D50" s="64"/>
      <c r="E50" s="64"/>
      <c r="F50" s="64"/>
      <c r="G50" s="64"/>
      <c r="H50" s="64"/>
      <c r="I50" s="65"/>
    </row>
    <row r="51" spans="1:9">
      <c r="A51" s="93">
        <v>2</v>
      </c>
      <c r="B51" s="91">
        <f>IF($D$3=0,0,$B$37/$I$37*I51)/(B48/60)</f>
        <v>41.626140773354926</v>
      </c>
      <c r="C51" s="87">
        <f>IF($D$3=0,0,$C$37/$I$37*I51)/(C48/60)</f>
        <v>32.020108287196095</v>
      </c>
      <c r="D51" s="87">
        <f>IF($D$3=0,0,$D$37/$I$37*I51)/(D48/60)</f>
        <v>28.284428987023215</v>
      </c>
      <c r="E51" s="87">
        <f>IF($D$3=0,0,$E$37/$I$37*I51)/(E48/60)</f>
        <v>18.678396500864388</v>
      </c>
      <c r="F51" s="87">
        <f>IF($D$3=0,0,$F$37/$I$37*I51)/(F48/60)</f>
        <v>15.298496181660356</v>
      </c>
      <c r="G51" s="87">
        <f>IF($D$3=0,0,$G$37/$I$37*I51)</f>
        <v>13.341711786331704</v>
      </c>
      <c r="H51" s="87">
        <f>IF($D$3=0,0,$H$37/$I$37*I51)/(H48/60)</f>
        <v>9.3391982504321938</v>
      </c>
      <c r="I51" s="82">
        <f>IF($D$3=0,0,$D$27-(1/$D$26)*LN(LN(A51/(A51-1))))*1.1</f>
        <v>65.37438775302536</v>
      </c>
    </row>
    <row r="52" spans="1:9">
      <c r="A52" s="93">
        <v>5</v>
      </c>
      <c r="B52" s="91">
        <f>IF($D$3=0,0,$B$37/$I$37*I52)/(B48/60)</f>
        <v>65.67873030015086</v>
      </c>
      <c r="C52" s="87">
        <f>IF($D$3=0,0,$C$37/$I$37*I52)/(C48/60)</f>
        <v>50.522100230885279</v>
      </c>
      <c r="D52" s="87">
        <f>IF($D$3=0,0,$D$37/$I$37*I52)/(D48/60)</f>
        <v>44.627855203948663</v>
      </c>
      <c r="E52" s="87">
        <f>IF($D$3=0,0,$E$37/$I$37*I52)/(E48/60)</f>
        <v>29.471225134683078</v>
      </c>
      <c r="F52" s="87">
        <f>IF($D$3=0,0,$F$37/$I$37*I52)/(F48/60)</f>
        <v>24.13833677697852</v>
      </c>
      <c r="G52" s="87">
        <f>IF($D$3=0,0,$G$37/$I$37*I52)</f>
        <v>21.050875096202198</v>
      </c>
      <c r="H52" s="87">
        <f>IF($D$3=0,0,$H$37/$I$37*I52)/(H48/60)</f>
        <v>14.735612567341539</v>
      </c>
      <c r="I52" s="82">
        <f>IF($D$3=0,0,$D$27-(1/$D$26)*LN(LN(A52/(A52-1))))*1.1</f>
        <v>103.14928797139078</v>
      </c>
    </row>
    <row r="53" spans="1:9">
      <c r="A53" s="93">
        <v>10</v>
      </c>
      <c r="B53" s="91">
        <f>IF($D$3=0,0,$B$37/$I$37*I53)/(B48/60)</f>
        <v>81.603637451761486</v>
      </c>
      <c r="C53" s="87">
        <f>IF($D$3=0,0,$C$37/$I$37*I53)/(C48/60)</f>
        <v>62.772028809047299</v>
      </c>
      <c r="D53" s="87">
        <f>IF($D$3=0,0,$D$37/$I$37*I53)/(D48/60)</f>
        <v>55.448625447991773</v>
      </c>
      <c r="E53" s="87">
        <f>IF($D$3=0,0,$E$37/$I$37*I53)/(E48/60)</f>
        <v>36.617016805277586</v>
      </c>
      <c r="F53" s="87">
        <f>IF($D$3=0,0,$F$37/$I$37*I53)/(F48/60)</f>
        <v>29.99108043098926</v>
      </c>
      <c r="G53" s="87">
        <f>IF($D$3=0,0,$G$37/$I$37*I53)</f>
        <v>26.155012003769706</v>
      </c>
      <c r="H53" s="87">
        <f>IF($D$3=0,0,$H$37/$I$37*I53)/(H48/60)</f>
        <v>18.308508402638793</v>
      </c>
      <c r="I53" s="82">
        <f>IF($D$3=0,0,$D$27-(1/$D$26)*LN(LN(A53/(A53-1))))*1.1</f>
        <v>128.15955881847157</v>
      </c>
    </row>
    <row r="54" spans="1:9">
      <c r="A54" s="93">
        <v>15</v>
      </c>
      <c r="B54" s="91">
        <f>IF($D$3=0,0,$B$37/$I$37*I54)/(B48/60)</f>
        <v>90.588335496223223</v>
      </c>
      <c r="C54" s="87">
        <f>IF($D$3=0,0,$C$37/$I$37*I54)/(C48/60)</f>
        <v>69.683334997094775</v>
      </c>
      <c r="D54" s="87">
        <f>IF($D$3=0,0,$D$37/$I$37*I54)/(D48/60)</f>
        <v>61.553612580767052</v>
      </c>
      <c r="E54" s="87">
        <f>IF($D$3=0,0,$E$37/$I$37*I54)/(E48/60)</f>
        <v>40.648612081638618</v>
      </c>
      <c r="F54" s="87">
        <f>IF($D$3=0,0,$F$37/$I$37*I54)/(F48/60)</f>
        <v>33.293148943056394</v>
      </c>
      <c r="G54" s="87">
        <f>IF($D$3=0,0,$G$37/$I$37*I54)</f>
        <v>29.034722915456154</v>
      </c>
      <c r="H54" s="87">
        <f>IF($D$3=0,0,$H$37/$I$37*I54)/(H48/60)</f>
        <v>20.324306040819309</v>
      </c>
      <c r="I54" s="82">
        <f>IF($D$3=0,0,$D$27-(1/$D$26)*LN(LN(A54/(A54-1))))*1.1</f>
        <v>142.27014228573518</v>
      </c>
    </row>
    <row r="55" spans="1:9" ht="13.5" thickBot="1">
      <c r="A55" s="94">
        <v>20</v>
      </c>
      <c r="B55" s="109">
        <f>IF($D$3=0,0,$B$37/$I$37*I55)/(B48/60)</f>
        <v>96.879190725495306</v>
      </c>
      <c r="C55" s="88">
        <f>IF($D$3=0,0,$C$37/$I$37*I55)/(C48/60)</f>
        <v>74.522454404227148</v>
      </c>
      <c r="D55" s="88">
        <f>IF($D$3=0,0,$D$37/$I$37*I55)/(D48/60)</f>
        <v>65.828168057067316</v>
      </c>
      <c r="E55" s="88">
        <f>IF($D$3=0,0,$E$37/$I$37*I55)/(E48/60)</f>
        <v>43.471431735799172</v>
      </c>
      <c r="F55" s="88">
        <f>IF($D$3=0,0,$F$37/$I$37*I55)/(F48/60)</f>
        <v>35.605172659797418</v>
      </c>
      <c r="G55" s="88">
        <f>IF($D$3=0,0,$G$37/$I$37*I55)</f>
        <v>31.051022668427976</v>
      </c>
      <c r="H55" s="88">
        <f>IF($D$3=0,0,$H$37/$I$37*I55)/(H48/60)</f>
        <v>21.735715867899586</v>
      </c>
      <c r="I55" s="89">
        <f>IF($D$3=0,0,$D$27-(1/$D$26)*LN(LN(A55/(A55-1))))*1.1</f>
        <v>152.1500110752971</v>
      </c>
    </row>
    <row r="56" spans="1:9" ht="13.5" thickTop="1"/>
  </sheetData>
  <mergeCells count="4">
    <mergeCell ref="B1:D1"/>
    <mergeCell ref="B3:C3"/>
    <mergeCell ref="B4:C4"/>
    <mergeCell ref="B5:C5"/>
  </mergeCells>
  <phoneticPr fontId="0" type="noConversion"/>
  <conditionalFormatting sqref="B38:G44 H38:I46 B50:H55 D3:D5">
    <cfRule type="cellIs" dxfId="20" priority="1" stopIfTrue="1" operator="notEqual">
      <formula>0</formula>
    </cfRule>
  </conditionalFormatting>
  <conditionalFormatting sqref="I50:I55">
    <cfRule type="cellIs" dxfId="19" priority="2" stopIfTrue="1" operator="notEqual">
      <formula>0</formula>
    </cfRule>
  </conditionalFormatting>
  <pageMargins left="0.75" right="0.75" top="1" bottom="1" header="0" footer="0"/>
  <pageSetup paperSize="5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tabSelected="1" topLeftCell="A4" workbookViewId="0">
      <selection activeCell="E9" sqref="E9"/>
    </sheetView>
  </sheetViews>
  <sheetFormatPr baseColWidth="10" defaultRowHeight="12.75"/>
  <cols>
    <col min="1" max="5" width="11.42578125" style="271"/>
    <col min="6" max="6" width="14.140625" style="271" customWidth="1"/>
    <col min="7" max="16384" width="11.42578125" style="271"/>
  </cols>
  <sheetData>
    <row r="1" spans="1:52" s="272" customFormat="1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</row>
    <row r="2" spans="1:52" s="272" customFormat="1" ht="27.75">
      <c r="A2" s="271"/>
      <c r="B2" s="271"/>
      <c r="C2" s="271"/>
      <c r="D2" s="273"/>
      <c r="E2" s="274" t="s">
        <v>203</v>
      </c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</row>
    <row r="3" spans="1:52" s="272" customFormat="1" ht="29.25">
      <c r="A3" s="271"/>
      <c r="B3" s="271"/>
      <c r="C3" s="271"/>
      <c r="D3" s="273"/>
      <c r="E3" s="275" t="s">
        <v>197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</row>
    <row r="4" spans="1:52" s="272" customFormat="1" ht="29.25">
      <c r="B4" s="276" t="s">
        <v>204</v>
      </c>
      <c r="C4" s="277"/>
      <c r="D4" s="277"/>
      <c r="E4" s="275"/>
      <c r="F4" s="275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</row>
    <row r="5" spans="1:52" ht="19.5">
      <c r="B5" s="278" t="s">
        <v>205</v>
      </c>
      <c r="D5" s="279"/>
      <c r="E5" s="280"/>
      <c r="F5" s="280"/>
      <c r="G5" s="280"/>
      <c r="H5" s="280"/>
    </row>
    <row r="7" spans="1:52" ht="24">
      <c r="B7" s="281" t="s">
        <v>194</v>
      </c>
      <c r="C7" s="282"/>
      <c r="D7" s="283" t="s">
        <v>206</v>
      </c>
      <c r="E7" s="282"/>
      <c r="F7" s="282"/>
      <c r="G7" s="284"/>
      <c r="H7" s="285"/>
    </row>
    <row r="8" spans="1:52" ht="19.5">
      <c r="B8" s="282"/>
      <c r="C8" s="282"/>
      <c r="D8" s="282" t="s">
        <v>207</v>
      </c>
      <c r="E8" s="282"/>
      <c r="F8" s="282"/>
    </row>
    <row r="12" spans="1:52">
      <c r="B12" s="286" t="s">
        <v>324</v>
      </c>
    </row>
    <row r="13" spans="1:52">
      <c r="B13" s="286" t="s">
        <v>208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topLeftCell="A24" zoomScale="80" workbookViewId="0">
      <selection activeCell="D29" sqref="D29"/>
    </sheetView>
  </sheetViews>
  <sheetFormatPr baseColWidth="10" defaultRowHeight="12.75"/>
  <cols>
    <col min="1" max="16384" width="11.42578125" style="272"/>
  </cols>
  <sheetData>
    <row r="1" spans="1:53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</row>
    <row r="2" spans="1:53" ht="33">
      <c r="A2" s="271"/>
      <c r="B2" s="271"/>
      <c r="C2" s="271"/>
      <c r="D2" s="271"/>
      <c r="E2" s="273"/>
      <c r="F2" s="287" t="s">
        <v>203</v>
      </c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</row>
    <row r="3" spans="1:53" ht="29.25">
      <c r="A3" s="271"/>
      <c r="B3" s="271"/>
      <c r="C3" s="271"/>
      <c r="D3" s="271"/>
      <c r="E3" s="273"/>
      <c r="F3" s="275" t="s">
        <v>197</v>
      </c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</row>
    <row r="4" spans="1:53" s="271" customFormat="1" ht="18">
      <c r="D4" s="280" t="s">
        <v>209</v>
      </c>
      <c r="F4" s="280"/>
      <c r="G4" s="280"/>
      <c r="H4" s="280"/>
      <c r="I4" s="280"/>
    </row>
    <row r="5" spans="1:53" s="271" customFormat="1" ht="18">
      <c r="B5" s="288" t="s">
        <v>210</v>
      </c>
      <c r="D5" s="280"/>
      <c r="E5" s="280"/>
      <c r="F5" s="280"/>
      <c r="G5" s="280"/>
      <c r="H5" s="280"/>
      <c r="I5" s="280"/>
    </row>
    <row r="6" spans="1:53" s="271" customFormat="1" ht="18">
      <c r="D6" s="280"/>
      <c r="E6" s="280"/>
      <c r="F6" s="280"/>
      <c r="G6" s="280"/>
      <c r="H6" s="280"/>
      <c r="I6" s="280"/>
    </row>
    <row r="7" spans="1:53" s="271" customFormat="1" ht="18">
      <c r="B7" s="289" t="s">
        <v>211</v>
      </c>
      <c r="D7" s="280"/>
      <c r="E7" s="280"/>
      <c r="F7" s="280"/>
      <c r="G7" s="280"/>
      <c r="H7" s="280"/>
      <c r="I7" s="280"/>
    </row>
    <row r="8" spans="1:53" s="271" customFormat="1">
      <c r="C8" s="288"/>
    </row>
    <row r="9" spans="1:53" s="271" customFormat="1"/>
    <row r="10" spans="1:53" s="271" customFormat="1" ht="14.25">
      <c r="A10" s="290" t="s">
        <v>212</v>
      </c>
      <c r="B10" s="291" t="s">
        <v>213</v>
      </c>
      <c r="C10" s="288"/>
    </row>
    <row r="11" spans="1:53" s="271" customFormat="1">
      <c r="B11" s="288"/>
      <c r="C11" s="288"/>
    </row>
    <row r="12" spans="1:53" s="271" customFormat="1">
      <c r="B12" s="288"/>
      <c r="C12" s="288" t="s">
        <v>214</v>
      </c>
    </row>
    <row r="13" spans="1:53" s="271" customFormat="1">
      <c r="B13" s="288" t="s">
        <v>215</v>
      </c>
      <c r="C13" s="288"/>
    </row>
    <row r="14" spans="1:53" s="271" customFormat="1">
      <c r="B14" s="288"/>
      <c r="C14" s="288" t="s">
        <v>216</v>
      </c>
    </row>
    <row r="15" spans="1:53" s="271" customFormat="1">
      <c r="B15" s="288"/>
      <c r="C15" s="288"/>
    </row>
    <row r="16" spans="1:53" s="271" customFormat="1" ht="14.25">
      <c r="A16" s="290" t="s">
        <v>212</v>
      </c>
      <c r="B16" s="291" t="s">
        <v>217</v>
      </c>
      <c r="C16" s="288"/>
    </row>
    <row r="17" spans="1:4" s="271" customFormat="1">
      <c r="B17" s="288"/>
      <c r="C17" s="288"/>
    </row>
    <row r="18" spans="1:4" s="271" customFormat="1">
      <c r="B18" s="288"/>
      <c r="C18" s="288" t="s">
        <v>218</v>
      </c>
    </row>
    <row r="19" spans="1:4" s="271" customFormat="1">
      <c r="B19" s="288" t="s">
        <v>219</v>
      </c>
      <c r="C19" s="288"/>
    </row>
    <row r="20" spans="1:4" s="271" customFormat="1">
      <c r="B20" s="288"/>
      <c r="C20" s="288"/>
    </row>
    <row r="21" spans="1:4" s="271" customFormat="1"/>
    <row r="22" spans="1:4" s="271" customFormat="1" ht="14.25">
      <c r="A22" s="290" t="s">
        <v>212</v>
      </c>
      <c r="B22" s="291" t="s">
        <v>220</v>
      </c>
      <c r="C22" s="288"/>
      <c r="D22" s="288"/>
    </row>
    <row r="23" spans="1:4" s="271" customFormat="1">
      <c r="B23" s="288"/>
      <c r="C23" s="288"/>
    </row>
    <row r="24" spans="1:4" s="271" customFormat="1">
      <c r="B24" s="288"/>
      <c r="C24" s="288" t="s">
        <v>221</v>
      </c>
    </row>
    <row r="25" spans="1:4" s="271" customFormat="1">
      <c r="B25" s="288"/>
      <c r="C25" s="288"/>
    </row>
    <row r="26" spans="1:4" s="271" customFormat="1"/>
    <row r="27" spans="1:4" s="271" customFormat="1" ht="14.25">
      <c r="A27" s="290" t="s">
        <v>212</v>
      </c>
      <c r="B27" s="291" t="s">
        <v>222</v>
      </c>
      <c r="C27" s="288"/>
    </row>
    <row r="28" spans="1:4" s="271" customFormat="1">
      <c r="B28" s="288"/>
      <c r="C28" s="288"/>
    </row>
    <row r="29" spans="1:4" s="271" customFormat="1">
      <c r="B29" s="288"/>
      <c r="C29" s="288" t="s">
        <v>223</v>
      </c>
    </row>
    <row r="30" spans="1:4" s="271" customFormat="1">
      <c r="B30" s="288"/>
      <c r="C30" s="288"/>
    </row>
    <row r="31" spans="1:4" s="271" customFormat="1">
      <c r="B31" s="271" t="s">
        <v>224</v>
      </c>
    </row>
    <row r="32" spans="1:4" s="271" customFormat="1" ht="15.75">
      <c r="A32" s="292"/>
      <c r="B32" s="292"/>
    </row>
    <row r="33" spans="1:3" s="271" customFormat="1" ht="15.75">
      <c r="A33" s="292"/>
      <c r="B33" s="293" t="s">
        <v>225</v>
      </c>
    </row>
    <row r="34" spans="1:3" s="271" customFormat="1" ht="15.75">
      <c r="A34" s="292"/>
      <c r="B34" s="292"/>
    </row>
    <row r="35" spans="1:3" s="271" customFormat="1" ht="15.75">
      <c r="A35" s="292"/>
      <c r="B35" s="294"/>
      <c r="C35" s="271" t="s">
        <v>158</v>
      </c>
    </row>
    <row r="36" spans="1:3" s="271" customFormat="1" ht="15.75">
      <c r="A36" s="292"/>
      <c r="B36" s="292"/>
    </row>
    <row r="37" spans="1:3" s="271" customFormat="1" ht="15.75">
      <c r="A37" s="292"/>
      <c r="B37" s="295"/>
      <c r="C37" s="271" t="s">
        <v>156</v>
      </c>
    </row>
    <row r="38" spans="1:3" s="271" customFormat="1" ht="15.75">
      <c r="A38" s="292"/>
      <c r="B38" s="292"/>
    </row>
    <row r="39" spans="1:3" s="271" customFormat="1" ht="15.75">
      <c r="A39" s="292"/>
      <c r="B39" s="296"/>
      <c r="C39" s="271" t="s">
        <v>157</v>
      </c>
    </row>
    <row r="40" spans="1:3" s="271" customFormat="1" ht="15.75">
      <c r="A40" s="292"/>
      <c r="B40" s="292"/>
    </row>
    <row r="41" spans="1:3" s="271" customFormat="1" ht="15.75">
      <c r="A41" s="292"/>
      <c r="B41" s="292"/>
    </row>
    <row r="42" spans="1:3" s="271" customFormat="1"/>
    <row r="43" spans="1:3" s="271" customFormat="1"/>
    <row r="44" spans="1:3" s="271" customFormat="1"/>
    <row r="45" spans="1:3" s="271" customFormat="1"/>
    <row r="46" spans="1:3" s="271" customFormat="1"/>
    <row r="47" spans="1:3" s="271" customFormat="1"/>
    <row r="48" spans="1:3" s="271" customFormat="1"/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20"/>
  <sheetViews>
    <sheetView showGridLines="0" showZeros="0" topLeftCell="A99" zoomScaleNormal="100" workbookViewId="0">
      <selection activeCell="E92" sqref="E92"/>
    </sheetView>
  </sheetViews>
  <sheetFormatPr baseColWidth="10" defaultRowHeight="12.75"/>
  <cols>
    <col min="1" max="1" width="16.140625" bestFit="1" customWidth="1"/>
    <col min="3" max="3" width="18" customWidth="1"/>
    <col min="8" max="8" width="10.42578125" customWidth="1"/>
    <col min="9" max="9" width="10.28515625" customWidth="1"/>
  </cols>
  <sheetData>
    <row r="1" spans="1:10">
      <c r="A1" s="204"/>
      <c r="B1" s="227" t="s">
        <v>187</v>
      </c>
      <c r="C1" s="227"/>
      <c r="D1" s="227"/>
      <c r="E1" s="205"/>
      <c r="F1" s="205"/>
      <c r="G1" s="205"/>
      <c r="H1" s="205"/>
      <c r="I1" s="205"/>
      <c r="J1" s="206"/>
    </row>
    <row r="2" spans="1:10">
      <c r="A2" s="207"/>
      <c r="B2" s="170"/>
      <c r="C2" s="170"/>
      <c r="D2" s="170"/>
      <c r="E2" s="170"/>
      <c r="F2" s="170"/>
      <c r="G2" s="170"/>
      <c r="H2" s="170"/>
      <c r="I2" s="170"/>
      <c r="J2" s="208"/>
    </row>
    <row r="3" spans="1:10" ht="13.5" thickBot="1">
      <c r="A3" s="207"/>
      <c r="B3" s="170"/>
      <c r="C3" s="170"/>
      <c r="D3" s="170"/>
      <c r="E3" s="170"/>
      <c r="F3" s="170"/>
      <c r="G3" s="170"/>
      <c r="H3" s="170"/>
      <c r="I3" s="170"/>
      <c r="J3" s="208"/>
    </row>
    <row r="4" spans="1:10" ht="14.25" thickTop="1" thickBot="1">
      <c r="A4" s="207"/>
      <c r="B4" s="66"/>
      <c r="C4" s="72" t="s">
        <v>0</v>
      </c>
      <c r="D4" s="108" t="s">
        <v>1</v>
      </c>
      <c r="E4" s="170"/>
      <c r="F4" s="170"/>
      <c r="G4" s="170"/>
      <c r="H4" s="170"/>
      <c r="I4" s="170"/>
      <c r="J4" s="208"/>
    </row>
    <row r="5" spans="1:10">
      <c r="A5" s="207"/>
      <c r="B5" s="68">
        <v>1</v>
      </c>
      <c r="C5" s="141"/>
      <c r="D5" s="388">
        <v>49.8</v>
      </c>
      <c r="E5" s="170"/>
      <c r="F5" s="170"/>
      <c r="G5" s="170"/>
      <c r="H5" s="170"/>
      <c r="I5" s="170"/>
      <c r="J5" s="208"/>
    </row>
    <row r="6" spans="1:10">
      <c r="A6" s="207"/>
      <c r="B6" s="69">
        <v>2</v>
      </c>
      <c r="C6" s="142"/>
      <c r="D6" s="388">
        <v>61.4</v>
      </c>
      <c r="E6" s="170"/>
      <c r="F6" s="170"/>
      <c r="G6" s="170"/>
      <c r="H6" s="170"/>
      <c r="I6" s="170"/>
      <c r="J6" s="208"/>
    </row>
    <row r="7" spans="1:10">
      <c r="A7" s="207"/>
      <c r="B7" s="69">
        <v>3</v>
      </c>
      <c r="C7" s="142"/>
      <c r="D7" s="388">
        <v>93.5</v>
      </c>
      <c r="E7" s="170"/>
      <c r="F7" s="170"/>
      <c r="G7" s="170"/>
      <c r="H7" s="170"/>
      <c r="I7" s="170"/>
      <c r="J7" s="208"/>
    </row>
    <row r="8" spans="1:10">
      <c r="A8" s="207"/>
      <c r="B8" s="69">
        <v>4</v>
      </c>
      <c r="C8" s="142"/>
      <c r="D8" s="388">
        <v>59</v>
      </c>
      <c r="E8" s="170"/>
      <c r="F8" s="170"/>
      <c r="G8" s="170"/>
      <c r="H8" s="170"/>
      <c r="I8" s="170"/>
      <c r="J8" s="208"/>
    </row>
    <row r="9" spans="1:10">
      <c r="A9" s="207"/>
      <c r="B9" s="69">
        <v>5</v>
      </c>
      <c r="C9" s="142"/>
      <c r="D9" s="388">
        <v>91.9</v>
      </c>
      <c r="E9" s="170"/>
      <c r="F9" s="170"/>
      <c r="G9" s="170"/>
      <c r="H9" s="170"/>
      <c r="I9" s="170"/>
      <c r="J9" s="208"/>
    </row>
    <row r="10" spans="1:10">
      <c r="A10" s="207"/>
      <c r="B10" s="69">
        <v>6</v>
      </c>
      <c r="C10" s="142"/>
      <c r="D10" s="388">
        <v>69.900000000000006</v>
      </c>
      <c r="E10" s="170"/>
      <c r="F10" s="170"/>
      <c r="G10" s="170"/>
      <c r="H10" s="170"/>
      <c r="I10" s="170"/>
      <c r="J10" s="208"/>
    </row>
    <row r="11" spans="1:10">
      <c r="A11" s="207"/>
      <c r="B11" s="69">
        <v>7</v>
      </c>
      <c r="C11" s="142"/>
      <c r="D11" s="388">
        <v>27.7</v>
      </c>
      <c r="E11" s="170"/>
      <c r="F11" s="170"/>
      <c r="G11" s="170"/>
      <c r="H11" s="170"/>
      <c r="I11" s="170"/>
      <c r="J11" s="208"/>
    </row>
    <row r="12" spans="1:10">
      <c r="A12" s="207"/>
      <c r="B12" s="69">
        <v>8</v>
      </c>
      <c r="C12" s="142"/>
      <c r="D12" s="388">
        <v>93.5</v>
      </c>
      <c r="E12" s="170"/>
      <c r="F12" s="170"/>
      <c r="G12" s="170"/>
      <c r="H12" s="170"/>
      <c r="I12" s="170"/>
      <c r="J12" s="208"/>
    </row>
    <row r="13" spans="1:10">
      <c r="A13" s="207"/>
      <c r="B13" s="69">
        <v>9</v>
      </c>
      <c r="C13" s="141"/>
      <c r="D13" s="388">
        <v>20.3</v>
      </c>
      <c r="E13" s="170"/>
      <c r="F13" s="170"/>
      <c r="G13" s="170"/>
      <c r="H13" s="170"/>
      <c r="I13" s="170"/>
      <c r="J13" s="208"/>
    </row>
    <row r="14" spans="1:10">
      <c r="A14" s="207"/>
      <c r="B14" s="69">
        <v>10</v>
      </c>
      <c r="C14" s="142"/>
      <c r="D14" s="184"/>
      <c r="E14" s="170"/>
      <c r="F14" s="170"/>
      <c r="G14" s="170"/>
      <c r="H14" s="170"/>
      <c r="I14" s="170"/>
      <c r="J14" s="208"/>
    </row>
    <row r="15" spans="1:10">
      <c r="A15" s="207"/>
      <c r="B15" s="69">
        <v>11</v>
      </c>
      <c r="C15" s="141"/>
      <c r="D15" s="184"/>
      <c r="E15" s="170"/>
      <c r="F15" s="170"/>
      <c r="G15" s="171"/>
      <c r="H15" s="171"/>
      <c r="I15" s="171"/>
      <c r="J15" s="219"/>
    </row>
    <row r="16" spans="1:10">
      <c r="A16" s="207"/>
      <c r="B16" s="69">
        <v>12</v>
      </c>
      <c r="C16" s="142"/>
      <c r="D16" s="184"/>
      <c r="E16" s="170"/>
      <c r="F16" s="170"/>
      <c r="G16" s="170"/>
      <c r="H16" s="170"/>
      <c r="I16" s="170"/>
      <c r="J16" s="208"/>
    </row>
    <row r="17" spans="1:10">
      <c r="A17" s="207"/>
      <c r="B17" s="69">
        <v>13</v>
      </c>
      <c r="C17" s="141"/>
      <c r="D17" s="184"/>
      <c r="E17" s="170"/>
      <c r="F17" s="170"/>
      <c r="G17" s="171"/>
      <c r="H17" s="171"/>
      <c r="I17" s="171"/>
      <c r="J17" s="219"/>
    </row>
    <row r="18" spans="1:10">
      <c r="A18" s="207"/>
      <c r="B18" s="69">
        <v>14</v>
      </c>
      <c r="C18" s="142"/>
      <c r="D18" s="184"/>
      <c r="E18" s="170"/>
      <c r="F18" s="170"/>
      <c r="G18" s="171"/>
      <c r="H18" s="171"/>
      <c r="I18" s="171"/>
      <c r="J18" s="219"/>
    </row>
    <row r="19" spans="1:10">
      <c r="A19" s="207"/>
      <c r="B19" s="69">
        <v>15</v>
      </c>
      <c r="C19" s="141"/>
      <c r="D19" s="184"/>
      <c r="E19" s="170"/>
      <c r="F19" s="170"/>
      <c r="G19" s="171"/>
      <c r="H19" s="171"/>
      <c r="I19" s="171"/>
      <c r="J19" s="219"/>
    </row>
    <row r="20" spans="1:10">
      <c r="A20" s="207"/>
      <c r="B20" s="69">
        <v>16</v>
      </c>
      <c r="C20" s="142"/>
      <c r="D20" s="185"/>
      <c r="E20" s="170"/>
      <c r="F20" s="170"/>
      <c r="G20" s="171"/>
      <c r="H20" s="171"/>
      <c r="I20" s="171"/>
      <c r="J20" s="219"/>
    </row>
    <row r="21" spans="1:10">
      <c r="A21" s="207"/>
      <c r="B21" s="69">
        <v>17</v>
      </c>
      <c r="C21" s="141"/>
      <c r="D21" s="185"/>
      <c r="E21" s="170"/>
      <c r="F21" s="170"/>
      <c r="G21" s="171"/>
      <c r="H21" s="171"/>
      <c r="I21" s="171"/>
      <c r="J21" s="219"/>
    </row>
    <row r="22" spans="1:10">
      <c r="A22" s="207"/>
      <c r="B22" s="69">
        <v>18</v>
      </c>
      <c r="C22" s="142"/>
      <c r="D22" s="185"/>
      <c r="E22" s="170"/>
      <c r="F22" s="170"/>
      <c r="G22" s="171"/>
      <c r="H22" s="171"/>
      <c r="I22" s="171"/>
      <c r="J22" s="219"/>
    </row>
    <row r="23" spans="1:10">
      <c r="A23" s="207"/>
      <c r="B23" s="69">
        <v>19</v>
      </c>
      <c r="C23" s="141"/>
      <c r="D23" s="185"/>
      <c r="E23" s="170"/>
      <c r="F23" s="170"/>
      <c r="G23" s="171"/>
      <c r="H23" s="171"/>
      <c r="I23" s="171"/>
      <c r="J23" s="219"/>
    </row>
    <row r="24" spans="1:10">
      <c r="A24" s="207"/>
      <c r="B24" s="69">
        <v>20</v>
      </c>
      <c r="C24" s="142"/>
      <c r="D24" s="185"/>
      <c r="E24" s="170"/>
      <c r="F24" s="170"/>
      <c r="G24" s="171"/>
      <c r="H24" s="171"/>
      <c r="I24" s="171"/>
      <c r="J24" s="219"/>
    </row>
    <row r="25" spans="1:10">
      <c r="A25" s="207"/>
      <c r="B25" s="69">
        <v>21</v>
      </c>
      <c r="C25" s="141"/>
      <c r="D25" s="185"/>
      <c r="E25" s="170"/>
      <c r="F25" s="170"/>
      <c r="G25" s="171"/>
      <c r="H25" s="171"/>
      <c r="I25" s="171"/>
      <c r="J25" s="219"/>
    </row>
    <row r="26" spans="1:10">
      <c r="A26" s="207"/>
      <c r="B26" s="69">
        <v>22</v>
      </c>
      <c r="C26" s="142"/>
      <c r="D26" s="185"/>
      <c r="E26" s="170"/>
      <c r="F26" s="170"/>
      <c r="G26" s="171"/>
      <c r="H26" s="171"/>
      <c r="I26" s="171"/>
      <c r="J26" s="219"/>
    </row>
    <row r="27" spans="1:10">
      <c r="A27" s="207"/>
      <c r="B27" s="69">
        <v>23</v>
      </c>
      <c r="C27" s="141"/>
      <c r="D27" s="185"/>
      <c r="E27" s="170"/>
      <c r="F27" s="170"/>
      <c r="G27" s="171"/>
      <c r="H27" s="171"/>
      <c r="I27" s="171"/>
      <c r="J27" s="219"/>
    </row>
    <row r="28" spans="1:10" ht="13.5" thickBot="1">
      <c r="A28" s="207"/>
      <c r="B28" s="69">
        <v>24</v>
      </c>
      <c r="C28" s="142"/>
      <c r="D28" s="185"/>
      <c r="E28" s="170"/>
      <c r="F28" s="170"/>
      <c r="G28" s="171"/>
      <c r="H28" s="171"/>
      <c r="I28" s="171"/>
      <c r="J28" s="219"/>
    </row>
    <row r="29" spans="1:10">
      <c r="A29" s="207"/>
      <c r="B29" s="390" t="s">
        <v>9</v>
      </c>
      <c r="C29" s="391"/>
      <c r="D29" s="255">
        <f>COUNT(D5:D28)</f>
        <v>9</v>
      </c>
      <c r="E29" s="170"/>
      <c r="F29" s="170"/>
      <c r="G29" s="171"/>
      <c r="H29" s="171"/>
      <c r="I29" s="171"/>
      <c r="J29" s="219"/>
    </row>
    <row r="30" spans="1:10">
      <c r="A30" s="207"/>
      <c r="B30" s="392" t="s">
        <v>2</v>
      </c>
      <c r="C30" s="393"/>
      <c r="D30" s="256">
        <f>IF(D29=0,0,AVERAGE(D5:D28))</f>
        <v>63</v>
      </c>
      <c r="E30" s="170"/>
      <c r="F30" s="170"/>
      <c r="G30" s="170"/>
      <c r="H30" s="170"/>
      <c r="I30" s="170"/>
      <c r="J30" s="208"/>
    </row>
    <row r="31" spans="1:10" ht="13.5" thickBot="1">
      <c r="A31" s="207"/>
      <c r="B31" s="394" t="s">
        <v>10</v>
      </c>
      <c r="C31" s="395"/>
      <c r="D31" s="257">
        <f>IF(D29=1,0,IF(D29=0,0,STDEV(D5:D28)))</f>
        <v>27.39867697535777</v>
      </c>
      <c r="E31" s="170"/>
      <c r="F31" s="170"/>
      <c r="G31" s="170"/>
      <c r="H31" s="170"/>
      <c r="I31" s="170"/>
      <c r="J31" s="208"/>
    </row>
    <row r="32" spans="1:10" ht="13.5" thickTop="1">
      <c r="A32" s="215"/>
      <c r="B32" s="218"/>
      <c r="C32" s="218"/>
      <c r="D32" s="218"/>
      <c r="E32" s="218"/>
      <c r="F32" s="218"/>
      <c r="G32" s="218"/>
      <c r="H32" s="218"/>
      <c r="I32" s="218"/>
      <c r="J32" s="67"/>
    </row>
    <row r="33" spans="1:62">
      <c r="A33" s="204"/>
      <c r="B33" s="226" t="s">
        <v>186</v>
      </c>
      <c r="D33" s="205"/>
      <c r="E33" s="205"/>
      <c r="F33" s="205"/>
      <c r="G33" s="205"/>
      <c r="H33" s="205"/>
      <c r="I33" s="205"/>
      <c r="J33" s="206"/>
    </row>
    <row r="34" spans="1:62">
      <c r="A34" s="207"/>
      <c r="B34" s="170"/>
      <c r="C34" s="170"/>
      <c r="D34" s="170"/>
      <c r="E34" s="170"/>
      <c r="F34" s="170"/>
      <c r="G34" s="170"/>
      <c r="H34" s="170"/>
      <c r="I34" s="170"/>
      <c r="J34" s="208"/>
    </row>
    <row r="35" spans="1:62">
      <c r="A35" s="207"/>
      <c r="B35" s="170" t="s">
        <v>7</v>
      </c>
      <c r="C35" s="170"/>
      <c r="D35" s="170"/>
      <c r="E35" s="170"/>
      <c r="F35" s="170"/>
      <c r="G35" s="170"/>
      <c r="H35" s="170"/>
      <c r="I35" s="170"/>
      <c r="J35" s="208"/>
    </row>
    <row r="36" spans="1:62" ht="13.5" thickBot="1">
      <c r="A36" s="207"/>
      <c r="B36" s="170"/>
      <c r="C36" s="170"/>
      <c r="D36" s="170"/>
      <c r="E36" s="170"/>
      <c r="F36" s="170"/>
      <c r="G36" s="170"/>
      <c r="H36" s="170"/>
      <c r="I36" s="170"/>
      <c r="J36" s="208"/>
    </row>
    <row r="37" spans="1:62" ht="14.25" thickTop="1" thickBot="1">
      <c r="A37" s="209" t="s">
        <v>8</v>
      </c>
      <c r="B37" s="186" t="s">
        <v>153</v>
      </c>
      <c r="C37" s="188" t="s">
        <v>152</v>
      </c>
      <c r="D37" s="76" t="s">
        <v>8</v>
      </c>
      <c r="E37" s="186" t="s">
        <v>153</v>
      </c>
      <c r="F37" s="188" t="s">
        <v>152</v>
      </c>
      <c r="G37" s="76" t="s">
        <v>8</v>
      </c>
      <c r="H37" s="186" t="s">
        <v>153</v>
      </c>
      <c r="I37" s="187" t="s">
        <v>152</v>
      </c>
      <c r="J37" s="208"/>
    </row>
    <row r="38" spans="1:62">
      <c r="A38" s="210">
        <v>3</v>
      </c>
      <c r="B38" s="172">
        <v>0.42859999999999998</v>
      </c>
      <c r="C38" s="173">
        <v>0.64349999999999996</v>
      </c>
      <c r="D38" s="77">
        <v>10</v>
      </c>
      <c r="E38" s="172">
        <v>0.49519999999999997</v>
      </c>
      <c r="F38" s="173">
        <v>0.94969999999999999</v>
      </c>
      <c r="G38" s="77">
        <v>17</v>
      </c>
      <c r="H38" s="172">
        <v>0.5181</v>
      </c>
      <c r="I38" s="174">
        <v>1.0410999999999999</v>
      </c>
      <c r="J38" s="208"/>
    </row>
    <row r="39" spans="1:62">
      <c r="A39" s="211">
        <v>4</v>
      </c>
      <c r="B39" s="175">
        <v>0.44579999999999997</v>
      </c>
      <c r="C39" s="176">
        <v>0.73150000000000004</v>
      </c>
      <c r="D39" s="78">
        <v>11</v>
      </c>
      <c r="E39" s="175">
        <v>0.49959999999999999</v>
      </c>
      <c r="F39" s="176">
        <v>0.96760000000000002</v>
      </c>
      <c r="G39" s="177">
        <v>18</v>
      </c>
      <c r="H39" s="178">
        <v>0.5202</v>
      </c>
      <c r="I39" s="179">
        <v>1.0492999999999999</v>
      </c>
      <c r="J39" s="208"/>
    </row>
    <row r="40" spans="1:62">
      <c r="A40" s="211">
        <v>5</v>
      </c>
      <c r="B40" s="175">
        <v>0.45579999999999998</v>
      </c>
      <c r="C40" s="176">
        <v>0.79279999999999995</v>
      </c>
      <c r="D40" s="78">
        <v>12</v>
      </c>
      <c r="E40" s="175">
        <v>0.50349999999999995</v>
      </c>
      <c r="F40" s="176">
        <v>0.98329999999999995</v>
      </c>
      <c r="G40" s="78">
        <v>19</v>
      </c>
      <c r="H40" s="175">
        <v>0.52200000000000002</v>
      </c>
      <c r="I40" s="179">
        <v>1.0566</v>
      </c>
      <c r="J40" s="208"/>
    </row>
    <row r="41" spans="1:62">
      <c r="A41" s="211">
        <v>6</v>
      </c>
      <c r="B41" s="175">
        <v>0.46899999999999997</v>
      </c>
      <c r="C41" s="176">
        <v>0.83879999999999999</v>
      </c>
      <c r="D41" s="78">
        <v>13</v>
      </c>
      <c r="E41" s="175">
        <v>0.50700000000000001</v>
      </c>
      <c r="F41" s="176">
        <v>0.99719999999999998</v>
      </c>
      <c r="G41" s="78">
        <v>20</v>
      </c>
      <c r="H41" s="175">
        <v>0.52359999999999995</v>
      </c>
      <c r="I41" s="179">
        <v>1.0628</v>
      </c>
      <c r="J41" s="208"/>
    </row>
    <row r="42" spans="1:62">
      <c r="A42" s="211">
        <v>7</v>
      </c>
      <c r="B42" s="175">
        <v>0.47739999999999999</v>
      </c>
      <c r="C42" s="176">
        <v>0.87490000000000001</v>
      </c>
      <c r="D42" s="78">
        <v>14</v>
      </c>
      <c r="E42" s="175">
        <v>0.51</v>
      </c>
      <c r="F42" s="176">
        <v>1.0095000000000001</v>
      </c>
      <c r="G42" s="78">
        <v>21</v>
      </c>
      <c r="H42" s="175">
        <v>0.5252</v>
      </c>
      <c r="I42" s="179">
        <v>1.0696000000000001</v>
      </c>
      <c r="J42" s="208"/>
    </row>
    <row r="43" spans="1:62">
      <c r="A43" s="211">
        <v>8</v>
      </c>
      <c r="B43" s="175">
        <v>0.48430000000000001</v>
      </c>
      <c r="C43" s="176">
        <v>0.90429999999999999</v>
      </c>
      <c r="D43" s="78">
        <v>15</v>
      </c>
      <c r="E43" s="175">
        <v>0.51280000000000003</v>
      </c>
      <c r="F43" s="176">
        <v>1.0206</v>
      </c>
      <c r="G43" s="78">
        <v>22</v>
      </c>
      <c r="H43" s="175">
        <v>0.52680000000000005</v>
      </c>
      <c r="I43" s="179">
        <v>1.0753999999999999</v>
      </c>
      <c r="J43" s="208"/>
    </row>
    <row r="44" spans="1:62" ht="13.5" thickBot="1">
      <c r="A44" s="212">
        <v>9</v>
      </c>
      <c r="B44" s="180">
        <v>0.49020000000000002</v>
      </c>
      <c r="C44" s="181">
        <v>0.92879999999999996</v>
      </c>
      <c r="D44" s="79">
        <v>16</v>
      </c>
      <c r="E44" s="180">
        <v>0.51570000000000005</v>
      </c>
      <c r="F44" s="181">
        <v>1.0316000000000001</v>
      </c>
      <c r="G44" s="79">
        <v>23</v>
      </c>
      <c r="H44" s="180">
        <v>0.52829999999999999</v>
      </c>
      <c r="I44" s="182">
        <v>1.0810999999999999</v>
      </c>
      <c r="J44" s="208"/>
    </row>
    <row r="45" spans="1:62" ht="13.5" thickTop="1">
      <c r="A45" s="207"/>
      <c r="B45" s="170"/>
      <c r="C45" s="170"/>
      <c r="D45" s="170"/>
      <c r="E45" s="170"/>
      <c r="F45" s="170"/>
      <c r="G45" s="170"/>
      <c r="H45" s="170"/>
      <c r="I45" s="170"/>
      <c r="J45" s="208"/>
    </row>
    <row r="46" spans="1:62">
      <c r="A46" s="207"/>
      <c r="B46" s="170" t="s">
        <v>13</v>
      </c>
      <c r="C46" s="170"/>
      <c r="D46" s="170"/>
      <c r="E46" s="170"/>
      <c r="F46" s="170"/>
      <c r="G46" s="170"/>
      <c r="H46" s="170"/>
      <c r="I46" s="170"/>
      <c r="J46" s="208"/>
    </row>
    <row r="47" spans="1:62" ht="13.5" thickBot="1">
      <c r="A47" s="207"/>
      <c r="B47" s="170"/>
      <c r="C47" s="170" t="s">
        <v>14</v>
      </c>
      <c r="D47" s="170"/>
      <c r="E47" s="170"/>
      <c r="F47" s="170"/>
      <c r="G47" s="170"/>
      <c r="H47" s="170"/>
      <c r="I47" s="170"/>
      <c r="J47" s="208"/>
    </row>
    <row r="48" spans="1:62" ht="14.25" thickTop="1" thickBot="1">
      <c r="A48" s="207"/>
      <c r="B48" s="170"/>
      <c r="C48" s="170"/>
      <c r="D48" s="170"/>
      <c r="E48" s="170"/>
      <c r="F48" s="170"/>
      <c r="G48" s="170"/>
      <c r="H48" s="170"/>
      <c r="I48" s="170"/>
      <c r="J48" s="208"/>
      <c r="BH48" s="4">
        <f>IF(D29=4,B38,IF(D29=5,B39,IF(D29=6,B40,IF(D29=7,B41,IF(D29=8,B42,IF(D29=9,B43,IF(D29=10,B44,IF(D29=11,E38,0))))))))</f>
        <v>0.48430000000000001</v>
      </c>
      <c r="BI48" s="80">
        <f>IF(D29&lt;12,BH48,IF(D29=12,E39,IF(D29=13,E40,IF(D29=14,E41,IF(D29=15,E42,IF(D29=16,E43,IF(D29=17,E44,0)))))))</f>
        <v>0.48430000000000001</v>
      </c>
      <c r="BJ48" s="80">
        <f>IF(D29&lt;18,BI48,IF(D29=18,H38,IF(D29=19,H39,IF(D29=20,H40,IF(D29=21,H41,IF(D29=22,H42,IF(D29=23,H43,IF(D29=24,H44,0))))))))</f>
        <v>0.48430000000000001</v>
      </c>
    </row>
    <row r="49" spans="1:62" s="3" customFormat="1" ht="13.5" thickTop="1">
      <c r="A49" s="213"/>
      <c r="B49" s="203"/>
      <c r="C49" s="249" t="s">
        <v>153</v>
      </c>
      <c r="D49" s="252">
        <f>BJ48</f>
        <v>0.48430000000000001</v>
      </c>
      <c r="E49" s="203"/>
      <c r="F49" s="203"/>
      <c r="G49" s="203"/>
      <c r="H49" s="203"/>
      <c r="I49" s="203"/>
      <c r="J49" s="214"/>
      <c r="BH49" s="4">
        <f>IF(D29=4,C38,IF(D29=5,C39,IF(D29=6,C40,IF(D29=7,C41,IF(D29=8,C42,IF(D29=9,C43,IF(D29=10,C44,IF(D29=11,F38,0))))))))</f>
        <v>0.90429999999999999</v>
      </c>
      <c r="BI49" s="81">
        <f>IF(D29&lt;12,BH49,IF(D29=12,F39,IF(D29=13,F40,IF(D29=14,F41,IF(D29=15,F42,IF(D29=16,F43,IF(D29=17,F44,0)))))))</f>
        <v>0.90429999999999999</v>
      </c>
      <c r="BJ49" s="81">
        <f>IF(D29&lt;18,BI49,IF(D29=18,I38,IF(D29=19,I39,IF(D29=20,I40,IF(D29=21,I41,IF(D29=22,I42,IF(D29=23,I43,IF(D29=24,I44,0))))))))</f>
        <v>0.90429999999999999</v>
      </c>
    </row>
    <row r="50" spans="1:62" ht="13.5" thickBot="1">
      <c r="A50" s="207"/>
      <c r="B50" s="170"/>
      <c r="C50" s="250" t="s">
        <v>152</v>
      </c>
      <c r="D50" s="258">
        <f>BJ49</f>
        <v>0.90429999999999999</v>
      </c>
      <c r="E50" s="170"/>
      <c r="F50" s="170"/>
      <c r="G50" s="170"/>
      <c r="H50" s="170"/>
      <c r="I50" s="170"/>
      <c r="J50" s="208"/>
    </row>
    <row r="51" spans="1:62">
      <c r="A51" s="207"/>
      <c r="B51" s="170"/>
      <c r="C51" s="85" t="s">
        <v>89</v>
      </c>
      <c r="D51" s="168"/>
      <c r="E51" s="170"/>
      <c r="F51" s="170"/>
      <c r="G51" s="170"/>
      <c r="H51" s="170"/>
      <c r="I51" s="170"/>
      <c r="J51" s="208"/>
    </row>
    <row r="52" spans="1:62">
      <c r="A52" s="207"/>
      <c r="B52" s="170"/>
      <c r="C52" s="251" t="s">
        <v>3</v>
      </c>
      <c r="D52" s="259">
        <f>IF(D31=0,0,IF(D50=0,0,D50/D31))</f>
        <v>3.3005243312051992E-2</v>
      </c>
      <c r="E52" s="170"/>
      <c r="F52" s="170"/>
      <c r="G52" s="170"/>
      <c r="H52" s="170"/>
      <c r="I52" s="170"/>
      <c r="J52" s="208"/>
    </row>
    <row r="53" spans="1:62">
      <c r="A53" s="207"/>
      <c r="B53" s="170"/>
      <c r="C53" s="251" t="s">
        <v>4</v>
      </c>
      <c r="D53" s="259">
        <f>IF(D31=0,0,IF(D49=0,0,D30-(D49/D52)))</f>
        <v>48.326573859155403</v>
      </c>
      <c r="E53" s="170"/>
      <c r="F53" s="170"/>
      <c r="G53" s="170"/>
      <c r="H53" s="170"/>
      <c r="I53" s="170"/>
      <c r="J53" s="208"/>
    </row>
    <row r="54" spans="1:62" ht="13.5" thickBot="1">
      <c r="A54" s="207"/>
      <c r="B54" s="170"/>
      <c r="C54" s="253" t="s">
        <v>11</v>
      </c>
      <c r="D54" s="254">
        <v>10</v>
      </c>
      <c r="E54" s="170"/>
      <c r="F54" s="170"/>
      <c r="G54" s="170"/>
      <c r="H54" s="170"/>
      <c r="I54" s="170"/>
      <c r="J54" s="208"/>
    </row>
    <row r="55" spans="1:62" ht="13.5" thickTop="1">
      <c r="A55" s="207"/>
      <c r="B55" s="170"/>
      <c r="C55" s="170"/>
      <c r="D55" s="170"/>
      <c r="E55" s="170"/>
      <c r="F55" s="170"/>
      <c r="G55" s="170"/>
      <c r="H55" s="170"/>
      <c r="I55" s="170"/>
      <c r="J55" s="208"/>
    </row>
    <row r="56" spans="1:62">
      <c r="A56" s="207"/>
      <c r="B56" s="170"/>
      <c r="C56" s="201" t="s">
        <v>12</v>
      </c>
      <c r="D56" s="202">
        <f>IF(D54=0,0,IF(D53=0,0,($D$53-(1/$D$52)*LN(LN(D54/(D54-1)))))*1.1)</f>
        <v>128.15955881847157</v>
      </c>
      <c r="E56" s="269" t="s">
        <v>195</v>
      </c>
      <c r="F56" s="170"/>
      <c r="G56" s="270"/>
      <c r="H56" s="170"/>
      <c r="I56" s="170"/>
      <c r="J56" s="208"/>
    </row>
    <row r="57" spans="1:62" ht="13.5" thickBot="1">
      <c r="A57" s="207"/>
      <c r="B57" s="170"/>
      <c r="C57" s="201"/>
      <c r="D57" s="202"/>
      <c r="E57" s="201"/>
      <c r="F57" s="170"/>
      <c r="G57" s="170"/>
      <c r="H57" s="170"/>
      <c r="I57" s="170"/>
      <c r="J57" s="208"/>
    </row>
    <row r="58" spans="1:62">
      <c r="A58" s="207"/>
      <c r="B58" s="228" t="s">
        <v>188</v>
      </c>
      <c r="C58" s="229"/>
      <c r="D58" s="230"/>
      <c r="E58" s="231"/>
      <c r="F58" s="232"/>
      <c r="G58" s="170"/>
      <c r="H58" s="170"/>
      <c r="I58" s="170"/>
      <c r="J58" s="208"/>
    </row>
    <row r="59" spans="1:62">
      <c r="A59" s="207"/>
      <c r="B59" s="233"/>
      <c r="C59" s="234"/>
      <c r="D59" s="235"/>
      <c r="E59" s="234"/>
      <c r="F59" s="236"/>
      <c r="G59" s="170"/>
      <c r="H59" s="170"/>
      <c r="I59" s="170"/>
      <c r="J59" s="208"/>
    </row>
    <row r="60" spans="1:62">
      <c r="A60" s="207"/>
      <c r="B60" s="237" t="s">
        <v>180</v>
      </c>
      <c r="C60" s="234"/>
      <c r="D60" s="238"/>
      <c r="E60" s="234"/>
      <c r="F60" s="236"/>
      <c r="G60" s="170"/>
      <c r="H60" s="170"/>
      <c r="I60" s="170"/>
      <c r="J60" s="208"/>
    </row>
    <row r="61" spans="1:62">
      <c r="A61" s="207"/>
      <c r="B61" s="233"/>
      <c r="C61" s="234"/>
      <c r="D61" s="239"/>
      <c r="E61" s="234"/>
      <c r="F61" s="236"/>
      <c r="G61" s="170"/>
      <c r="H61" s="170"/>
      <c r="I61" s="170"/>
      <c r="J61" s="208"/>
    </row>
    <row r="62" spans="1:62">
      <c r="A62" s="207"/>
      <c r="B62" s="233"/>
      <c r="C62" s="241" t="s">
        <v>193</v>
      </c>
      <c r="D62" s="260">
        <f>IF(D53=0,0,'Analisis estadistico'!L2)</f>
        <v>0.95830587327759453</v>
      </c>
      <c r="E62" s="234"/>
      <c r="F62" s="236"/>
      <c r="G62" s="170"/>
      <c r="H62" s="170"/>
      <c r="I62" s="170"/>
      <c r="J62" s="208"/>
    </row>
    <row r="63" spans="1:62">
      <c r="A63" s="207"/>
      <c r="B63" s="244"/>
      <c r="C63" s="245"/>
      <c r="D63" s="246"/>
      <c r="E63" s="247"/>
      <c r="F63" s="248"/>
      <c r="G63" s="170"/>
      <c r="H63" s="170"/>
      <c r="I63" s="170"/>
      <c r="J63" s="208"/>
    </row>
    <row r="64" spans="1:62">
      <c r="A64" s="207"/>
      <c r="B64" s="233"/>
      <c r="C64" s="234"/>
      <c r="D64" s="235"/>
      <c r="E64" s="234"/>
      <c r="F64" s="236"/>
      <c r="G64" s="170"/>
      <c r="H64" s="170"/>
      <c r="I64" s="170"/>
      <c r="J64" s="208"/>
    </row>
    <row r="65" spans="1:10">
      <c r="A65" s="207"/>
      <c r="B65" s="237" t="s">
        <v>181</v>
      </c>
      <c r="C65" s="234"/>
      <c r="D65" s="238"/>
      <c r="E65" s="234"/>
      <c r="F65" s="236"/>
      <c r="G65" s="170"/>
      <c r="H65" s="170"/>
      <c r="I65" s="170"/>
      <c r="J65" s="208"/>
    </row>
    <row r="66" spans="1:10">
      <c r="A66" s="207"/>
      <c r="B66" s="233"/>
      <c r="C66" s="234"/>
      <c r="D66" s="261"/>
      <c r="E66" s="234"/>
      <c r="F66" s="236"/>
      <c r="G66" s="170"/>
      <c r="H66" s="170"/>
      <c r="I66" s="170"/>
      <c r="J66" s="208"/>
    </row>
    <row r="67" spans="1:10">
      <c r="A67" s="207"/>
      <c r="B67" s="233"/>
      <c r="C67" s="242" t="s">
        <v>191</v>
      </c>
      <c r="D67" s="262">
        <f>IF(D53=0,0,'Analisis estadistico'!K2)</f>
        <v>9.0497563782813151E-2</v>
      </c>
      <c r="E67" s="234"/>
      <c r="F67" s="236"/>
      <c r="G67" s="170"/>
      <c r="H67" s="170"/>
      <c r="I67" s="170"/>
      <c r="J67" s="208"/>
    </row>
    <row r="68" spans="1:10" ht="13.5" thickBot="1">
      <c r="A68" s="207"/>
      <c r="B68" s="240"/>
      <c r="C68" s="243" t="s">
        <v>192</v>
      </c>
      <c r="D68" s="263">
        <f>IF(D53=0,0,'Tabla Kolmogorov'!G5)</f>
        <v>0.432</v>
      </c>
      <c r="E68" s="396" t="str">
        <f>IF(D68&gt;D67,"Significativo al 95 %","no significativo")</f>
        <v>Significativo al 95 %</v>
      </c>
      <c r="F68" s="397"/>
      <c r="G68" s="170"/>
      <c r="H68" s="170"/>
      <c r="I68" s="170"/>
      <c r="J68" s="208"/>
    </row>
    <row r="69" spans="1:10">
      <c r="A69" s="215"/>
      <c r="B69" s="218"/>
      <c r="C69" s="216"/>
      <c r="D69" s="217"/>
      <c r="E69" s="225"/>
      <c r="F69" s="225"/>
      <c r="G69" s="218"/>
      <c r="H69" s="218"/>
      <c r="I69" s="218"/>
      <c r="J69" s="67"/>
    </row>
    <row r="70" spans="1:10">
      <c r="A70" s="204"/>
      <c r="B70" s="205"/>
      <c r="C70" s="205"/>
      <c r="D70" s="205"/>
      <c r="E70" s="205"/>
      <c r="F70" s="205"/>
      <c r="G70" s="205"/>
      <c r="H70" s="205"/>
      <c r="I70" s="205"/>
      <c r="J70" s="206"/>
    </row>
    <row r="71" spans="1:10">
      <c r="A71" s="207"/>
      <c r="B71" s="170"/>
      <c r="C71" s="201" t="s">
        <v>189</v>
      </c>
      <c r="D71" s="170"/>
      <c r="E71" s="170"/>
      <c r="F71" s="170"/>
      <c r="G71" s="170"/>
      <c r="H71" s="170"/>
      <c r="I71" s="170"/>
      <c r="J71" s="208"/>
    </row>
    <row r="72" spans="1:10">
      <c r="A72" s="207"/>
      <c r="B72" s="170"/>
      <c r="C72" s="170"/>
      <c r="D72" s="170"/>
      <c r="E72" s="170"/>
      <c r="F72" s="170"/>
      <c r="G72" s="170"/>
      <c r="H72" s="170"/>
      <c r="I72" s="170"/>
      <c r="J72" s="208"/>
    </row>
    <row r="73" spans="1:10">
      <c r="A73" s="207"/>
      <c r="B73" s="201" t="s">
        <v>155</v>
      </c>
      <c r="C73" s="170"/>
      <c r="D73" s="170"/>
      <c r="E73" s="170"/>
      <c r="F73" s="170"/>
      <c r="G73" s="170"/>
      <c r="H73" s="170"/>
      <c r="I73" s="170"/>
      <c r="J73" s="208"/>
    </row>
    <row r="74" spans="1:10">
      <c r="A74" s="207"/>
      <c r="B74" s="170"/>
      <c r="C74" s="170" t="s">
        <v>15</v>
      </c>
      <c r="D74" s="170"/>
      <c r="E74" s="170"/>
      <c r="F74" s="170"/>
      <c r="G74" s="170"/>
      <c r="H74" s="170"/>
      <c r="I74" s="170"/>
      <c r="J74" s="208"/>
    </row>
    <row r="75" spans="1:10" ht="13.5" thickBot="1">
      <c r="A75" s="207"/>
      <c r="B75" s="170"/>
      <c r="C75" s="170"/>
      <c r="D75" s="170" t="s">
        <v>16</v>
      </c>
      <c r="E75" s="170"/>
      <c r="F75" s="170"/>
      <c r="G75" s="170"/>
      <c r="H75" s="170"/>
      <c r="I75" s="170"/>
      <c r="J75" s="208"/>
    </row>
    <row r="76" spans="1:10" ht="13.5" thickTop="1">
      <c r="A76" s="220" t="s">
        <v>90</v>
      </c>
      <c r="B76" s="90">
        <v>5</v>
      </c>
      <c r="C76" s="2">
        <v>10</v>
      </c>
      <c r="D76" s="2">
        <v>15</v>
      </c>
      <c r="E76" s="2">
        <v>30</v>
      </c>
      <c r="F76" s="2">
        <v>45</v>
      </c>
      <c r="G76" s="2">
        <v>60</v>
      </c>
      <c r="H76" s="2">
        <v>120</v>
      </c>
      <c r="I76" s="86" t="s">
        <v>17</v>
      </c>
      <c r="J76" s="208"/>
    </row>
    <row r="77" spans="1:10" ht="13.5" thickBot="1">
      <c r="A77" s="221" t="s">
        <v>18</v>
      </c>
      <c r="B77" s="97">
        <v>0.26</v>
      </c>
      <c r="C77" s="98">
        <v>0.4</v>
      </c>
      <c r="D77" s="98">
        <v>0.53</v>
      </c>
      <c r="E77" s="98">
        <v>0.7</v>
      </c>
      <c r="F77" s="98">
        <v>0.86</v>
      </c>
      <c r="G77" s="98">
        <v>1</v>
      </c>
      <c r="H77" s="98">
        <v>1.41</v>
      </c>
      <c r="I77" s="99">
        <v>4.9000000000000004</v>
      </c>
      <c r="J77" s="208"/>
    </row>
    <row r="78" spans="1:10">
      <c r="A78" s="222" t="s">
        <v>120</v>
      </c>
      <c r="B78" s="67"/>
      <c r="C78" s="64"/>
      <c r="D78" s="64"/>
      <c r="E78" s="64"/>
      <c r="F78" s="64"/>
      <c r="G78" s="64"/>
      <c r="H78" s="64"/>
      <c r="I78" s="65"/>
      <c r="J78" s="208"/>
    </row>
    <row r="79" spans="1:10">
      <c r="A79" s="223">
        <v>2</v>
      </c>
      <c r="B79" s="264">
        <f>IF($D$52=0,0,$B$77/$I$77*I79)</f>
        <v>3.4688450644462434</v>
      </c>
      <c r="C79" s="265">
        <f>IF($D$52=0,0,$C$77/$I$77*I79)</f>
        <v>5.3366847145326819</v>
      </c>
      <c r="D79" s="265">
        <f>IF($D$52=0,0,$D$77/$I$77*I79)</f>
        <v>7.0711072467558038</v>
      </c>
      <c r="E79" s="265">
        <f>IF($D$52=0,0,$E$77/$I$77*I79)</f>
        <v>9.3391982504321938</v>
      </c>
      <c r="F79" s="265">
        <f>IF($D$52=0,0,$F$77/$I$77*I79)</f>
        <v>11.473872136245268</v>
      </c>
      <c r="G79" s="265">
        <f>IF($D$52=0,0,$G$77/$I$77*I79)</f>
        <v>13.341711786331704</v>
      </c>
      <c r="H79" s="265">
        <f>IF($D$52=0,0,$H$77/$I$77*I79)</f>
        <v>18.811813618727701</v>
      </c>
      <c r="I79" s="81">
        <f>IF($D$52=0,0,$D$53-(1/$D$52)*LN(LN(A79/(A79-1))))*1.1</f>
        <v>65.37438775302536</v>
      </c>
      <c r="J79" s="208"/>
    </row>
    <row r="80" spans="1:10">
      <c r="A80" s="223">
        <v>5</v>
      </c>
      <c r="B80" s="264">
        <f>IF($D$52=0,0,$B$77/$I$77*I80)</f>
        <v>5.4732275250125717</v>
      </c>
      <c r="C80" s="265">
        <f>IF($D$52=0,0,$C$77/$I$77*I80)</f>
        <v>8.4203500384808798</v>
      </c>
      <c r="D80" s="265">
        <f>IF($D$52=0,0,$D$77/$I$77*I80)</f>
        <v>11.156963800987166</v>
      </c>
      <c r="E80" s="265">
        <f>IF($D$52=0,0,$E$77/$I$77*I80)</f>
        <v>14.735612567341539</v>
      </c>
      <c r="F80" s="265">
        <f>IF($D$52=0,0,$F$77/$I$77*I80)</f>
        <v>18.10375258273389</v>
      </c>
      <c r="G80" s="265">
        <f>IF($D$52=0,0,$G$77/$I$77*I80)</f>
        <v>21.050875096202198</v>
      </c>
      <c r="H80" s="265">
        <f>IF($D$52=0,0,$H$77/$I$77*I80)</f>
        <v>29.681733885645095</v>
      </c>
      <c r="I80" s="81">
        <f>IF($D$52=0,0,$D$53-(1/$D$52)*LN(LN(A80/(A80-1))))*1.1</f>
        <v>103.14928797139078</v>
      </c>
      <c r="J80" s="208"/>
    </row>
    <row r="81" spans="1:10">
      <c r="A81" s="223">
        <v>10</v>
      </c>
      <c r="B81" s="264">
        <f>IF($D$52=0,0,$B$77/$I$77*I81)</f>
        <v>6.8003031209801232</v>
      </c>
      <c r="C81" s="265">
        <f>IF($D$52=0,0,$C$77/$I$77*I81)</f>
        <v>10.462004801507883</v>
      </c>
      <c r="D81" s="265">
        <f>IF($D$52=0,0,$D$77/$I$77*I81)</f>
        <v>13.862156361997943</v>
      </c>
      <c r="E81" s="265">
        <f>IF($D$52=0,0,$E$77/$I$77*I81)</f>
        <v>18.308508402638793</v>
      </c>
      <c r="F81" s="265">
        <f>IF($D$52=0,0,$F$77/$I$77*I81)</f>
        <v>22.493310323241946</v>
      </c>
      <c r="G81" s="265">
        <f>IF($D$52=0,0,$G$77/$I$77*I81)</f>
        <v>26.155012003769706</v>
      </c>
      <c r="H81" s="265">
        <f>IF($D$52=0,0,$H$77/$I$77*I81)</f>
        <v>36.878566925315283</v>
      </c>
      <c r="I81" s="81">
        <f>IF($D$52=0,0,$D$53-(1/$D$52)*LN(LN(A81/(A81-1))))*1.1</f>
        <v>128.15955881847157</v>
      </c>
      <c r="J81" s="208"/>
    </row>
    <row r="82" spans="1:10">
      <c r="A82" s="223">
        <v>15</v>
      </c>
      <c r="B82" s="264">
        <f>IF($D$52=0,0,$B$77/$I$77*I82)</f>
        <v>7.549027958018601</v>
      </c>
      <c r="C82" s="265">
        <f>IF($D$52=0,0,$C$77/$I$77*I82)</f>
        <v>11.613889166182462</v>
      </c>
      <c r="D82" s="265">
        <f>IF($D$52=0,0,$D$77/$I$77*I82)</f>
        <v>15.388403145191763</v>
      </c>
      <c r="E82" s="265">
        <f>IF($D$52=0,0,$E$77/$I$77*I82)</f>
        <v>20.324306040819309</v>
      </c>
      <c r="F82" s="265">
        <f>IF($D$52=0,0,$F$77/$I$77*I82)</f>
        <v>24.969861707292296</v>
      </c>
      <c r="G82" s="265">
        <f>IF($D$52=0,0,$G$77/$I$77*I82)</f>
        <v>29.034722915456154</v>
      </c>
      <c r="H82" s="265">
        <f>IF($D$52=0,0,$H$77/$I$77*I82)</f>
        <v>40.938959310793173</v>
      </c>
      <c r="I82" s="81">
        <f>IF($D$52=0,0,$D$53-(1/$D$52)*LN(LN(A82/(A82-1))))*1.1</f>
        <v>142.27014228573518</v>
      </c>
      <c r="J82" s="208"/>
    </row>
    <row r="83" spans="1:10" ht="13.5" thickBot="1">
      <c r="A83" s="224">
        <v>20</v>
      </c>
      <c r="B83" s="266">
        <f>IF($D$52=0,0,$B$77/$I$77*I83)</f>
        <v>8.0732658937912749</v>
      </c>
      <c r="C83" s="267">
        <f>IF($D$52=0,0,$C$77/$I$77*I83)</f>
        <v>12.420409067371191</v>
      </c>
      <c r="D83" s="267">
        <f>IF($D$52=0,0,$D$77/$I$77*I83)</f>
        <v>16.457042014266829</v>
      </c>
      <c r="E83" s="267">
        <f>IF($D$52=0,0,$E$77/$I$77*I83)</f>
        <v>21.735715867899586</v>
      </c>
      <c r="F83" s="267">
        <f>IF($D$52=0,0,$F$77/$I$77*I83)</f>
        <v>26.703879494848064</v>
      </c>
      <c r="G83" s="267">
        <f>IF($D$52=0,0,$G$77/$I$77*I83)</f>
        <v>31.051022668427976</v>
      </c>
      <c r="H83" s="267">
        <f>IF($D$52=0,0,$H$77/$I$77*I83)</f>
        <v>43.781941962483444</v>
      </c>
      <c r="I83" s="268">
        <f>IF($D$52=0,0,$D$53-(1/$D$52)*LN(LN(A83/(A83-1))))*1.1</f>
        <v>152.1500110752971</v>
      </c>
      <c r="J83" s="208"/>
    </row>
    <row r="84" spans="1:10" ht="13.5" thickTop="1">
      <c r="A84" s="207"/>
      <c r="B84" s="171"/>
      <c r="C84" s="171"/>
      <c r="D84" s="171"/>
      <c r="E84" s="171"/>
      <c r="F84" s="171"/>
      <c r="G84" s="171"/>
      <c r="H84" s="171"/>
      <c r="I84" s="171"/>
      <c r="J84" s="208"/>
    </row>
    <row r="85" spans="1:10">
      <c r="A85" s="207"/>
      <c r="B85" s="201" t="s">
        <v>154</v>
      </c>
      <c r="C85" s="170"/>
      <c r="D85" s="170"/>
      <c r="E85" s="170"/>
      <c r="F85" s="170"/>
      <c r="G85" s="170"/>
      <c r="H85" s="171"/>
      <c r="I85" s="171"/>
      <c r="J85" s="208"/>
    </row>
    <row r="86" spans="1:10">
      <c r="A86" s="207"/>
      <c r="B86" s="170"/>
      <c r="C86" s="170" t="s">
        <v>15</v>
      </c>
      <c r="D86" s="170"/>
      <c r="E86" s="170"/>
      <c r="F86" s="170"/>
      <c r="G86" s="170"/>
      <c r="H86" s="171"/>
      <c r="I86" s="171"/>
      <c r="J86" s="208"/>
    </row>
    <row r="87" spans="1:10" ht="13.5" thickBot="1">
      <c r="A87" s="207"/>
      <c r="B87" s="170"/>
      <c r="C87" s="170"/>
      <c r="D87" s="170"/>
      <c r="E87" s="170"/>
      <c r="F87" s="170"/>
      <c r="G87" s="170"/>
      <c r="H87" s="170"/>
      <c r="I87" s="170"/>
      <c r="J87" s="208"/>
    </row>
    <row r="88" spans="1:10" ht="13.5" thickTop="1">
      <c r="A88" s="220" t="s">
        <v>90</v>
      </c>
      <c r="B88" s="90">
        <v>5</v>
      </c>
      <c r="C88" s="2">
        <v>10</v>
      </c>
      <c r="D88" s="2">
        <v>15</v>
      </c>
      <c r="E88" s="2">
        <v>30</v>
      </c>
      <c r="F88" s="2">
        <v>45</v>
      </c>
      <c r="G88" s="2">
        <v>60</v>
      </c>
      <c r="H88" s="2">
        <v>120</v>
      </c>
      <c r="I88" s="86" t="s">
        <v>17</v>
      </c>
      <c r="J88" s="208"/>
    </row>
    <row r="89" spans="1:10" ht="13.5" thickBot="1">
      <c r="A89" s="221" t="s">
        <v>18</v>
      </c>
      <c r="B89" s="97">
        <v>0.26</v>
      </c>
      <c r="C89" s="98">
        <v>0.4</v>
      </c>
      <c r="D89" s="98">
        <v>0.53</v>
      </c>
      <c r="E89" s="98">
        <v>0.7</v>
      </c>
      <c r="F89" s="98">
        <v>0.86</v>
      </c>
      <c r="G89" s="98">
        <v>1</v>
      </c>
      <c r="H89" s="98">
        <v>1.4</v>
      </c>
      <c r="I89" s="99">
        <v>4.9000000000000004</v>
      </c>
      <c r="J89" s="208"/>
    </row>
    <row r="90" spans="1:10">
      <c r="A90" s="222" t="s">
        <v>120</v>
      </c>
      <c r="B90" s="67"/>
      <c r="C90" s="64"/>
      <c r="D90" s="64"/>
      <c r="E90" s="64"/>
      <c r="F90" s="64"/>
      <c r="G90" s="64"/>
      <c r="H90" s="64"/>
      <c r="I90" s="65"/>
      <c r="J90" s="208"/>
    </row>
    <row r="91" spans="1:10">
      <c r="A91" s="223">
        <v>2</v>
      </c>
      <c r="B91" s="264">
        <f>IF($D$52=0,0,$B$77/$I$77*I91)/(B88/60)</f>
        <v>41.626140773354926</v>
      </c>
      <c r="C91" s="265">
        <f>IF($D$52=0,0,$C$77/$I$77*I91)/(C88/60)</f>
        <v>32.020108287196095</v>
      </c>
      <c r="D91" s="265">
        <f>IF($D$52=0,0,$D$77/$I$77*I91)/(D88/60)</f>
        <v>28.284428987023215</v>
      </c>
      <c r="E91" s="265">
        <f>IF($D$52=0,0,$E$77/$I$77*I91)/(E88/60)</f>
        <v>18.678396500864388</v>
      </c>
      <c r="F91" s="265">
        <f>IF($D$52=0,0,$F$77/$I$77*I91)/(F88/60)</f>
        <v>15.298496181660356</v>
      </c>
      <c r="G91" s="265">
        <f>IF($D$52=0,0,$G$77/$I$77*I91)</f>
        <v>13.341711786331704</v>
      </c>
      <c r="H91" s="265">
        <f>IF($D$52=0,0,$H$77/$I$77*I91)/(H88/60)</f>
        <v>9.4059068093638505</v>
      </c>
      <c r="I91" s="81">
        <f>IF($D$52=0,0,$D$53-(1/$D$52)*LN(LN(A91/(A91-1))))*1.1</f>
        <v>65.37438775302536</v>
      </c>
      <c r="J91" s="208"/>
    </row>
    <row r="92" spans="1:10">
      <c r="A92" s="223">
        <v>5</v>
      </c>
      <c r="B92" s="264">
        <f>IF($D$52=0,0,$B$77/$I$77*I92)/(B88/60)</f>
        <v>65.67873030015086</v>
      </c>
      <c r="C92" s="265">
        <f>IF($D$52=0,0,$C$77/$I$77*I92)/(C88/60)</f>
        <v>50.522100230885279</v>
      </c>
      <c r="D92" s="265">
        <f>IF($D$52=0,0,$D$77/$I$77*I92)/(D88/60)</f>
        <v>44.627855203948663</v>
      </c>
      <c r="E92" s="265">
        <f>IF($D$52=0,0,$E$77/$I$77*I92)/(E88/60)</f>
        <v>29.471225134683078</v>
      </c>
      <c r="F92" s="265">
        <f>IF($D$52=0,0,$F$77/$I$77*I92)/(F88/60)</f>
        <v>24.13833677697852</v>
      </c>
      <c r="G92" s="265">
        <f>IF($D$52=0,0,$G$77/$I$77*I92)</f>
        <v>21.050875096202198</v>
      </c>
      <c r="H92" s="265">
        <f>IF($D$52=0,0,$H$77/$I$77*I92)/(H88/60)</f>
        <v>14.840866942822547</v>
      </c>
      <c r="I92" s="81">
        <f>IF($D$52=0,0,$D$53-(1/$D$52)*LN(LN(A92/(A92-1))))*1.1</f>
        <v>103.14928797139078</v>
      </c>
      <c r="J92" s="208"/>
    </row>
    <row r="93" spans="1:10">
      <c r="A93" s="223">
        <v>10</v>
      </c>
      <c r="B93" s="264">
        <f>IF($D$52=0,0,$B$77/$I$77*I93)/(B88/60)</f>
        <v>81.603637451761486</v>
      </c>
      <c r="C93" s="265">
        <f>IF($D$52=0,0,$C$77/$I$77*I93)/(C88/60)</f>
        <v>62.772028809047299</v>
      </c>
      <c r="D93" s="265">
        <f>IF($D$52=0,0,$D$77/$I$77*I93)/(D88/60)</f>
        <v>55.448625447991773</v>
      </c>
      <c r="E93" s="265">
        <f>IF($D$52=0,0,$E$77/$I$77*I93)/(E88/60)</f>
        <v>36.617016805277586</v>
      </c>
      <c r="F93" s="265">
        <f>IF($D$52=0,0,$F$77/$I$77*I93)/(F88/60)</f>
        <v>29.99108043098926</v>
      </c>
      <c r="G93" s="265">
        <f>IF($D$52=0,0,$G$77/$I$77*I93)</f>
        <v>26.155012003769706</v>
      </c>
      <c r="H93" s="265">
        <f>IF($D$52=0,0,$H$77/$I$77*I93)/(H88/60)</f>
        <v>18.439283462657642</v>
      </c>
      <c r="I93" s="81">
        <f>IF($D$52=0,0,$D$53-(1/$D$52)*LN(LN(A93/(A93-1))))*1.1</f>
        <v>128.15955881847157</v>
      </c>
      <c r="J93" s="208"/>
    </row>
    <row r="94" spans="1:10">
      <c r="A94" s="223">
        <v>15</v>
      </c>
      <c r="B94" s="264">
        <f>IF($D$52=0,0,$B$77/$I$77*I94)/(B88/60)</f>
        <v>90.588335496223223</v>
      </c>
      <c r="C94" s="265">
        <f>IF($D$52=0,0,$C$77/$I$77*I94)/(C88/60)</f>
        <v>69.683334997094775</v>
      </c>
      <c r="D94" s="265">
        <f>IF($D$52=0,0,$D$77/$I$77*I94)/(D88/60)</f>
        <v>61.553612580767052</v>
      </c>
      <c r="E94" s="265">
        <f>IF($D$52=0,0,$E$77/$I$77*I94)/(E88/60)</f>
        <v>40.648612081638618</v>
      </c>
      <c r="F94" s="265">
        <f>IF($D$52=0,0,$F$77/$I$77*I94)/(F88/60)</f>
        <v>33.293148943056394</v>
      </c>
      <c r="G94" s="265">
        <f>IF($D$52=0,0,$G$77/$I$77*I94)</f>
        <v>29.034722915456154</v>
      </c>
      <c r="H94" s="265">
        <f>IF($D$52=0,0,$H$77/$I$77*I94)/(H88/60)</f>
        <v>20.469479655396587</v>
      </c>
      <c r="I94" s="81">
        <f>IF($D$52=0,0,$D$53-(1/$D$52)*LN(LN(A94/(A94-1))))*1.1</f>
        <v>142.27014228573518</v>
      </c>
      <c r="J94" s="208"/>
    </row>
    <row r="95" spans="1:10" ht="13.5" thickBot="1">
      <c r="A95" s="224">
        <v>20</v>
      </c>
      <c r="B95" s="266">
        <f>IF($D$52=0,0,$B$77/$I$77*I95)/(B88/60)</f>
        <v>96.879190725495306</v>
      </c>
      <c r="C95" s="267">
        <f>IF($D$52=0,0,$C$77/$I$77*I95)/(C88/60)</f>
        <v>74.522454404227148</v>
      </c>
      <c r="D95" s="267">
        <f>IF($D$52=0,0,$D$77/$I$77*I95)/(D88/60)</f>
        <v>65.828168057067316</v>
      </c>
      <c r="E95" s="267">
        <f>IF($D$52=0,0,$E$77/$I$77*I95)/(E88/60)</f>
        <v>43.471431735799172</v>
      </c>
      <c r="F95" s="267">
        <f>IF($D$52=0,0,$F$77/$I$77*I95)/(F88/60)</f>
        <v>35.605172659797418</v>
      </c>
      <c r="G95" s="267">
        <f>IF($D$52=0,0,$G$77/$I$77*I95)</f>
        <v>31.051022668427976</v>
      </c>
      <c r="H95" s="267">
        <f>IF($D$52=0,0,$H$77/$I$77*I95)/(H88/60)</f>
        <v>21.890970981241722</v>
      </c>
      <c r="I95" s="268">
        <f>IF($D$52=0,0,$D$53-(1/$D$52)*LN(LN(A95/(A95-1))))*1.1</f>
        <v>152.1500110752971</v>
      </c>
      <c r="J95" s="208"/>
    </row>
    <row r="96" spans="1:10" ht="13.5" thickTop="1">
      <c r="A96" s="207"/>
      <c r="B96" s="170"/>
      <c r="C96" s="170"/>
      <c r="D96" s="170"/>
      <c r="E96" s="170"/>
      <c r="F96" s="170"/>
      <c r="G96" s="170"/>
      <c r="H96" s="170"/>
      <c r="I96" s="170"/>
      <c r="J96" s="208"/>
    </row>
    <row r="97" spans="1:10">
      <c r="A97" s="207"/>
      <c r="B97" s="170"/>
      <c r="C97" s="201" t="s">
        <v>190</v>
      </c>
      <c r="D97" s="170"/>
      <c r="E97" s="170"/>
      <c r="F97" s="170"/>
      <c r="G97" s="170"/>
      <c r="H97" s="170"/>
      <c r="I97" s="170"/>
      <c r="J97" s="208"/>
    </row>
    <row r="98" spans="1:10">
      <c r="A98" s="207"/>
      <c r="B98" s="170"/>
      <c r="C98" s="170"/>
      <c r="D98" s="170"/>
      <c r="E98" s="170"/>
      <c r="F98" s="170"/>
      <c r="G98" s="170"/>
      <c r="H98" s="170"/>
      <c r="I98" s="170"/>
      <c r="J98" s="208"/>
    </row>
    <row r="99" spans="1:10">
      <c r="A99" s="207"/>
      <c r="B99" s="170"/>
      <c r="C99" s="170"/>
      <c r="D99" s="170"/>
      <c r="E99" s="170"/>
      <c r="F99" s="170"/>
      <c r="G99" s="170"/>
      <c r="H99" s="170"/>
      <c r="I99" s="170"/>
      <c r="J99" s="208"/>
    </row>
    <row r="100" spans="1:10">
      <c r="A100" s="207"/>
      <c r="B100" s="170"/>
      <c r="C100" s="170"/>
      <c r="D100" s="170"/>
      <c r="E100" s="170"/>
      <c r="F100" s="170"/>
      <c r="G100" s="170"/>
      <c r="H100" s="170"/>
      <c r="I100" s="170"/>
      <c r="J100" s="208"/>
    </row>
    <row r="101" spans="1:10">
      <c r="A101" s="207"/>
      <c r="B101" s="170"/>
      <c r="C101" s="170"/>
      <c r="D101" s="170"/>
      <c r="E101" s="170"/>
      <c r="F101" s="170"/>
      <c r="G101" s="170"/>
      <c r="H101" s="170"/>
      <c r="I101" s="170"/>
      <c r="J101" s="208"/>
    </row>
    <row r="102" spans="1:10">
      <c r="A102" s="207"/>
      <c r="B102" s="170"/>
      <c r="C102" s="170"/>
      <c r="D102" s="170"/>
      <c r="E102" s="170"/>
      <c r="F102" s="170"/>
      <c r="G102" s="170"/>
      <c r="H102" s="170"/>
      <c r="I102" s="170"/>
      <c r="J102" s="208"/>
    </row>
    <row r="103" spans="1:10">
      <c r="A103" s="207"/>
      <c r="B103" s="170"/>
      <c r="C103" s="170"/>
      <c r="D103" s="170"/>
      <c r="E103" s="170"/>
      <c r="F103" s="170"/>
      <c r="G103" s="170"/>
      <c r="H103" s="170"/>
      <c r="I103" s="170"/>
      <c r="J103" s="208"/>
    </row>
    <row r="104" spans="1:10">
      <c r="A104" s="207"/>
      <c r="B104" s="170"/>
      <c r="C104" s="170"/>
      <c r="D104" s="170"/>
      <c r="E104" s="170"/>
      <c r="F104" s="170"/>
      <c r="G104" s="170"/>
      <c r="H104" s="170"/>
      <c r="I104" s="170"/>
      <c r="J104" s="208"/>
    </row>
    <row r="105" spans="1:10">
      <c r="A105" s="207"/>
      <c r="B105" s="170"/>
      <c r="C105" s="170"/>
      <c r="D105" s="170"/>
      <c r="E105" s="170"/>
      <c r="F105" s="170"/>
      <c r="G105" s="170"/>
      <c r="H105" s="170"/>
      <c r="I105" s="170"/>
      <c r="J105" s="208"/>
    </row>
    <row r="106" spans="1:10">
      <c r="A106" s="207"/>
      <c r="B106" s="170"/>
      <c r="C106" s="170"/>
      <c r="D106" s="170"/>
      <c r="E106" s="170"/>
      <c r="F106" s="170"/>
      <c r="G106" s="170"/>
      <c r="H106" s="170"/>
      <c r="I106" s="170"/>
      <c r="J106" s="208"/>
    </row>
    <row r="107" spans="1:10">
      <c r="A107" s="207"/>
      <c r="B107" s="170"/>
      <c r="C107" s="170"/>
      <c r="D107" s="170"/>
      <c r="E107" s="170"/>
      <c r="F107" s="170"/>
      <c r="G107" s="170"/>
      <c r="H107" s="170"/>
      <c r="I107" s="170"/>
      <c r="J107" s="208"/>
    </row>
    <row r="108" spans="1:10">
      <c r="A108" s="207"/>
      <c r="B108" s="170"/>
      <c r="C108" s="170"/>
      <c r="D108" s="170"/>
      <c r="E108" s="170"/>
      <c r="F108" s="170"/>
      <c r="G108" s="170"/>
      <c r="H108" s="170"/>
      <c r="I108" s="170"/>
      <c r="J108" s="208"/>
    </row>
    <row r="109" spans="1:10">
      <c r="A109" s="207"/>
      <c r="B109" s="170"/>
      <c r="C109" s="170"/>
      <c r="D109" s="170"/>
      <c r="E109" s="170"/>
      <c r="F109" s="170"/>
      <c r="G109" s="170"/>
      <c r="H109" s="170"/>
      <c r="I109" s="170"/>
      <c r="J109" s="208"/>
    </row>
    <row r="110" spans="1:10">
      <c r="A110" s="207"/>
      <c r="B110" s="170"/>
      <c r="C110" s="170"/>
      <c r="D110" s="170"/>
      <c r="E110" s="170"/>
      <c r="F110" s="170"/>
      <c r="G110" s="170"/>
      <c r="H110" s="170"/>
      <c r="I110" s="170"/>
      <c r="J110" s="208"/>
    </row>
    <row r="111" spans="1:10">
      <c r="A111" s="207"/>
      <c r="B111" s="170"/>
      <c r="C111" s="170"/>
      <c r="D111" s="170"/>
      <c r="E111" s="170"/>
      <c r="F111" s="170"/>
      <c r="G111" s="170"/>
      <c r="H111" s="170"/>
      <c r="I111" s="170"/>
      <c r="J111" s="208"/>
    </row>
    <row r="112" spans="1:10">
      <c r="A112" s="207"/>
      <c r="B112" s="170"/>
      <c r="C112" s="170"/>
      <c r="D112" s="170"/>
      <c r="E112" s="170"/>
      <c r="F112" s="170"/>
      <c r="G112" s="170"/>
      <c r="H112" s="170"/>
      <c r="I112" s="170"/>
      <c r="J112" s="208"/>
    </row>
    <row r="113" spans="1:10">
      <c r="A113" s="207"/>
      <c r="B113" s="170"/>
      <c r="C113" s="170"/>
      <c r="D113" s="170"/>
      <c r="E113" s="170"/>
      <c r="F113" s="170"/>
      <c r="G113" s="170"/>
      <c r="H113" s="170"/>
      <c r="I113" s="170"/>
      <c r="J113" s="208"/>
    </row>
    <row r="114" spans="1:10">
      <c r="A114" s="207"/>
      <c r="B114" s="170"/>
      <c r="C114" s="170"/>
      <c r="D114" s="170"/>
      <c r="E114" s="170"/>
      <c r="F114" s="170"/>
      <c r="G114" s="170"/>
      <c r="H114" s="170"/>
      <c r="I114" s="170"/>
      <c r="J114" s="208"/>
    </row>
    <row r="115" spans="1:10">
      <c r="A115" s="207"/>
      <c r="B115" s="170"/>
      <c r="C115" s="170"/>
      <c r="D115" s="170"/>
      <c r="E115" s="170"/>
      <c r="F115" s="170"/>
      <c r="G115" s="170"/>
      <c r="H115" s="170"/>
      <c r="I115" s="170"/>
      <c r="J115" s="208"/>
    </row>
    <row r="116" spans="1:10">
      <c r="A116" s="207"/>
      <c r="B116" s="170"/>
      <c r="C116" s="170"/>
      <c r="D116" s="170"/>
      <c r="E116" s="170"/>
      <c r="F116" s="170"/>
      <c r="G116" s="170"/>
      <c r="H116" s="170"/>
      <c r="I116" s="170"/>
      <c r="J116" s="208"/>
    </row>
    <row r="117" spans="1:10">
      <c r="A117" s="207"/>
      <c r="B117" s="170"/>
      <c r="C117" s="170"/>
      <c r="D117" s="170"/>
      <c r="E117" s="170"/>
      <c r="F117" s="170"/>
      <c r="G117" s="170"/>
      <c r="H117" s="170"/>
      <c r="I117" s="170"/>
      <c r="J117" s="208"/>
    </row>
    <row r="118" spans="1:10">
      <c r="A118" s="207"/>
      <c r="B118" s="170"/>
      <c r="C118" s="170"/>
      <c r="D118" s="170"/>
      <c r="E118" s="170"/>
      <c r="F118" s="170"/>
      <c r="G118" s="170"/>
      <c r="H118" s="170"/>
      <c r="I118" s="170"/>
      <c r="J118" s="208"/>
    </row>
    <row r="119" spans="1:10">
      <c r="A119" s="207"/>
      <c r="B119" s="170"/>
      <c r="C119" s="170"/>
      <c r="D119" s="170"/>
      <c r="E119" s="170"/>
      <c r="F119" s="170"/>
      <c r="G119" s="170"/>
      <c r="H119" s="170"/>
      <c r="I119" s="170"/>
      <c r="J119" s="208"/>
    </row>
    <row r="120" spans="1:10">
      <c r="A120" s="215"/>
      <c r="B120" s="218"/>
      <c r="C120" s="218"/>
      <c r="D120" s="218"/>
      <c r="E120" s="218"/>
      <c r="F120" s="218"/>
      <c r="G120" s="218"/>
      <c r="H120" s="218"/>
      <c r="I120" s="218"/>
      <c r="J120" s="67"/>
    </row>
  </sheetData>
  <sheetProtection password="D2A3" sheet="1" objects="1" scenarios="1"/>
  <mergeCells count="4">
    <mergeCell ref="E68:F68"/>
    <mergeCell ref="B29:C29"/>
    <mergeCell ref="B30:C30"/>
    <mergeCell ref="B31:C31"/>
  </mergeCells>
  <phoneticPr fontId="0" type="noConversion"/>
  <conditionalFormatting sqref="B78:G84 H78:I86 B90:H95 D29:D31 D62:D63 D67:D68">
    <cfRule type="cellIs" dxfId="18" priority="1" stopIfTrue="1" operator="notEqual">
      <formula>0</formula>
    </cfRule>
  </conditionalFormatting>
  <conditionalFormatting sqref="I90">
    <cfRule type="cellIs" dxfId="17" priority="2" stopIfTrue="1" operator="notEqual">
      <formula>0</formula>
    </cfRule>
  </conditionalFormatting>
  <conditionalFormatting sqref="C5:C28">
    <cfRule type="cellIs" dxfId="16" priority="3" stopIfTrue="1" operator="notEqual">
      <formula>0</formula>
    </cfRule>
  </conditionalFormatting>
  <conditionalFormatting sqref="D5:D28">
    <cfRule type="cellIs" dxfId="15" priority="4" stopIfTrue="1" operator="notEqual">
      <formula>0</formula>
    </cfRule>
  </conditionalFormatting>
  <conditionalFormatting sqref="I91:I95">
    <cfRule type="cellIs" dxfId="14" priority="5" stopIfTrue="1" operator="notEqual">
      <formula>0</formula>
    </cfRule>
  </conditionalFormatting>
  <pageMargins left="0.75" right="0.75" top="1" bottom="1" header="0" footer="0"/>
  <pageSetup paperSize="5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30" sqref="G30"/>
    </sheetView>
  </sheetViews>
  <sheetFormatPr baseColWidth="10" defaultRowHeight="12.75"/>
  <cols>
    <col min="2" max="3" width="11.42578125" style="101"/>
    <col min="6" max="6" width="12.28515625" bestFit="1" customWidth="1"/>
  </cols>
  <sheetData>
    <row r="1" spans="1:8">
      <c r="B1" s="398" t="s">
        <v>174</v>
      </c>
      <c r="C1" s="398"/>
    </row>
    <row r="2" spans="1:8">
      <c r="A2" t="s">
        <v>173</v>
      </c>
      <c r="B2" s="101">
        <v>0.05</v>
      </c>
      <c r="C2" s="101">
        <v>0.01</v>
      </c>
      <c r="D2" t="s">
        <v>175</v>
      </c>
      <c r="E2">
        <f>'Analisis de precipitaciones'!D29</f>
        <v>9</v>
      </c>
      <c r="F2">
        <f>E2</f>
        <v>9</v>
      </c>
      <c r="G2" t="b">
        <f>IF(E2=1,B3,IF(E2=2,B4,IF(E2=3,B5,IF(E2=4,B6,IF(E2=5,B7,IF(E2=6,B8,IF(E2=7,B9,IF(E2=8,B10))))))))</f>
        <v>0</v>
      </c>
      <c r="H2" t="b">
        <f>IF(F2=1,C3,IF(F2=2,C4,IF(F2=3,C5,IF(F2=4,C6,IF(F2=5,C7,IF(F2=6,C8,IF(F2=7,C9,IF(F2=8,C10))))))))</f>
        <v>0</v>
      </c>
    </row>
    <row r="3" spans="1:8">
      <c r="A3">
        <v>1</v>
      </c>
      <c r="B3" s="101">
        <v>0.97499999999999998</v>
      </c>
      <c r="C3" s="101">
        <v>0.995</v>
      </c>
      <c r="G3">
        <f>IF(G2=FALSE,IF(E2=9,B11,IF(E2=10,B12,IF(E2=11,B13,IF(E2=12,B14,IF(E2=13,B15,IF(E2=14,B16,IF(E2=15,B17))))))),G2)</f>
        <v>0.432</v>
      </c>
      <c r="H3">
        <f>IF(H2=FALSE,IF(F2=9,C11,IF(F2=10,C12,IF(F2=11,C13,IF(F2=12,C14,IF(F2=13,C15,IF(F2=15,C17,IF(F2=16,C18))))))),H2)</f>
        <v>0.51400000000000001</v>
      </c>
    </row>
    <row r="4" spans="1:8">
      <c r="A4">
        <v>2</v>
      </c>
      <c r="B4" s="101">
        <v>0.84199999999999997</v>
      </c>
      <c r="C4" s="101">
        <v>0.92900000000000005</v>
      </c>
      <c r="G4">
        <f>IF(G3=FALSE,IF(E2=16,B18,IF(E2=17,B19,IF(E2=18,B20,IF(E2=19,B21,IF(E2=20,B22,IF(E2=21,B23,IF(E2=22,B24))))))),G3)</f>
        <v>0.432</v>
      </c>
      <c r="H4">
        <f>IF(H3=FALSE,IF(F2=16,C18,IF(F2=17,C19,IF(F2=18,C20,IF(F2=16,C22,IF(F2=21,C23,IF(F2=22,C24,IF(F2=23,C25))))))),H3)</f>
        <v>0.51400000000000001</v>
      </c>
    </row>
    <row r="5" spans="1:8">
      <c r="A5">
        <v>3</v>
      </c>
      <c r="B5" s="101">
        <v>0.70799999999999996</v>
      </c>
      <c r="C5" s="101">
        <v>0.82799999999999996</v>
      </c>
      <c r="G5">
        <f>IF(G4=FALSE,IF(E2=23,B25,IF(E2=24,B26,IF(E2=25,B27))),G4)</f>
        <v>0.432</v>
      </c>
      <c r="H5">
        <f>IF(H4=FALSE,IF(F2=24,C26,IF(F2=25,C27)),H4)</f>
        <v>0.51400000000000001</v>
      </c>
    </row>
    <row r="6" spans="1:8">
      <c r="A6">
        <v>4</v>
      </c>
      <c r="B6" s="101">
        <v>0.624</v>
      </c>
      <c r="C6" s="101">
        <v>0.73299999999999998</v>
      </c>
    </row>
    <row r="7" spans="1:8">
      <c r="A7">
        <v>5</v>
      </c>
      <c r="B7" s="101">
        <v>0.56499999999999995</v>
      </c>
      <c r="C7" s="101">
        <v>0.66900000000000004</v>
      </c>
    </row>
    <row r="8" spans="1:8">
      <c r="A8">
        <v>6</v>
      </c>
      <c r="B8" s="101">
        <v>0.52100000000000002</v>
      </c>
      <c r="C8" s="101">
        <v>0.61799999999999999</v>
      </c>
      <c r="E8" t="s">
        <v>177</v>
      </c>
      <c r="F8">
        <f>'Analisis estadistico'!K2</f>
        <v>9.0497563782813151E-2</v>
      </c>
    </row>
    <row r="9" spans="1:8">
      <c r="A9">
        <v>7</v>
      </c>
      <c r="B9" s="101">
        <v>0.48599999999999999</v>
      </c>
      <c r="C9" s="101">
        <v>0.57699999999999996</v>
      </c>
    </row>
    <row r="10" spans="1:8">
      <c r="A10">
        <v>8</v>
      </c>
      <c r="B10" s="101">
        <v>0.45700000000000002</v>
      </c>
      <c r="C10" s="101">
        <v>0.54300000000000004</v>
      </c>
      <c r="E10" t="s">
        <v>176</v>
      </c>
    </row>
    <row r="11" spans="1:8">
      <c r="A11">
        <v>9</v>
      </c>
      <c r="B11" s="101">
        <v>0.432</v>
      </c>
      <c r="C11" s="101">
        <v>0.51400000000000001</v>
      </c>
      <c r="E11">
        <v>95</v>
      </c>
      <c r="F11" t="str">
        <f>IF(G5&gt;F8,"SI","NO")</f>
        <v>SI</v>
      </c>
    </row>
    <row r="12" spans="1:8">
      <c r="A12">
        <v>10</v>
      </c>
      <c r="B12" s="101">
        <v>0.41</v>
      </c>
      <c r="C12" s="101">
        <v>0.49</v>
      </c>
      <c r="E12">
        <v>99</v>
      </c>
      <c r="F12" t="str">
        <f>IF(H5&gt;F8,"SI","NO")</f>
        <v>SI</v>
      </c>
    </row>
    <row r="13" spans="1:8">
      <c r="A13">
        <v>11</v>
      </c>
      <c r="B13" s="101">
        <v>0.39100000000000001</v>
      </c>
      <c r="C13" s="101">
        <v>0.46800000000000003</v>
      </c>
    </row>
    <row r="14" spans="1:8">
      <c r="A14">
        <v>12</v>
      </c>
      <c r="B14" s="101">
        <v>0.375</v>
      </c>
      <c r="C14" s="101">
        <v>0.45</v>
      </c>
    </row>
    <row r="15" spans="1:8">
      <c r="A15">
        <v>13</v>
      </c>
      <c r="B15" s="101">
        <v>0.36099999999999999</v>
      </c>
      <c r="C15" s="101">
        <v>0.433</v>
      </c>
    </row>
    <row r="16" spans="1:8">
      <c r="A16">
        <v>14</v>
      </c>
      <c r="B16" s="101">
        <v>0.34899999999999998</v>
      </c>
      <c r="C16" s="101">
        <v>0.41799999999999998</v>
      </c>
      <c r="E16">
        <f>1.518/(10000^(0.5))</f>
        <v>1.5180000000000001E-2</v>
      </c>
    </row>
    <row r="17" spans="1:3">
      <c r="A17">
        <v>15</v>
      </c>
      <c r="B17" s="101">
        <v>0.33800000000000002</v>
      </c>
      <c r="C17" s="101">
        <v>0.40400000000000003</v>
      </c>
    </row>
    <row r="18" spans="1:3">
      <c r="A18">
        <v>16</v>
      </c>
      <c r="B18" s="101">
        <v>0.32800000000000001</v>
      </c>
      <c r="C18" s="101">
        <v>0.39200000000000002</v>
      </c>
    </row>
    <row r="19" spans="1:3">
      <c r="A19">
        <v>17</v>
      </c>
      <c r="B19" s="101">
        <v>0.318</v>
      </c>
      <c r="C19" s="101">
        <v>0.38100000000000001</v>
      </c>
    </row>
    <row r="20" spans="1:3">
      <c r="A20">
        <v>18</v>
      </c>
      <c r="B20" s="101">
        <v>0.309</v>
      </c>
      <c r="C20" s="101">
        <v>0.371</v>
      </c>
    </row>
    <row r="21" spans="1:3">
      <c r="A21">
        <v>19</v>
      </c>
      <c r="B21" s="101">
        <v>0.30099999999999999</v>
      </c>
      <c r="C21" s="101">
        <v>0.36299999999999999</v>
      </c>
    </row>
    <row r="22" spans="1:3">
      <c r="A22">
        <v>20</v>
      </c>
      <c r="B22" s="101">
        <v>0.29399999999999998</v>
      </c>
      <c r="C22" s="101">
        <v>0.35599999999999998</v>
      </c>
    </row>
    <row r="23" spans="1:3">
      <c r="A23">
        <v>21</v>
      </c>
      <c r="B23" s="101">
        <v>0.28699999999999998</v>
      </c>
      <c r="C23" s="101">
        <v>0.34427000000000002</v>
      </c>
    </row>
    <row r="24" spans="1:3">
      <c r="A24">
        <v>22</v>
      </c>
      <c r="B24" s="101">
        <v>0.28100000000000003</v>
      </c>
      <c r="C24" s="101">
        <v>0.33666000000000001</v>
      </c>
    </row>
    <row r="25" spans="1:3">
      <c r="A25">
        <v>23</v>
      </c>
      <c r="B25" s="101">
        <v>0.27489999999999998</v>
      </c>
      <c r="C25" s="101">
        <v>0.32954</v>
      </c>
    </row>
    <row r="26" spans="1:3">
      <c r="A26">
        <v>24</v>
      </c>
      <c r="B26" s="101">
        <v>0.26930999999999999</v>
      </c>
      <c r="C26" s="101">
        <v>0.32285999999999998</v>
      </c>
    </row>
    <row r="27" spans="1:3">
      <c r="A27">
        <v>25</v>
      </c>
      <c r="B27" s="101">
        <v>0.26404</v>
      </c>
      <c r="C27" s="101">
        <v>0.31657000000000002</v>
      </c>
    </row>
  </sheetData>
  <mergeCells count="1">
    <mergeCell ref="B1:C1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J1" workbookViewId="0">
      <selection activeCell="G30" sqref="G30"/>
    </sheetView>
  </sheetViews>
  <sheetFormatPr baseColWidth="10" defaultRowHeight="12.75"/>
  <cols>
    <col min="3" max="3" width="15.28515625" bestFit="1" customWidth="1"/>
    <col min="4" max="4" width="26.42578125" bestFit="1" customWidth="1"/>
    <col min="5" max="5" width="26.42578125" customWidth="1"/>
    <col min="6" max="6" width="17.42578125" bestFit="1" customWidth="1"/>
    <col min="9" max="9" width="12.28515625" bestFit="1" customWidth="1"/>
    <col min="11" max="11" width="12.28515625" bestFit="1" customWidth="1"/>
  </cols>
  <sheetData>
    <row r="1" spans="1:13">
      <c r="A1" t="s">
        <v>163</v>
      </c>
      <c r="B1" t="s">
        <v>164</v>
      </c>
      <c r="C1" t="s">
        <v>167</v>
      </c>
      <c r="D1" t="s">
        <v>165</v>
      </c>
      <c r="E1" t="s">
        <v>178</v>
      </c>
      <c r="F1" t="s">
        <v>166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179</v>
      </c>
      <c r="M1" t="s">
        <v>182</v>
      </c>
    </row>
    <row r="2" spans="1:13">
      <c r="A2">
        <v>1</v>
      </c>
      <c r="B2">
        <f>'Procesamiento estadistico'!C2</f>
        <v>20.3</v>
      </c>
      <c r="C2">
        <f>IF(B2&gt;0,B2)</f>
        <v>20.3</v>
      </c>
      <c r="D2">
        <f>A2/($C$26+1)</f>
        <v>0.1111111111111111</v>
      </c>
      <c r="E2">
        <f>IF(D2&lt;1,D2)</f>
        <v>0.1111111111111111</v>
      </c>
      <c r="F2">
        <f>IF(D2&lt;1,H2)</f>
        <v>8.0304589354027817E-2</v>
      </c>
      <c r="G2" s="1">
        <f>'Analisis de precipitaciones'!$D$49+'Analisis de precipitaciones'!$D$50*(('Analisis estadistico'!B2-'Analisis de precipitaciones'!$D$30)/'Analisis de precipitaciones'!$D$31)</f>
        <v>-0.92502388942462033</v>
      </c>
      <c r="H2">
        <f>EXP(-EXP(-G2))</f>
        <v>8.0304589354027817E-2</v>
      </c>
      <c r="I2">
        <f>IF(D2&lt;1,(F2-D2))</f>
        <v>-3.0806521757083288E-2</v>
      </c>
      <c r="J2">
        <f>IF(I2&lt;0,(-I2),I2)</f>
        <v>3.0806521757083288E-2</v>
      </c>
      <c r="K2">
        <f>MAX(J2:J25)</f>
        <v>9.0497563782813151E-2</v>
      </c>
      <c r="L2">
        <f>RSQ(E2:E25,F2:F25)</f>
        <v>0.95830587327759453</v>
      </c>
      <c r="M2" s="1">
        <f>CHITEST(E2:E25,F2:F25)</f>
        <v>1</v>
      </c>
    </row>
    <row r="3" spans="1:13">
      <c r="A3">
        <v>2</v>
      </c>
      <c r="B3">
        <f>'Procesamiento estadistico'!E2</f>
        <v>27.7</v>
      </c>
      <c r="C3">
        <f t="shared" ref="C3:C25" si="0">IF(B3&gt;0,B3)</f>
        <v>27.7</v>
      </c>
      <c r="D3">
        <f t="shared" ref="D3:D25" si="1">A3/($C$26+1)</f>
        <v>0.22222222222222221</v>
      </c>
      <c r="E3">
        <f t="shared" ref="E3:E25" si="2">IF(D3&lt;1,D3)</f>
        <v>0.22222222222222221</v>
      </c>
      <c r="F3">
        <f t="shared" ref="F3:F25" si="3">IF(D3&lt;1,H3)</f>
        <v>0.13870193368975015</v>
      </c>
      <c r="G3" s="1">
        <f>'Analisis de precipitaciones'!$D$49+'Analisis de precipitaciones'!$D$50*(('Analisis estadistico'!B3-'Analisis de precipitaciones'!$D$30)/'Analisis de precipitaciones'!$D$31)</f>
        <v>-0.68078508891543543</v>
      </c>
      <c r="H3">
        <f t="shared" ref="H3:H25" si="4">EXP(-EXP(-G3))</f>
        <v>0.13870193368975015</v>
      </c>
      <c r="I3">
        <f t="shared" ref="I3:I25" si="5">IF(D3&lt;1,(F3-D3))</f>
        <v>-8.3520288532472065E-2</v>
      </c>
      <c r="J3">
        <f t="shared" ref="J3:J25" si="6">IF(I3&lt;0,(-I3),I3)</f>
        <v>8.3520288532472065E-2</v>
      </c>
    </row>
    <row r="4" spans="1:13">
      <c r="A4">
        <v>3</v>
      </c>
      <c r="B4">
        <f>'Procesamiento estadistico'!G2</f>
        <v>49.8</v>
      </c>
      <c r="C4">
        <f t="shared" si="0"/>
        <v>49.8</v>
      </c>
      <c r="D4">
        <f t="shared" si="1"/>
        <v>0.33333333333333331</v>
      </c>
      <c r="E4">
        <f t="shared" si="2"/>
        <v>0.33333333333333331</v>
      </c>
      <c r="F4">
        <f t="shared" si="3"/>
        <v>0.38576274411800593</v>
      </c>
      <c r="G4" s="1">
        <f>'Analisis de precipitaciones'!$D$49+'Analisis de precipitaciones'!$D$50*(('Analisis estadistico'!B4-'Analisis de precipitaciones'!$D$30)/'Analisis de precipitaciones'!$D$31)</f>
        <v>4.8630788280913606E-2</v>
      </c>
      <c r="H4">
        <f t="shared" si="4"/>
        <v>0.38576274411800593</v>
      </c>
      <c r="I4">
        <f t="shared" si="5"/>
        <v>5.2429410784672614E-2</v>
      </c>
      <c r="J4">
        <f t="shared" si="6"/>
        <v>5.2429410784672614E-2</v>
      </c>
    </row>
    <row r="5" spans="1:13">
      <c r="A5">
        <v>4</v>
      </c>
      <c r="B5">
        <f>'Procesamiento estadistico'!I2</f>
        <v>59</v>
      </c>
      <c r="C5">
        <f t="shared" si="0"/>
        <v>59</v>
      </c>
      <c r="D5">
        <f t="shared" si="1"/>
        <v>0.44444444444444442</v>
      </c>
      <c r="E5">
        <f t="shared" si="2"/>
        <v>0.44444444444444442</v>
      </c>
      <c r="F5">
        <f t="shared" si="3"/>
        <v>0.49505623570421614</v>
      </c>
      <c r="G5" s="1">
        <f>'Analisis de precipitaciones'!$D$49+'Analisis de precipitaciones'!$D$50*(('Analisis estadistico'!B5-'Analisis de precipitaciones'!$D$30)/'Analisis de precipitaciones'!$D$31)</f>
        <v>0.35227902675179201</v>
      </c>
      <c r="H5">
        <f t="shared" si="4"/>
        <v>0.49505623570421614</v>
      </c>
      <c r="I5">
        <f t="shared" si="5"/>
        <v>5.0611791259771721E-2</v>
      </c>
      <c r="J5">
        <f t="shared" si="6"/>
        <v>5.0611791259771721E-2</v>
      </c>
    </row>
    <row r="6" spans="1:13">
      <c r="A6">
        <v>5</v>
      </c>
      <c r="B6">
        <f>'Procesamiento estadistico'!K2</f>
        <v>61.4</v>
      </c>
      <c r="C6">
        <f t="shared" si="0"/>
        <v>61.4</v>
      </c>
      <c r="D6">
        <f t="shared" si="1"/>
        <v>0.55555555555555558</v>
      </c>
      <c r="E6">
        <f t="shared" si="2"/>
        <v>0.55555555555555558</v>
      </c>
      <c r="F6">
        <f t="shared" si="3"/>
        <v>0.52228622809327019</v>
      </c>
      <c r="G6" s="1">
        <f>'Analisis de precipitaciones'!$D$49+'Analisis de precipitaciones'!$D$50*(('Analisis estadistico'!B6-'Analisis de precipitaciones'!$D$30)/'Analisis de precipitaciones'!$D$31)</f>
        <v>0.43149161070071679</v>
      </c>
      <c r="H6">
        <f t="shared" si="4"/>
        <v>0.52228622809327019</v>
      </c>
      <c r="I6">
        <f t="shared" si="5"/>
        <v>-3.3269327462285392E-2</v>
      </c>
      <c r="J6">
        <f t="shared" si="6"/>
        <v>3.3269327462285392E-2</v>
      </c>
    </row>
    <row r="7" spans="1:13">
      <c r="A7">
        <v>6</v>
      </c>
      <c r="B7">
        <f>'Procesamiento estadistico'!M2</f>
        <v>69.900000000000006</v>
      </c>
      <c r="C7">
        <f t="shared" si="0"/>
        <v>69.900000000000006</v>
      </c>
      <c r="D7">
        <f t="shared" si="1"/>
        <v>0.66666666666666663</v>
      </c>
      <c r="E7">
        <f t="shared" si="2"/>
        <v>0.66666666666666663</v>
      </c>
      <c r="F7">
        <f t="shared" si="3"/>
        <v>0.61223190381910819</v>
      </c>
      <c r="G7" s="1">
        <f>'Analisis de precipitaciones'!$D$49+'Analisis de precipitaciones'!$D$50*(('Analisis estadistico'!B7-'Analisis de precipitaciones'!$D$30)/'Analisis de precipitaciones'!$D$31)</f>
        <v>0.71203617885315895</v>
      </c>
      <c r="H7">
        <f t="shared" si="4"/>
        <v>0.61223190381910819</v>
      </c>
      <c r="I7">
        <f t="shared" si="5"/>
        <v>-5.4434762847558438E-2</v>
      </c>
      <c r="J7">
        <f t="shared" si="6"/>
        <v>5.4434762847558438E-2</v>
      </c>
    </row>
    <row r="8" spans="1:13">
      <c r="A8">
        <v>7</v>
      </c>
      <c r="B8">
        <f>'Procesamiento estadistico'!O2</f>
        <v>91.9</v>
      </c>
      <c r="C8">
        <f t="shared" si="0"/>
        <v>91.9</v>
      </c>
      <c r="D8">
        <f t="shared" si="1"/>
        <v>0.77777777777777779</v>
      </c>
      <c r="E8">
        <f t="shared" si="2"/>
        <v>0.77777777777777779</v>
      </c>
      <c r="F8">
        <f t="shared" si="3"/>
        <v>0.78870247764819235</v>
      </c>
      <c r="G8" s="1">
        <f>'Analisis de precipitaciones'!$D$49+'Analisis de precipitaciones'!$D$50*(('Analisis estadistico'!B8-'Analisis de precipitaciones'!$D$30)/'Analisis de precipitaciones'!$D$31)</f>
        <v>1.4381515317183029</v>
      </c>
      <c r="H8">
        <f t="shared" si="4"/>
        <v>0.78870247764819235</v>
      </c>
      <c r="I8">
        <f t="shared" si="5"/>
        <v>1.0924699870414556E-2</v>
      </c>
      <c r="J8">
        <f t="shared" si="6"/>
        <v>1.0924699870414556E-2</v>
      </c>
    </row>
    <row r="9" spans="1:13">
      <c r="A9">
        <v>8</v>
      </c>
      <c r="B9">
        <f>'Procesamiento estadistico'!Q2</f>
        <v>93.5</v>
      </c>
      <c r="C9">
        <f t="shared" si="0"/>
        <v>93.5</v>
      </c>
      <c r="D9">
        <f t="shared" si="1"/>
        <v>0.88888888888888884</v>
      </c>
      <c r="E9">
        <f t="shared" si="2"/>
        <v>0.88888888888888884</v>
      </c>
      <c r="F9">
        <f t="shared" si="3"/>
        <v>0.79839132510607569</v>
      </c>
      <c r="G9" s="1">
        <f>'Analisis de precipitaciones'!$D$49+'Analisis de precipitaciones'!$D$50*(('Analisis estadistico'!B9-'Analisis de precipitaciones'!$D$30)/'Analisis de precipitaciones'!$D$31)</f>
        <v>1.4909599210175859</v>
      </c>
      <c r="H9">
        <f t="shared" si="4"/>
        <v>0.79839132510607569</v>
      </c>
      <c r="I9">
        <f t="shared" si="5"/>
        <v>-9.0497563782813151E-2</v>
      </c>
      <c r="J9">
        <f t="shared" si="6"/>
        <v>9.0497563782813151E-2</v>
      </c>
    </row>
    <row r="10" spans="1:13">
      <c r="A10">
        <v>9</v>
      </c>
      <c r="B10">
        <f>'Procesamiento estadistico'!S2</f>
        <v>0</v>
      </c>
      <c r="C10" t="b">
        <f t="shared" si="0"/>
        <v>0</v>
      </c>
      <c r="D10">
        <f t="shared" si="1"/>
        <v>1</v>
      </c>
      <c r="E10" t="b">
        <f t="shared" si="2"/>
        <v>0</v>
      </c>
      <c r="F10" t="b">
        <f t="shared" si="3"/>
        <v>0</v>
      </c>
      <c r="G10" s="1">
        <f>'Analisis de precipitaciones'!$D$49+'Analisis de precipitaciones'!$D$50*(('Analisis estadistico'!B10-'Analisis de precipitaciones'!$D$30)/'Analisis de precipitaciones'!$D$31)</f>
        <v>-1.595030328659276</v>
      </c>
      <c r="H10">
        <f t="shared" si="4"/>
        <v>7.2375064564611236E-3</v>
      </c>
      <c r="I10" t="b">
        <f t="shared" si="5"/>
        <v>0</v>
      </c>
      <c r="J10" t="b">
        <f t="shared" si="6"/>
        <v>0</v>
      </c>
    </row>
    <row r="11" spans="1:13">
      <c r="A11">
        <v>10</v>
      </c>
      <c r="B11">
        <f>'Procesamiento estadistico'!U2</f>
        <v>0</v>
      </c>
      <c r="C11" t="b">
        <f t="shared" si="0"/>
        <v>0</v>
      </c>
      <c r="D11">
        <f t="shared" si="1"/>
        <v>1.1111111111111112</v>
      </c>
      <c r="E11" t="b">
        <f t="shared" si="2"/>
        <v>0</v>
      </c>
      <c r="F11" t="b">
        <f t="shared" si="3"/>
        <v>0</v>
      </c>
      <c r="G11" s="1">
        <f>'Analisis de precipitaciones'!$D$49+'Analisis de precipitaciones'!$D$50*(('Analisis estadistico'!B11-'Analisis de precipitaciones'!$D$30)/'Analisis de precipitaciones'!$D$31)</f>
        <v>-1.595030328659276</v>
      </c>
      <c r="H11">
        <f t="shared" si="4"/>
        <v>7.2375064564611236E-3</v>
      </c>
      <c r="I11" t="b">
        <f t="shared" si="5"/>
        <v>0</v>
      </c>
      <c r="J11" t="b">
        <f t="shared" si="6"/>
        <v>0</v>
      </c>
    </row>
    <row r="12" spans="1:13">
      <c r="A12">
        <v>11</v>
      </c>
      <c r="B12">
        <f>'Procesamiento estadistico'!W2</f>
        <v>0</v>
      </c>
      <c r="C12" t="b">
        <f t="shared" si="0"/>
        <v>0</v>
      </c>
      <c r="D12">
        <f t="shared" si="1"/>
        <v>1.2222222222222223</v>
      </c>
      <c r="E12" t="b">
        <f t="shared" si="2"/>
        <v>0</v>
      </c>
      <c r="F12" t="b">
        <f t="shared" si="3"/>
        <v>0</v>
      </c>
      <c r="G12" s="1">
        <f>'Analisis de precipitaciones'!$D$49+'Analisis de precipitaciones'!$D$50*(('Analisis estadistico'!B12-'Analisis de precipitaciones'!$D$30)/'Analisis de precipitaciones'!$D$31)</f>
        <v>-1.595030328659276</v>
      </c>
      <c r="H12">
        <f t="shared" si="4"/>
        <v>7.2375064564611236E-3</v>
      </c>
      <c r="I12" t="b">
        <f t="shared" si="5"/>
        <v>0</v>
      </c>
      <c r="J12" t="b">
        <f t="shared" si="6"/>
        <v>0</v>
      </c>
    </row>
    <row r="13" spans="1:13">
      <c r="A13">
        <v>12</v>
      </c>
      <c r="B13">
        <f>'Procesamiento estadistico'!Y2</f>
        <v>0</v>
      </c>
      <c r="C13" t="b">
        <f t="shared" si="0"/>
        <v>0</v>
      </c>
      <c r="D13">
        <f t="shared" si="1"/>
        <v>1.3333333333333333</v>
      </c>
      <c r="E13" t="b">
        <f t="shared" si="2"/>
        <v>0</v>
      </c>
      <c r="F13" t="b">
        <f t="shared" si="3"/>
        <v>0</v>
      </c>
      <c r="G13" s="1">
        <f>'Analisis de precipitaciones'!$D$49+'Analisis de precipitaciones'!$D$50*(('Analisis estadistico'!B13-'Analisis de precipitaciones'!$D$30)/'Analisis de precipitaciones'!$D$31)</f>
        <v>-1.595030328659276</v>
      </c>
      <c r="H13">
        <f t="shared" si="4"/>
        <v>7.2375064564611236E-3</v>
      </c>
      <c r="I13" t="b">
        <f t="shared" si="5"/>
        <v>0</v>
      </c>
      <c r="J13" t="b">
        <f t="shared" si="6"/>
        <v>0</v>
      </c>
    </row>
    <row r="14" spans="1:13">
      <c r="A14">
        <v>13</v>
      </c>
      <c r="B14">
        <f>'Procesamiento estadistico'!AA2</f>
        <v>0</v>
      </c>
      <c r="C14" t="b">
        <f t="shared" si="0"/>
        <v>0</v>
      </c>
      <c r="D14">
        <f t="shared" si="1"/>
        <v>1.4444444444444444</v>
      </c>
      <c r="E14" t="b">
        <f t="shared" si="2"/>
        <v>0</v>
      </c>
      <c r="F14" t="b">
        <f t="shared" si="3"/>
        <v>0</v>
      </c>
      <c r="G14" s="1">
        <f>'Analisis de precipitaciones'!$D$49+'Analisis de precipitaciones'!$D$50*(('Analisis estadistico'!B14-'Analisis de precipitaciones'!$D$30)/'Analisis de precipitaciones'!$D$31)</f>
        <v>-1.595030328659276</v>
      </c>
      <c r="H14">
        <f t="shared" si="4"/>
        <v>7.2375064564611236E-3</v>
      </c>
      <c r="I14" t="b">
        <f t="shared" si="5"/>
        <v>0</v>
      </c>
      <c r="J14" t="b">
        <f t="shared" si="6"/>
        <v>0</v>
      </c>
    </row>
    <row r="15" spans="1:13">
      <c r="A15">
        <v>14</v>
      </c>
      <c r="B15">
        <f>'Procesamiento estadistico'!AC2</f>
        <v>0</v>
      </c>
      <c r="C15" t="b">
        <f t="shared" si="0"/>
        <v>0</v>
      </c>
      <c r="D15">
        <f t="shared" si="1"/>
        <v>1.5555555555555556</v>
      </c>
      <c r="E15" t="b">
        <f t="shared" si="2"/>
        <v>0</v>
      </c>
      <c r="F15" t="b">
        <f t="shared" si="3"/>
        <v>0</v>
      </c>
      <c r="G15" s="1">
        <f>'Analisis de precipitaciones'!$D$49+'Analisis de precipitaciones'!$D$50*(('Analisis estadistico'!B15-'Analisis de precipitaciones'!$D$30)/'Analisis de precipitaciones'!$D$31)</f>
        <v>-1.595030328659276</v>
      </c>
      <c r="H15">
        <f t="shared" si="4"/>
        <v>7.2375064564611236E-3</v>
      </c>
      <c r="I15" t="b">
        <f t="shared" si="5"/>
        <v>0</v>
      </c>
      <c r="J15" t="b">
        <f t="shared" si="6"/>
        <v>0</v>
      </c>
    </row>
    <row r="16" spans="1:13">
      <c r="A16">
        <v>15</v>
      </c>
      <c r="B16">
        <f>'Procesamiento estadistico'!AE2</f>
        <v>0</v>
      </c>
      <c r="C16" t="b">
        <f t="shared" si="0"/>
        <v>0</v>
      </c>
      <c r="D16">
        <f t="shared" si="1"/>
        <v>1.6666666666666667</v>
      </c>
      <c r="E16" t="b">
        <f t="shared" si="2"/>
        <v>0</v>
      </c>
      <c r="F16" t="b">
        <f t="shared" si="3"/>
        <v>0</v>
      </c>
      <c r="G16" s="1">
        <f>'Analisis de precipitaciones'!$D$49+'Analisis de precipitaciones'!$D$50*(('Analisis estadistico'!B16-'Analisis de precipitaciones'!$D$30)/'Analisis de precipitaciones'!$D$31)</f>
        <v>-1.595030328659276</v>
      </c>
      <c r="H16">
        <f t="shared" si="4"/>
        <v>7.2375064564611236E-3</v>
      </c>
      <c r="I16" t="b">
        <f t="shared" si="5"/>
        <v>0</v>
      </c>
      <c r="J16" t="b">
        <f t="shared" si="6"/>
        <v>0</v>
      </c>
    </row>
    <row r="17" spans="1:10">
      <c r="A17">
        <v>16</v>
      </c>
      <c r="B17">
        <f>'Procesamiento estadistico'!AG2</f>
        <v>0</v>
      </c>
      <c r="C17" t="b">
        <f t="shared" si="0"/>
        <v>0</v>
      </c>
      <c r="D17">
        <f t="shared" si="1"/>
        <v>1.7777777777777777</v>
      </c>
      <c r="E17" t="b">
        <f t="shared" si="2"/>
        <v>0</v>
      </c>
      <c r="F17" t="b">
        <f t="shared" si="3"/>
        <v>0</v>
      </c>
      <c r="G17" s="1">
        <f>'Analisis de precipitaciones'!$D$49+'Analisis de precipitaciones'!$D$50*(('Analisis estadistico'!B17-'Analisis de precipitaciones'!$D$30)/'Analisis de precipitaciones'!$D$31)</f>
        <v>-1.595030328659276</v>
      </c>
      <c r="H17">
        <f t="shared" si="4"/>
        <v>7.2375064564611236E-3</v>
      </c>
      <c r="I17" t="b">
        <f t="shared" si="5"/>
        <v>0</v>
      </c>
      <c r="J17" t="b">
        <f t="shared" si="6"/>
        <v>0</v>
      </c>
    </row>
    <row r="18" spans="1:10">
      <c r="A18">
        <v>17</v>
      </c>
      <c r="B18">
        <f>'Procesamiento estadistico'!AI2</f>
        <v>0</v>
      </c>
      <c r="C18" t="b">
        <f t="shared" si="0"/>
        <v>0</v>
      </c>
      <c r="D18">
        <f t="shared" si="1"/>
        <v>1.8888888888888888</v>
      </c>
      <c r="E18" t="b">
        <f t="shared" si="2"/>
        <v>0</v>
      </c>
      <c r="F18" t="b">
        <f t="shared" si="3"/>
        <v>0</v>
      </c>
      <c r="G18" s="1">
        <f>'Analisis de precipitaciones'!$D$49+'Analisis de precipitaciones'!$D$50*(('Analisis estadistico'!B18-'Analisis de precipitaciones'!$D$30)/'Analisis de precipitaciones'!$D$31)</f>
        <v>-1.595030328659276</v>
      </c>
      <c r="H18">
        <f t="shared" si="4"/>
        <v>7.2375064564611236E-3</v>
      </c>
      <c r="I18" t="b">
        <f t="shared" si="5"/>
        <v>0</v>
      </c>
      <c r="J18" t="b">
        <f t="shared" si="6"/>
        <v>0</v>
      </c>
    </row>
    <row r="19" spans="1:10">
      <c r="A19">
        <v>18</v>
      </c>
      <c r="B19">
        <f>'Procesamiento estadistico'!AK2</f>
        <v>0</v>
      </c>
      <c r="C19" t="b">
        <f t="shared" si="0"/>
        <v>0</v>
      </c>
      <c r="D19">
        <f t="shared" si="1"/>
        <v>2</v>
      </c>
      <c r="E19" t="b">
        <f t="shared" si="2"/>
        <v>0</v>
      </c>
      <c r="F19" t="b">
        <f t="shared" si="3"/>
        <v>0</v>
      </c>
      <c r="G19" s="1">
        <f>'Analisis de precipitaciones'!$D$49+'Analisis de precipitaciones'!$D$50*(('Analisis estadistico'!B19-'Analisis de precipitaciones'!$D$30)/'Analisis de precipitaciones'!$D$31)</f>
        <v>-1.595030328659276</v>
      </c>
      <c r="H19">
        <f t="shared" si="4"/>
        <v>7.2375064564611236E-3</v>
      </c>
      <c r="I19" t="b">
        <f t="shared" si="5"/>
        <v>0</v>
      </c>
      <c r="J19" t="b">
        <f t="shared" si="6"/>
        <v>0</v>
      </c>
    </row>
    <row r="20" spans="1:10">
      <c r="A20">
        <v>19</v>
      </c>
      <c r="B20">
        <f>'Procesamiento estadistico'!AM2</f>
        <v>0</v>
      </c>
      <c r="C20" t="b">
        <f t="shared" si="0"/>
        <v>0</v>
      </c>
      <c r="D20">
        <f t="shared" si="1"/>
        <v>2.1111111111111112</v>
      </c>
      <c r="E20" t="b">
        <f t="shared" si="2"/>
        <v>0</v>
      </c>
      <c r="F20" t="b">
        <f t="shared" si="3"/>
        <v>0</v>
      </c>
      <c r="G20" s="1">
        <f>'Analisis de precipitaciones'!$D$49+'Analisis de precipitaciones'!$D$50*(('Analisis estadistico'!B20-'Analisis de precipitaciones'!$D$30)/'Analisis de precipitaciones'!$D$31)</f>
        <v>-1.595030328659276</v>
      </c>
      <c r="H20">
        <f t="shared" si="4"/>
        <v>7.2375064564611236E-3</v>
      </c>
      <c r="I20" t="b">
        <f t="shared" si="5"/>
        <v>0</v>
      </c>
      <c r="J20" t="b">
        <f t="shared" si="6"/>
        <v>0</v>
      </c>
    </row>
    <row r="21" spans="1:10">
      <c r="A21">
        <v>20</v>
      </c>
      <c r="B21">
        <f>'Procesamiento estadistico'!AO2</f>
        <v>0</v>
      </c>
      <c r="C21" t="b">
        <f t="shared" si="0"/>
        <v>0</v>
      </c>
      <c r="D21">
        <f t="shared" si="1"/>
        <v>2.2222222222222223</v>
      </c>
      <c r="E21" t="b">
        <f t="shared" si="2"/>
        <v>0</v>
      </c>
      <c r="F21" t="b">
        <f t="shared" si="3"/>
        <v>0</v>
      </c>
      <c r="G21" s="1">
        <f>'Analisis de precipitaciones'!$D$49+'Analisis de precipitaciones'!$D$50*(('Analisis estadistico'!B21-'Analisis de precipitaciones'!$D$30)/'Analisis de precipitaciones'!$D$31)</f>
        <v>-1.595030328659276</v>
      </c>
      <c r="H21">
        <f t="shared" si="4"/>
        <v>7.2375064564611236E-3</v>
      </c>
      <c r="I21" t="b">
        <f t="shared" si="5"/>
        <v>0</v>
      </c>
      <c r="J21" t="b">
        <f t="shared" si="6"/>
        <v>0</v>
      </c>
    </row>
    <row r="22" spans="1:10">
      <c r="A22">
        <v>21</v>
      </c>
      <c r="B22">
        <f>'Procesamiento estadistico'!AQ2</f>
        <v>0</v>
      </c>
      <c r="C22" t="b">
        <f t="shared" si="0"/>
        <v>0</v>
      </c>
      <c r="D22">
        <f t="shared" si="1"/>
        <v>2.3333333333333335</v>
      </c>
      <c r="E22" t="b">
        <f t="shared" si="2"/>
        <v>0</v>
      </c>
      <c r="F22" t="b">
        <f t="shared" si="3"/>
        <v>0</v>
      </c>
      <c r="G22" s="1">
        <f>'Analisis de precipitaciones'!$D$49+'Analisis de precipitaciones'!$D$50*(('Analisis estadistico'!B22-'Analisis de precipitaciones'!$D$30)/'Analisis de precipitaciones'!$D$31)</f>
        <v>-1.595030328659276</v>
      </c>
      <c r="H22">
        <f t="shared" si="4"/>
        <v>7.2375064564611236E-3</v>
      </c>
      <c r="I22" t="b">
        <f t="shared" si="5"/>
        <v>0</v>
      </c>
      <c r="J22" t="b">
        <f t="shared" si="6"/>
        <v>0</v>
      </c>
    </row>
    <row r="23" spans="1:10">
      <c r="A23">
        <v>22</v>
      </c>
      <c r="B23">
        <f>'Procesamiento estadistico'!AS2</f>
        <v>0</v>
      </c>
      <c r="C23" t="b">
        <f t="shared" si="0"/>
        <v>0</v>
      </c>
      <c r="D23">
        <f t="shared" si="1"/>
        <v>2.4444444444444446</v>
      </c>
      <c r="E23" t="b">
        <f t="shared" si="2"/>
        <v>0</v>
      </c>
      <c r="F23" t="b">
        <f t="shared" si="3"/>
        <v>0</v>
      </c>
      <c r="G23" s="1">
        <f>'Analisis de precipitaciones'!$D$49+'Analisis de precipitaciones'!$D$50*(('Analisis estadistico'!B23-'Analisis de precipitaciones'!$D$30)/'Analisis de precipitaciones'!$D$31)</f>
        <v>-1.595030328659276</v>
      </c>
      <c r="H23">
        <f t="shared" si="4"/>
        <v>7.2375064564611236E-3</v>
      </c>
      <c r="I23" t="b">
        <f t="shared" si="5"/>
        <v>0</v>
      </c>
      <c r="J23" t="b">
        <f t="shared" si="6"/>
        <v>0</v>
      </c>
    </row>
    <row r="24" spans="1:10">
      <c r="A24">
        <v>23</v>
      </c>
      <c r="B24">
        <f>'Procesamiento estadistico'!AU2</f>
        <v>0</v>
      </c>
      <c r="C24" t="b">
        <f t="shared" si="0"/>
        <v>0</v>
      </c>
      <c r="D24">
        <f t="shared" si="1"/>
        <v>2.5555555555555554</v>
      </c>
      <c r="E24" t="b">
        <f t="shared" si="2"/>
        <v>0</v>
      </c>
      <c r="F24" t="b">
        <f t="shared" si="3"/>
        <v>0</v>
      </c>
      <c r="G24" s="1">
        <f>'Analisis de precipitaciones'!$D$49+'Analisis de precipitaciones'!$D$50*(('Analisis estadistico'!B24-'Analisis de precipitaciones'!$D$30)/'Analisis de precipitaciones'!$D$31)</f>
        <v>-1.595030328659276</v>
      </c>
      <c r="H24">
        <f t="shared" si="4"/>
        <v>7.2375064564611236E-3</v>
      </c>
      <c r="I24" t="b">
        <f t="shared" si="5"/>
        <v>0</v>
      </c>
      <c r="J24" t="b">
        <f t="shared" si="6"/>
        <v>0</v>
      </c>
    </row>
    <row r="25" spans="1:10">
      <c r="A25">
        <v>24</v>
      </c>
      <c r="B25">
        <f>'Procesamiento estadistico'!AW2</f>
        <v>0</v>
      </c>
      <c r="C25" t="b">
        <f t="shared" si="0"/>
        <v>0</v>
      </c>
      <c r="D25">
        <f t="shared" si="1"/>
        <v>2.6666666666666665</v>
      </c>
      <c r="E25" t="b">
        <f t="shared" si="2"/>
        <v>0</v>
      </c>
      <c r="F25" t="b">
        <f t="shared" si="3"/>
        <v>0</v>
      </c>
      <c r="G25" s="1">
        <f>'Analisis de precipitaciones'!$D$49+'Analisis de precipitaciones'!$D$50*(('Analisis estadistico'!B25-'Analisis de precipitaciones'!$D$30)/'Analisis de precipitaciones'!$D$31)</f>
        <v>-1.595030328659276</v>
      </c>
      <c r="H25">
        <f t="shared" si="4"/>
        <v>7.2375064564611236E-3</v>
      </c>
      <c r="I25" t="b">
        <f t="shared" si="5"/>
        <v>0</v>
      </c>
      <c r="J25" t="b">
        <f t="shared" si="6"/>
        <v>0</v>
      </c>
    </row>
    <row r="26" spans="1:10">
      <c r="C26">
        <f>COUNT(C2:C25)</f>
        <v>8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6"/>
  <sheetViews>
    <sheetView workbookViewId="0">
      <selection activeCell="G30" sqref="G30"/>
    </sheetView>
  </sheetViews>
  <sheetFormatPr baseColWidth="10" defaultRowHeight="12.75"/>
  <cols>
    <col min="3" max="4" width="12.28515625" bestFit="1" customWidth="1"/>
    <col min="6" max="6" width="12.28515625" bestFit="1" customWidth="1"/>
    <col min="8" max="8" width="12.28515625" bestFit="1" customWidth="1"/>
    <col min="10" max="10" width="12.28515625" bestFit="1" customWidth="1"/>
    <col min="12" max="12" width="12.28515625" bestFit="1" customWidth="1"/>
    <col min="14" max="14" width="12.28515625" bestFit="1" customWidth="1"/>
    <col min="16" max="16" width="12.28515625" bestFit="1" customWidth="1"/>
    <col min="18" max="18" width="12.28515625" bestFit="1" customWidth="1"/>
    <col min="20" max="20" width="12.28515625" bestFit="1" customWidth="1"/>
    <col min="22" max="22" width="12.28515625" bestFit="1" customWidth="1"/>
    <col min="24" max="24" width="12.28515625" bestFit="1" customWidth="1"/>
    <col min="26" max="26" width="12.28515625" bestFit="1" customWidth="1"/>
    <col min="28" max="28" width="12.28515625" bestFit="1" customWidth="1"/>
    <col min="30" max="30" width="12.28515625" bestFit="1" customWidth="1"/>
    <col min="32" max="32" width="12.28515625" bestFit="1" customWidth="1"/>
    <col min="34" max="34" width="12.28515625" bestFit="1" customWidth="1"/>
    <col min="36" max="36" width="12.28515625" bestFit="1" customWidth="1"/>
    <col min="38" max="38" width="12.28515625" bestFit="1" customWidth="1"/>
    <col min="40" max="40" width="12.28515625" bestFit="1" customWidth="1"/>
    <col min="42" max="42" width="12.28515625" bestFit="1" customWidth="1"/>
    <col min="44" max="44" width="12.28515625" bestFit="1" customWidth="1"/>
    <col min="46" max="46" width="12.28515625" bestFit="1" customWidth="1"/>
    <col min="48" max="48" width="12.28515625" bestFit="1" customWidth="1"/>
    <col min="50" max="50" width="12.28515625" bestFit="1" customWidth="1"/>
  </cols>
  <sheetData>
    <row r="1" spans="1:51">
      <c r="A1" t="s">
        <v>162</v>
      </c>
      <c r="B1" t="s">
        <v>161</v>
      </c>
    </row>
    <row r="2" spans="1:51">
      <c r="C2">
        <f>MIN(B2:B26)</f>
        <v>20.3</v>
      </c>
      <c r="E2">
        <f>MIN(D2:D26)</f>
        <v>27.7</v>
      </c>
      <c r="G2">
        <f>MIN(F2:F26)</f>
        <v>49.8</v>
      </c>
      <c r="I2">
        <f>MIN(H2:H26)</f>
        <v>59</v>
      </c>
      <c r="K2">
        <f>MIN(J2:J26)</f>
        <v>61.4</v>
      </c>
      <c r="M2">
        <f>MIN(L2:L26)</f>
        <v>69.900000000000006</v>
      </c>
      <c r="O2">
        <f>MIN(N2:N26)</f>
        <v>91.9</v>
      </c>
      <c r="Q2">
        <f>MIN(P2:P26)</f>
        <v>93.5</v>
      </c>
      <c r="S2">
        <f>MIN(R2:R26)</f>
        <v>0</v>
      </c>
      <c r="U2">
        <f>MIN(T2:T26)</f>
        <v>0</v>
      </c>
      <c r="W2">
        <f>MIN(V2:V26)</f>
        <v>0</v>
      </c>
      <c r="Y2">
        <f>MIN(X2:X26)</f>
        <v>0</v>
      </c>
      <c r="AA2">
        <f>MIN(Z2:Z26)</f>
        <v>0</v>
      </c>
      <c r="AC2">
        <f>MIN(AB2:AB26)</f>
        <v>0</v>
      </c>
      <c r="AE2">
        <f>MIN(AD2:AD26)</f>
        <v>0</v>
      </c>
      <c r="AG2">
        <f>MIN(AF2:AF26)</f>
        <v>0</v>
      </c>
      <c r="AI2">
        <f>MIN(AH2:AH26)</f>
        <v>0</v>
      </c>
      <c r="AK2">
        <f>MIN(AJ2:AJ26)</f>
        <v>0</v>
      </c>
      <c r="AM2">
        <f>MIN(AL2:AL26)</f>
        <v>0</v>
      </c>
      <c r="AO2">
        <f>MIN(AN2:AN26)</f>
        <v>0</v>
      </c>
      <c r="AQ2">
        <f>MIN(AP2:AP26)</f>
        <v>0</v>
      </c>
      <c r="AS2">
        <f>MIN(AR2:AR26)</f>
        <v>0</v>
      </c>
      <c r="AU2">
        <f>MIN(AT2:AT26)</f>
        <v>0</v>
      </c>
      <c r="AW2">
        <f>MIN(AV2:AV26)</f>
        <v>0</v>
      </c>
      <c r="AY2">
        <f>MIN(AX2:AX26)</f>
        <v>0</v>
      </c>
    </row>
    <row r="3" spans="1:51">
      <c r="A3">
        <v>1</v>
      </c>
      <c r="B3" s="183">
        <f>IF('Analisis de precipitaciones'!D5&gt;0,'Analisis de precipitaciones'!D5)</f>
        <v>49.8</v>
      </c>
      <c r="D3">
        <f>IF(B3&gt;$C$2,B3)</f>
        <v>49.8</v>
      </c>
      <c r="F3">
        <f>IF(D3&gt;$E$2,D3)</f>
        <v>49.8</v>
      </c>
      <c r="H3" t="b">
        <f>IF(F3&gt;$G$2,F3)</f>
        <v>0</v>
      </c>
      <c r="J3" t="b">
        <f>IF(H3&gt;$I$2,H3)</f>
        <v>0</v>
      </c>
      <c r="L3" t="b">
        <f>IF(J3&gt;$K$2,J3)</f>
        <v>0</v>
      </c>
      <c r="N3" t="b">
        <f>IF(L3&gt;$M$2,L3)</f>
        <v>0</v>
      </c>
      <c r="P3" t="b">
        <f>IF(N3&gt;$O$2,N3)</f>
        <v>0</v>
      </c>
      <c r="R3" t="b">
        <f>IF(P3&gt;$Q$2,P3)</f>
        <v>0</v>
      </c>
      <c r="T3" t="b">
        <f>IF(R3&gt;$S$2,R3)</f>
        <v>0</v>
      </c>
      <c r="V3" t="b">
        <f>IF(T3&gt;$U$2,T3)</f>
        <v>0</v>
      </c>
      <c r="X3" t="b">
        <f>IF(V3&gt;$W$2,V3)</f>
        <v>0</v>
      </c>
      <c r="Z3" t="b">
        <f>IF(X3&gt;$Y$2,X3)</f>
        <v>0</v>
      </c>
      <c r="AB3" t="b">
        <f>IF(Z3&gt;$AA$2,Z3)</f>
        <v>0</v>
      </c>
      <c r="AD3" t="b">
        <f>IF(AB3&gt;$AC$2,AB3)</f>
        <v>0</v>
      </c>
      <c r="AF3" t="b">
        <f>IF(AD3&gt;$AE$2,AD3)</f>
        <v>0</v>
      </c>
      <c r="AH3" t="b">
        <f>IF(AF3&gt;$AG$2,AF3)</f>
        <v>0</v>
      </c>
      <c r="AJ3" t="b">
        <f>IF(AH3&gt;$AI$2,AH3)</f>
        <v>0</v>
      </c>
      <c r="AL3" t="b">
        <f>IF(AJ3&gt;$AK$2,AJ3)</f>
        <v>0</v>
      </c>
      <c r="AN3" t="b">
        <f>IF(AL3&gt;$AM$2,AL3)</f>
        <v>0</v>
      </c>
      <c r="AP3" t="b">
        <f>IF(AN3&gt;$AO$2,AN3)</f>
        <v>0</v>
      </c>
      <c r="AR3" t="b">
        <f>IF(AP3&gt;$AQ$2,AP3)</f>
        <v>0</v>
      </c>
      <c r="AT3" t="b">
        <f>IF(AR3&gt;$AS$2,AR3)</f>
        <v>0</v>
      </c>
      <c r="AV3" t="b">
        <f>IF(AT3&gt;$AU$2,AT3)</f>
        <v>0</v>
      </c>
      <c r="AX3" t="b">
        <f>IF(AV3&gt;$AW$2,AV3)</f>
        <v>0</v>
      </c>
    </row>
    <row r="4" spans="1:51">
      <c r="A4">
        <v>2</v>
      </c>
      <c r="B4" s="183">
        <f>IF('Analisis de precipitaciones'!D6&gt;0,'Analisis de precipitaciones'!D6)</f>
        <v>61.4</v>
      </c>
      <c r="D4">
        <f t="shared" ref="D4:D26" si="0">IF(B4&gt;$C$2,B4)</f>
        <v>61.4</v>
      </c>
      <c r="F4">
        <f t="shared" ref="F4:F26" si="1">IF(D4&gt;$E$2,D4)</f>
        <v>61.4</v>
      </c>
      <c r="H4">
        <f t="shared" ref="H4:H26" si="2">IF(F4&gt;$G$2,F4)</f>
        <v>61.4</v>
      </c>
      <c r="J4">
        <f t="shared" ref="J4:J26" si="3">IF(H4&gt;$I$2,H4)</f>
        <v>61.4</v>
      </c>
      <c r="L4" t="b">
        <f t="shared" ref="L4:L26" si="4">IF(J4&gt;$K$2,J4)</f>
        <v>0</v>
      </c>
      <c r="N4" t="b">
        <f t="shared" ref="N4:N26" si="5">IF(L4&gt;$M$2,L4)</f>
        <v>0</v>
      </c>
      <c r="P4" t="b">
        <f t="shared" ref="P4:P26" si="6">IF(N4&gt;$O$2,N4)</f>
        <v>0</v>
      </c>
      <c r="R4" t="b">
        <f t="shared" ref="R4:R26" si="7">IF(P4&gt;$Q$2,P4)</f>
        <v>0</v>
      </c>
      <c r="T4" t="b">
        <f t="shared" ref="T4:T26" si="8">IF(R4&gt;$S$2,R4)</f>
        <v>0</v>
      </c>
      <c r="V4" t="b">
        <f t="shared" ref="V4:V26" si="9">IF(T4&gt;$U$2,T4)</f>
        <v>0</v>
      </c>
      <c r="X4" t="b">
        <f t="shared" ref="X4:X26" si="10">IF(V4&gt;$W$2,V4)</f>
        <v>0</v>
      </c>
      <c r="Z4" t="b">
        <f t="shared" ref="Z4:Z26" si="11">IF(X4&gt;$Y$2,X4)</f>
        <v>0</v>
      </c>
      <c r="AB4" t="b">
        <f t="shared" ref="AB4:AB26" si="12">IF(Z4&gt;$AA$2,Z4)</f>
        <v>0</v>
      </c>
      <c r="AD4" t="b">
        <f t="shared" ref="AD4:AD26" si="13">IF(AB4&gt;$AC$2,AB4)</f>
        <v>0</v>
      </c>
      <c r="AF4" t="b">
        <f t="shared" ref="AF4:AF26" si="14">IF(AD4&gt;$AE$2,AD4)</f>
        <v>0</v>
      </c>
      <c r="AH4" t="b">
        <f t="shared" ref="AH4:AH26" si="15">IF(AF4&gt;$AG$2,AF4)</f>
        <v>0</v>
      </c>
      <c r="AJ4" t="b">
        <f t="shared" ref="AJ4:AJ26" si="16">IF(AH4&gt;$AI$2,AH4)</f>
        <v>0</v>
      </c>
      <c r="AL4" t="b">
        <f t="shared" ref="AL4:AL26" si="17">IF(AJ4&gt;$AK$2,AJ4)</f>
        <v>0</v>
      </c>
      <c r="AN4" t="b">
        <f t="shared" ref="AN4:AN26" si="18">IF(AL4&gt;$AM$2,AL4)</f>
        <v>0</v>
      </c>
      <c r="AP4" t="b">
        <f t="shared" ref="AP4:AP26" si="19">IF(AN4&gt;$AO$2,AN4)</f>
        <v>0</v>
      </c>
      <c r="AR4" t="b">
        <f t="shared" ref="AR4:AR26" si="20">IF(AP4&gt;$AQ$2,AP4)</f>
        <v>0</v>
      </c>
      <c r="AT4" t="b">
        <f t="shared" ref="AT4:AT26" si="21">IF(AR4&gt;$AS$2,AR4)</f>
        <v>0</v>
      </c>
      <c r="AV4" t="b">
        <f t="shared" ref="AV4:AV26" si="22">IF(AT4&gt;$AU$2,AT4)</f>
        <v>0</v>
      </c>
      <c r="AX4" t="b">
        <f t="shared" ref="AX4:AX26" si="23">IF(AV4&gt;$AW$2,AV4)</f>
        <v>0</v>
      </c>
    </row>
    <row r="5" spans="1:51">
      <c r="A5">
        <v>3</v>
      </c>
      <c r="B5" s="183">
        <f>IF('Analisis de precipitaciones'!D7&gt;0,'Analisis de precipitaciones'!D7)</f>
        <v>93.5</v>
      </c>
      <c r="D5">
        <f t="shared" si="0"/>
        <v>93.5</v>
      </c>
      <c r="F5">
        <f t="shared" si="1"/>
        <v>93.5</v>
      </c>
      <c r="H5">
        <f t="shared" si="2"/>
        <v>93.5</v>
      </c>
      <c r="J5">
        <f t="shared" si="3"/>
        <v>93.5</v>
      </c>
      <c r="L5">
        <f t="shared" si="4"/>
        <v>93.5</v>
      </c>
      <c r="N5">
        <f t="shared" si="5"/>
        <v>93.5</v>
      </c>
      <c r="P5">
        <f t="shared" si="6"/>
        <v>93.5</v>
      </c>
      <c r="R5" t="b">
        <f t="shared" si="7"/>
        <v>0</v>
      </c>
      <c r="T5" t="b">
        <f t="shared" si="8"/>
        <v>0</v>
      </c>
      <c r="V5" t="b">
        <f t="shared" si="9"/>
        <v>0</v>
      </c>
      <c r="X5" t="b">
        <f t="shared" si="10"/>
        <v>0</v>
      </c>
      <c r="Z5" t="b">
        <f t="shared" si="11"/>
        <v>0</v>
      </c>
      <c r="AB5" t="b">
        <f t="shared" si="12"/>
        <v>0</v>
      </c>
      <c r="AD5" t="b">
        <f t="shared" si="13"/>
        <v>0</v>
      </c>
      <c r="AF5" t="b">
        <f t="shared" si="14"/>
        <v>0</v>
      </c>
      <c r="AH5" t="b">
        <f t="shared" si="15"/>
        <v>0</v>
      </c>
      <c r="AJ5" t="b">
        <f t="shared" si="16"/>
        <v>0</v>
      </c>
      <c r="AL5" t="b">
        <f t="shared" si="17"/>
        <v>0</v>
      </c>
      <c r="AN5" t="b">
        <f t="shared" si="18"/>
        <v>0</v>
      </c>
      <c r="AP5" t="b">
        <f t="shared" si="19"/>
        <v>0</v>
      </c>
      <c r="AR5" t="b">
        <f t="shared" si="20"/>
        <v>0</v>
      </c>
      <c r="AT5" t="b">
        <f t="shared" si="21"/>
        <v>0</v>
      </c>
      <c r="AV5" t="b">
        <f t="shared" si="22"/>
        <v>0</v>
      </c>
      <c r="AX5" t="b">
        <f t="shared" si="23"/>
        <v>0</v>
      </c>
    </row>
    <row r="6" spans="1:51">
      <c r="A6">
        <v>4</v>
      </c>
      <c r="B6" s="183">
        <f>IF('Analisis de precipitaciones'!D8&gt;0,'Analisis de precipitaciones'!D8)</f>
        <v>59</v>
      </c>
      <c r="D6">
        <f t="shared" si="0"/>
        <v>59</v>
      </c>
      <c r="F6">
        <f t="shared" si="1"/>
        <v>59</v>
      </c>
      <c r="H6">
        <f t="shared" si="2"/>
        <v>59</v>
      </c>
      <c r="J6" t="b">
        <f t="shared" si="3"/>
        <v>0</v>
      </c>
      <c r="L6" t="b">
        <f t="shared" si="4"/>
        <v>0</v>
      </c>
      <c r="N6" t="b">
        <f t="shared" si="5"/>
        <v>0</v>
      </c>
      <c r="P6" t="b">
        <f t="shared" si="6"/>
        <v>0</v>
      </c>
      <c r="R6" t="b">
        <f t="shared" si="7"/>
        <v>0</v>
      </c>
      <c r="T6" t="b">
        <f t="shared" si="8"/>
        <v>0</v>
      </c>
      <c r="V6" t="b">
        <f t="shared" si="9"/>
        <v>0</v>
      </c>
      <c r="X6" t="b">
        <f t="shared" si="10"/>
        <v>0</v>
      </c>
      <c r="Z6" t="b">
        <f t="shared" si="11"/>
        <v>0</v>
      </c>
      <c r="AB6" t="b">
        <f t="shared" si="12"/>
        <v>0</v>
      </c>
      <c r="AD6" t="b">
        <f t="shared" si="13"/>
        <v>0</v>
      </c>
      <c r="AF6" t="b">
        <f t="shared" si="14"/>
        <v>0</v>
      </c>
      <c r="AH6" t="b">
        <f t="shared" si="15"/>
        <v>0</v>
      </c>
      <c r="AJ6" t="b">
        <f t="shared" si="16"/>
        <v>0</v>
      </c>
      <c r="AL6" t="b">
        <f t="shared" si="17"/>
        <v>0</v>
      </c>
      <c r="AN6" t="b">
        <f t="shared" si="18"/>
        <v>0</v>
      </c>
      <c r="AP6" t="b">
        <f t="shared" si="19"/>
        <v>0</v>
      </c>
      <c r="AR6" t="b">
        <f t="shared" si="20"/>
        <v>0</v>
      </c>
      <c r="AT6" t="b">
        <f t="shared" si="21"/>
        <v>0</v>
      </c>
      <c r="AV6" t="b">
        <f t="shared" si="22"/>
        <v>0</v>
      </c>
      <c r="AX6" t="b">
        <f t="shared" si="23"/>
        <v>0</v>
      </c>
    </row>
    <row r="7" spans="1:51">
      <c r="A7">
        <v>5</v>
      </c>
      <c r="B7" s="183">
        <f>IF('Analisis de precipitaciones'!D9&gt;0,'Analisis de precipitaciones'!D9)</f>
        <v>91.9</v>
      </c>
      <c r="D7">
        <f t="shared" si="0"/>
        <v>91.9</v>
      </c>
      <c r="F7">
        <f t="shared" si="1"/>
        <v>91.9</v>
      </c>
      <c r="H7">
        <f t="shared" si="2"/>
        <v>91.9</v>
      </c>
      <c r="J7">
        <f t="shared" si="3"/>
        <v>91.9</v>
      </c>
      <c r="L7">
        <f t="shared" si="4"/>
        <v>91.9</v>
      </c>
      <c r="N7">
        <f t="shared" si="5"/>
        <v>91.9</v>
      </c>
      <c r="P7" t="b">
        <f t="shared" si="6"/>
        <v>0</v>
      </c>
      <c r="R7" t="b">
        <f t="shared" si="7"/>
        <v>0</v>
      </c>
      <c r="T7" t="b">
        <f t="shared" si="8"/>
        <v>0</v>
      </c>
      <c r="V7" t="b">
        <f t="shared" si="9"/>
        <v>0</v>
      </c>
      <c r="X7" t="b">
        <f t="shared" si="10"/>
        <v>0</v>
      </c>
      <c r="Z7" t="b">
        <f t="shared" si="11"/>
        <v>0</v>
      </c>
      <c r="AB7" t="b">
        <f t="shared" si="12"/>
        <v>0</v>
      </c>
      <c r="AD7" t="b">
        <f t="shared" si="13"/>
        <v>0</v>
      </c>
      <c r="AF7" t="b">
        <f t="shared" si="14"/>
        <v>0</v>
      </c>
      <c r="AH7" t="b">
        <f t="shared" si="15"/>
        <v>0</v>
      </c>
      <c r="AJ7" t="b">
        <f t="shared" si="16"/>
        <v>0</v>
      </c>
      <c r="AL7" t="b">
        <f t="shared" si="17"/>
        <v>0</v>
      </c>
      <c r="AN7" t="b">
        <f t="shared" si="18"/>
        <v>0</v>
      </c>
      <c r="AP7" t="b">
        <f t="shared" si="19"/>
        <v>0</v>
      </c>
      <c r="AR7" t="b">
        <f t="shared" si="20"/>
        <v>0</v>
      </c>
      <c r="AT7" t="b">
        <f t="shared" si="21"/>
        <v>0</v>
      </c>
      <c r="AV7" t="b">
        <f t="shared" si="22"/>
        <v>0</v>
      </c>
      <c r="AX7" t="b">
        <f t="shared" si="23"/>
        <v>0</v>
      </c>
    </row>
    <row r="8" spans="1:51">
      <c r="A8">
        <v>6</v>
      </c>
      <c r="B8" s="183">
        <f>IF('Analisis de precipitaciones'!D10&gt;0,'Analisis de precipitaciones'!D10)</f>
        <v>69.900000000000006</v>
      </c>
      <c r="D8">
        <f t="shared" si="0"/>
        <v>69.900000000000006</v>
      </c>
      <c r="F8">
        <f t="shared" si="1"/>
        <v>69.900000000000006</v>
      </c>
      <c r="H8">
        <f t="shared" si="2"/>
        <v>69.900000000000006</v>
      </c>
      <c r="J8">
        <f t="shared" si="3"/>
        <v>69.900000000000006</v>
      </c>
      <c r="L8">
        <f t="shared" si="4"/>
        <v>69.900000000000006</v>
      </c>
      <c r="N8" t="b">
        <f t="shared" si="5"/>
        <v>0</v>
      </c>
      <c r="P8" t="b">
        <f t="shared" si="6"/>
        <v>0</v>
      </c>
      <c r="R8" t="b">
        <f t="shared" si="7"/>
        <v>0</v>
      </c>
      <c r="T8" t="b">
        <f t="shared" si="8"/>
        <v>0</v>
      </c>
      <c r="V8" t="b">
        <f t="shared" si="9"/>
        <v>0</v>
      </c>
      <c r="X8" t="b">
        <f t="shared" si="10"/>
        <v>0</v>
      </c>
      <c r="Z8" t="b">
        <f t="shared" si="11"/>
        <v>0</v>
      </c>
      <c r="AB8" t="b">
        <f t="shared" si="12"/>
        <v>0</v>
      </c>
      <c r="AD8" t="b">
        <f t="shared" si="13"/>
        <v>0</v>
      </c>
      <c r="AF8" t="b">
        <f t="shared" si="14"/>
        <v>0</v>
      </c>
      <c r="AH8" t="b">
        <f t="shared" si="15"/>
        <v>0</v>
      </c>
      <c r="AJ8" t="b">
        <f t="shared" si="16"/>
        <v>0</v>
      </c>
      <c r="AL8" t="b">
        <f t="shared" si="17"/>
        <v>0</v>
      </c>
      <c r="AN8" t="b">
        <f t="shared" si="18"/>
        <v>0</v>
      </c>
      <c r="AP8" t="b">
        <f t="shared" si="19"/>
        <v>0</v>
      </c>
      <c r="AR8" t="b">
        <f t="shared" si="20"/>
        <v>0</v>
      </c>
      <c r="AT8" t="b">
        <f t="shared" si="21"/>
        <v>0</v>
      </c>
      <c r="AV8" t="b">
        <f t="shared" si="22"/>
        <v>0</v>
      </c>
      <c r="AX8" t="b">
        <f t="shared" si="23"/>
        <v>0</v>
      </c>
    </row>
    <row r="9" spans="1:51">
      <c r="A9">
        <v>7</v>
      </c>
      <c r="B9" s="183">
        <f>IF('Analisis de precipitaciones'!D11&gt;0,'Analisis de precipitaciones'!D11)</f>
        <v>27.7</v>
      </c>
      <c r="D9">
        <f t="shared" si="0"/>
        <v>27.7</v>
      </c>
      <c r="F9" t="b">
        <f t="shared" si="1"/>
        <v>0</v>
      </c>
      <c r="H9" t="b">
        <f t="shared" si="2"/>
        <v>0</v>
      </c>
      <c r="J9" t="b">
        <f t="shared" si="3"/>
        <v>0</v>
      </c>
      <c r="L9" t="b">
        <f t="shared" si="4"/>
        <v>0</v>
      </c>
      <c r="N9" t="b">
        <f t="shared" si="5"/>
        <v>0</v>
      </c>
      <c r="P9" t="b">
        <f t="shared" si="6"/>
        <v>0</v>
      </c>
      <c r="R9" t="b">
        <f t="shared" si="7"/>
        <v>0</v>
      </c>
      <c r="T9" t="b">
        <f t="shared" si="8"/>
        <v>0</v>
      </c>
      <c r="V9" t="b">
        <f t="shared" si="9"/>
        <v>0</v>
      </c>
      <c r="X9" t="b">
        <f t="shared" si="10"/>
        <v>0</v>
      </c>
      <c r="Z9" t="b">
        <f t="shared" si="11"/>
        <v>0</v>
      </c>
      <c r="AB9" t="b">
        <f t="shared" si="12"/>
        <v>0</v>
      </c>
      <c r="AD9" t="b">
        <f t="shared" si="13"/>
        <v>0</v>
      </c>
      <c r="AF9" t="b">
        <f t="shared" si="14"/>
        <v>0</v>
      </c>
      <c r="AH9" t="b">
        <f t="shared" si="15"/>
        <v>0</v>
      </c>
      <c r="AJ9" t="b">
        <f t="shared" si="16"/>
        <v>0</v>
      </c>
      <c r="AL9" t="b">
        <f t="shared" si="17"/>
        <v>0</v>
      </c>
      <c r="AN9" t="b">
        <f t="shared" si="18"/>
        <v>0</v>
      </c>
      <c r="AP9" t="b">
        <f t="shared" si="19"/>
        <v>0</v>
      </c>
      <c r="AR9" t="b">
        <f t="shared" si="20"/>
        <v>0</v>
      </c>
      <c r="AT9" t="b">
        <f t="shared" si="21"/>
        <v>0</v>
      </c>
      <c r="AV9" t="b">
        <f t="shared" si="22"/>
        <v>0</v>
      </c>
      <c r="AX9" t="b">
        <f t="shared" si="23"/>
        <v>0</v>
      </c>
    </row>
    <row r="10" spans="1:51">
      <c r="A10">
        <v>8</v>
      </c>
      <c r="B10" s="183">
        <f>IF('Analisis de precipitaciones'!D12&gt;0,'Analisis de precipitaciones'!D12)</f>
        <v>93.5</v>
      </c>
      <c r="D10">
        <f t="shared" si="0"/>
        <v>93.5</v>
      </c>
      <c r="F10">
        <f t="shared" si="1"/>
        <v>93.5</v>
      </c>
      <c r="H10">
        <f t="shared" si="2"/>
        <v>93.5</v>
      </c>
      <c r="J10">
        <f t="shared" si="3"/>
        <v>93.5</v>
      </c>
      <c r="L10">
        <f t="shared" si="4"/>
        <v>93.5</v>
      </c>
      <c r="N10">
        <f t="shared" si="5"/>
        <v>93.5</v>
      </c>
      <c r="P10">
        <f t="shared" si="6"/>
        <v>93.5</v>
      </c>
      <c r="R10" t="b">
        <f t="shared" si="7"/>
        <v>0</v>
      </c>
      <c r="T10" t="b">
        <f t="shared" si="8"/>
        <v>0</v>
      </c>
      <c r="V10" t="b">
        <f t="shared" si="9"/>
        <v>0</v>
      </c>
      <c r="X10" t="b">
        <f t="shared" si="10"/>
        <v>0</v>
      </c>
      <c r="Z10" t="b">
        <f t="shared" si="11"/>
        <v>0</v>
      </c>
      <c r="AB10" t="b">
        <f t="shared" si="12"/>
        <v>0</v>
      </c>
      <c r="AD10" t="b">
        <f t="shared" si="13"/>
        <v>0</v>
      </c>
      <c r="AF10" t="b">
        <f t="shared" si="14"/>
        <v>0</v>
      </c>
      <c r="AH10" t="b">
        <f t="shared" si="15"/>
        <v>0</v>
      </c>
      <c r="AJ10" t="b">
        <f t="shared" si="16"/>
        <v>0</v>
      </c>
      <c r="AL10" t="b">
        <f t="shared" si="17"/>
        <v>0</v>
      </c>
      <c r="AN10" t="b">
        <f t="shared" si="18"/>
        <v>0</v>
      </c>
      <c r="AP10" t="b">
        <f t="shared" si="19"/>
        <v>0</v>
      </c>
      <c r="AR10" t="b">
        <f t="shared" si="20"/>
        <v>0</v>
      </c>
      <c r="AT10" t="b">
        <f t="shared" si="21"/>
        <v>0</v>
      </c>
      <c r="AV10" t="b">
        <f t="shared" si="22"/>
        <v>0</v>
      </c>
      <c r="AX10" t="b">
        <f t="shared" si="23"/>
        <v>0</v>
      </c>
    </row>
    <row r="11" spans="1:51">
      <c r="A11">
        <v>9</v>
      </c>
      <c r="B11" s="183">
        <f>IF('Analisis de precipitaciones'!D13&gt;0,'Analisis de precipitaciones'!D13)</f>
        <v>20.3</v>
      </c>
      <c r="D11" t="b">
        <f t="shared" si="0"/>
        <v>0</v>
      </c>
      <c r="F11" t="b">
        <f t="shared" si="1"/>
        <v>0</v>
      </c>
      <c r="H11" t="b">
        <f t="shared" si="2"/>
        <v>0</v>
      </c>
      <c r="J11" t="b">
        <f t="shared" si="3"/>
        <v>0</v>
      </c>
      <c r="L11" t="b">
        <f t="shared" si="4"/>
        <v>0</v>
      </c>
      <c r="N11" t="b">
        <f t="shared" si="5"/>
        <v>0</v>
      </c>
      <c r="P11" t="b">
        <f t="shared" si="6"/>
        <v>0</v>
      </c>
      <c r="R11" t="b">
        <f t="shared" si="7"/>
        <v>0</v>
      </c>
      <c r="T11" t="b">
        <f t="shared" si="8"/>
        <v>0</v>
      </c>
      <c r="V11" t="b">
        <f t="shared" si="9"/>
        <v>0</v>
      </c>
      <c r="X11" t="b">
        <f t="shared" si="10"/>
        <v>0</v>
      </c>
      <c r="Z11" t="b">
        <f t="shared" si="11"/>
        <v>0</v>
      </c>
      <c r="AB11" t="b">
        <f t="shared" si="12"/>
        <v>0</v>
      </c>
      <c r="AD11" t="b">
        <f t="shared" si="13"/>
        <v>0</v>
      </c>
      <c r="AF11" t="b">
        <f t="shared" si="14"/>
        <v>0</v>
      </c>
      <c r="AH11" t="b">
        <f t="shared" si="15"/>
        <v>0</v>
      </c>
      <c r="AJ11" t="b">
        <f t="shared" si="16"/>
        <v>0</v>
      </c>
      <c r="AL11" t="b">
        <f t="shared" si="17"/>
        <v>0</v>
      </c>
      <c r="AN11" t="b">
        <f t="shared" si="18"/>
        <v>0</v>
      </c>
      <c r="AP11" t="b">
        <f t="shared" si="19"/>
        <v>0</v>
      </c>
      <c r="AR11" t="b">
        <f t="shared" si="20"/>
        <v>0</v>
      </c>
      <c r="AT11" t="b">
        <f t="shared" si="21"/>
        <v>0</v>
      </c>
      <c r="AV11" t="b">
        <f t="shared" si="22"/>
        <v>0</v>
      </c>
      <c r="AX11" t="b">
        <f t="shared" si="23"/>
        <v>0</v>
      </c>
    </row>
    <row r="12" spans="1:51">
      <c r="A12">
        <v>10</v>
      </c>
      <c r="B12" s="183" t="b">
        <f>IF('Analisis de precipitaciones'!D14&gt;0,'Analisis de precipitaciones'!D14)</f>
        <v>0</v>
      </c>
      <c r="D12" t="b">
        <f t="shared" si="0"/>
        <v>0</v>
      </c>
      <c r="F12" t="b">
        <f t="shared" si="1"/>
        <v>0</v>
      </c>
      <c r="H12" t="b">
        <f t="shared" si="2"/>
        <v>0</v>
      </c>
      <c r="J12" t="b">
        <f t="shared" si="3"/>
        <v>0</v>
      </c>
      <c r="L12" t="b">
        <f t="shared" si="4"/>
        <v>0</v>
      </c>
      <c r="N12" t="b">
        <f t="shared" si="5"/>
        <v>0</v>
      </c>
      <c r="P12" t="b">
        <f t="shared" si="6"/>
        <v>0</v>
      </c>
      <c r="R12" t="b">
        <f t="shared" si="7"/>
        <v>0</v>
      </c>
      <c r="T12" t="b">
        <f t="shared" si="8"/>
        <v>0</v>
      </c>
      <c r="V12" t="b">
        <f t="shared" si="9"/>
        <v>0</v>
      </c>
      <c r="X12" t="b">
        <f t="shared" si="10"/>
        <v>0</v>
      </c>
      <c r="Z12" t="b">
        <f t="shared" si="11"/>
        <v>0</v>
      </c>
      <c r="AB12" t="b">
        <f t="shared" si="12"/>
        <v>0</v>
      </c>
      <c r="AD12" t="b">
        <f t="shared" si="13"/>
        <v>0</v>
      </c>
      <c r="AF12" t="b">
        <f t="shared" si="14"/>
        <v>0</v>
      </c>
      <c r="AH12" t="b">
        <f t="shared" si="15"/>
        <v>0</v>
      </c>
      <c r="AJ12" t="b">
        <f t="shared" si="16"/>
        <v>0</v>
      </c>
      <c r="AL12" t="b">
        <f t="shared" si="17"/>
        <v>0</v>
      </c>
      <c r="AN12" t="b">
        <f t="shared" si="18"/>
        <v>0</v>
      </c>
      <c r="AP12" t="b">
        <f t="shared" si="19"/>
        <v>0</v>
      </c>
      <c r="AR12" t="b">
        <f t="shared" si="20"/>
        <v>0</v>
      </c>
      <c r="AT12" t="b">
        <f t="shared" si="21"/>
        <v>0</v>
      </c>
      <c r="AV12" t="b">
        <f t="shared" si="22"/>
        <v>0</v>
      </c>
      <c r="AX12" t="b">
        <f t="shared" si="23"/>
        <v>0</v>
      </c>
    </row>
    <row r="13" spans="1:51">
      <c r="A13">
        <v>11</v>
      </c>
      <c r="B13" s="183" t="b">
        <f>IF('Analisis de precipitaciones'!D15&gt;0,'Analisis de precipitaciones'!D15)</f>
        <v>0</v>
      </c>
      <c r="D13" t="b">
        <f t="shared" si="0"/>
        <v>0</v>
      </c>
      <c r="F13" t="b">
        <f t="shared" si="1"/>
        <v>0</v>
      </c>
      <c r="H13" t="b">
        <f t="shared" si="2"/>
        <v>0</v>
      </c>
      <c r="J13" t="b">
        <f t="shared" si="3"/>
        <v>0</v>
      </c>
      <c r="L13" t="b">
        <f t="shared" si="4"/>
        <v>0</v>
      </c>
      <c r="N13" t="b">
        <f t="shared" si="5"/>
        <v>0</v>
      </c>
      <c r="P13" t="b">
        <f t="shared" si="6"/>
        <v>0</v>
      </c>
      <c r="R13" t="b">
        <f t="shared" si="7"/>
        <v>0</v>
      </c>
      <c r="T13" t="b">
        <f t="shared" si="8"/>
        <v>0</v>
      </c>
      <c r="V13" t="b">
        <f t="shared" si="9"/>
        <v>0</v>
      </c>
      <c r="X13" t="b">
        <f t="shared" si="10"/>
        <v>0</v>
      </c>
      <c r="Z13" t="b">
        <f t="shared" si="11"/>
        <v>0</v>
      </c>
      <c r="AB13" t="b">
        <f t="shared" si="12"/>
        <v>0</v>
      </c>
      <c r="AD13" t="b">
        <f t="shared" si="13"/>
        <v>0</v>
      </c>
      <c r="AF13" t="b">
        <f t="shared" si="14"/>
        <v>0</v>
      </c>
      <c r="AH13" t="b">
        <f t="shared" si="15"/>
        <v>0</v>
      </c>
      <c r="AJ13" t="b">
        <f t="shared" si="16"/>
        <v>0</v>
      </c>
      <c r="AL13" t="b">
        <f t="shared" si="17"/>
        <v>0</v>
      </c>
      <c r="AN13" t="b">
        <f t="shared" si="18"/>
        <v>0</v>
      </c>
      <c r="AP13" t="b">
        <f t="shared" si="19"/>
        <v>0</v>
      </c>
      <c r="AR13" t="b">
        <f t="shared" si="20"/>
        <v>0</v>
      </c>
      <c r="AT13" t="b">
        <f t="shared" si="21"/>
        <v>0</v>
      </c>
      <c r="AV13" t="b">
        <f t="shared" si="22"/>
        <v>0</v>
      </c>
      <c r="AX13" t="b">
        <f t="shared" si="23"/>
        <v>0</v>
      </c>
    </row>
    <row r="14" spans="1:51">
      <c r="A14">
        <v>12</v>
      </c>
      <c r="B14" s="183" t="b">
        <f>IF('Analisis de precipitaciones'!D16&gt;0,'Analisis de precipitaciones'!D16)</f>
        <v>0</v>
      </c>
      <c r="D14" t="b">
        <f t="shared" si="0"/>
        <v>0</v>
      </c>
      <c r="F14" t="b">
        <f t="shared" si="1"/>
        <v>0</v>
      </c>
      <c r="H14" t="b">
        <f t="shared" si="2"/>
        <v>0</v>
      </c>
      <c r="J14" t="b">
        <f t="shared" si="3"/>
        <v>0</v>
      </c>
      <c r="L14" t="b">
        <f t="shared" si="4"/>
        <v>0</v>
      </c>
      <c r="N14" t="b">
        <f t="shared" si="5"/>
        <v>0</v>
      </c>
      <c r="P14" t="b">
        <f t="shared" si="6"/>
        <v>0</v>
      </c>
      <c r="R14" t="b">
        <f t="shared" si="7"/>
        <v>0</v>
      </c>
      <c r="T14" t="b">
        <f t="shared" si="8"/>
        <v>0</v>
      </c>
      <c r="V14" t="b">
        <f t="shared" si="9"/>
        <v>0</v>
      </c>
      <c r="X14" t="b">
        <f t="shared" si="10"/>
        <v>0</v>
      </c>
      <c r="Z14" t="b">
        <f t="shared" si="11"/>
        <v>0</v>
      </c>
      <c r="AB14" t="b">
        <f t="shared" si="12"/>
        <v>0</v>
      </c>
      <c r="AD14" t="b">
        <f t="shared" si="13"/>
        <v>0</v>
      </c>
      <c r="AF14" t="b">
        <f t="shared" si="14"/>
        <v>0</v>
      </c>
      <c r="AH14" t="b">
        <f t="shared" si="15"/>
        <v>0</v>
      </c>
      <c r="AJ14" t="b">
        <f t="shared" si="16"/>
        <v>0</v>
      </c>
      <c r="AL14" t="b">
        <f t="shared" si="17"/>
        <v>0</v>
      </c>
      <c r="AN14" t="b">
        <f t="shared" si="18"/>
        <v>0</v>
      </c>
      <c r="AP14" t="b">
        <f t="shared" si="19"/>
        <v>0</v>
      </c>
      <c r="AR14" t="b">
        <f t="shared" si="20"/>
        <v>0</v>
      </c>
      <c r="AT14" t="b">
        <f t="shared" si="21"/>
        <v>0</v>
      </c>
      <c r="AV14" t="b">
        <f t="shared" si="22"/>
        <v>0</v>
      </c>
      <c r="AX14" t="b">
        <f t="shared" si="23"/>
        <v>0</v>
      </c>
    </row>
    <row r="15" spans="1:51">
      <c r="A15">
        <v>13</v>
      </c>
      <c r="B15" s="183" t="b">
        <f>IF('Analisis de precipitaciones'!D17&gt;0,'Analisis de precipitaciones'!D17)</f>
        <v>0</v>
      </c>
      <c r="D15" t="b">
        <f t="shared" si="0"/>
        <v>0</v>
      </c>
      <c r="F15" t="b">
        <f t="shared" si="1"/>
        <v>0</v>
      </c>
      <c r="H15" t="b">
        <f t="shared" si="2"/>
        <v>0</v>
      </c>
      <c r="J15" t="b">
        <f t="shared" si="3"/>
        <v>0</v>
      </c>
      <c r="L15" t="b">
        <f t="shared" si="4"/>
        <v>0</v>
      </c>
      <c r="N15" t="b">
        <f t="shared" si="5"/>
        <v>0</v>
      </c>
      <c r="P15" t="b">
        <f t="shared" si="6"/>
        <v>0</v>
      </c>
      <c r="R15" t="b">
        <f t="shared" si="7"/>
        <v>0</v>
      </c>
      <c r="T15" t="b">
        <f t="shared" si="8"/>
        <v>0</v>
      </c>
      <c r="V15" t="b">
        <f t="shared" si="9"/>
        <v>0</v>
      </c>
      <c r="X15" t="b">
        <f t="shared" si="10"/>
        <v>0</v>
      </c>
      <c r="Z15" t="b">
        <f t="shared" si="11"/>
        <v>0</v>
      </c>
      <c r="AB15" t="b">
        <f t="shared" si="12"/>
        <v>0</v>
      </c>
      <c r="AD15" t="b">
        <f t="shared" si="13"/>
        <v>0</v>
      </c>
      <c r="AF15" t="b">
        <f t="shared" si="14"/>
        <v>0</v>
      </c>
      <c r="AH15" t="b">
        <f t="shared" si="15"/>
        <v>0</v>
      </c>
      <c r="AJ15" t="b">
        <f t="shared" si="16"/>
        <v>0</v>
      </c>
      <c r="AL15" t="b">
        <f t="shared" si="17"/>
        <v>0</v>
      </c>
      <c r="AN15" t="b">
        <f t="shared" si="18"/>
        <v>0</v>
      </c>
      <c r="AP15" t="b">
        <f t="shared" si="19"/>
        <v>0</v>
      </c>
      <c r="AR15" t="b">
        <f t="shared" si="20"/>
        <v>0</v>
      </c>
      <c r="AT15" t="b">
        <f t="shared" si="21"/>
        <v>0</v>
      </c>
      <c r="AV15" t="b">
        <f t="shared" si="22"/>
        <v>0</v>
      </c>
      <c r="AX15" t="b">
        <f t="shared" si="23"/>
        <v>0</v>
      </c>
    </row>
    <row r="16" spans="1:51">
      <c r="A16">
        <v>14</v>
      </c>
      <c r="B16" s="183" t="b">
        <f>IF('Analisis de precipitaciones'!D18&gt;0,'Analisis de precipitaciones'!D18)</f>
        <v>0</v>
      </c>
      <c r="D16" t="b">
        <f t="shared" si="0"/>
        <v>0</v>
      </c>
      <c r="F16" t="b">
        <f t="shared" si="1"/>
        <v>0</v>
      </c>
      <c r="H16" t="b">
        <f t="shared" si="2"/>
        <v>0</v>
      </c>
      <c r="J16" t="b">
        <f t="shared" si="3"/>
        <v>0</v>
      </c>
      <c r="L16" t="b">
        <f t="shared" si="4"/>
        <v>0</v>
      </c>
      <c r="N16" t="b">
        <f t="shared" si="5"/>
        <v>0</v>
      </c>
      <c r="P16" t="b">
        <f t="shared" si="6"/>
        <v>0</v>
      </c>
      <c r="R16" t="b">
        <f t="shared" si="7"/>
        <v>0</v>
      </c>
      <c r="T16" t="b">
        <f t="shared" si="8"/>
        <v>0</v>
      </c>
      <c r="V16" t="b">
        <f t="shared" si="9"/>
        <v>0</v>
      </c>
      <c r="X16" t="b">
        <f t="shared" si="10"/>
        <v>0</v>
      </c>
      <c r="Z16" t="b">
        <f t="shared" si="11"/>
        <v>0</v>
      </c>
      <c r="AB16" t="b">
        <f t="shared" si="12"/>
        <v>0</v>
      </c>
      <c r="AD16" t="b">
        <f t="shared" si="13"/>
        <v>0</v>
      </c>
      <c r="AF16" t="b">
        <f t="shared" si="14"/>
        <v>0</v>
      </c>
      <c r="AH16" t="b">
        <f t="shared" si="15"/>
        <v>0</v>
      </c>
      <c r="AJ16" t="b">
        <f t="shared" si="16"/>
        <v>0</v>
      </c>
      <c r="AL16" t="b">
        <f t="shared" si="17"/>
        <v>0</v>
      </c>
      <c r="AN16" t="b">
        <f t="shared" si="18"/>
        <v>0</v>
      </c>
      <c r="AP16" t="b">
        <f t="shared" si="19"/>
        <v>0</v>
      </c>
      <c r="AR16" t="b">
        <f t="shared" si="20"/>
        <v>0</v>
      </c>
      <c r="AT16" t="b">
        <f t="shared" si="21"/>
        <v>0</v>
      </c>
      <c r="AV16" t="b">
        <f t="shared" si="22"/>
        <v>0</v>
      </c>
      <c r="AX16" t="b">
        <f t="shared" si="23"/>
        <v>0</v>
      </c>
    </row>
    <row r="17" spans="1:50">
      <c r="A17">
        <v>15</v>
      </c>
      <c r="B17" s="183" t="b">
        <f>IF('Analisis de precipitaciones'!D19&gt;0,'Analisis de precipitaciones'!D19)</f>
        <v>0</v>
      </c>
      <c r="D17" t="b">
        <f t="shared" si="0"/>
        <v>0</v>
      </c>
      <c r="F17" t="b">
        <f t="shared" si="1"/>
        <v>0</v>
      </c>
      <c r="H17" t="b">
        <f t="shared" si="2"/>
        <v>0</v>
      </c>
      <c r="J17" t="b">
        <f t="shared" si="3"/>
        <v>0</v>
      </c>
      <c r="L17" t="b">
        <f t="shared" si="4"/>
        <v>0</v>
      </c>
      <c r="N17" t="b">
        <f t="shared" si="5"/>
        <v>0</v>
      </c>
      <c r="P17" t="b">
        <f t="shared" si="6"/>
        <v>0</v>
      </c>
      <c r="R17" t="b">
        <f t="shared" si="7"/>
        <v>0</v>
      </c>
      <c r="T17" t="b">
        <f t="shared" si="8"/>
        <v>0</v>
      </c>
      <c r="V17" t="b">
        <f t="shared" si="9"/>
        <v>0</v>
      </c>
      <c r="X17" t="b">
        <f t="shared" si="10"/>
        <v>0</v>
      </c>
      <c r="Z17" t="b">
        <f t="shared" si="11"/>
        <v>0</v>
      </c>
      <c r="AB17" t="b">
        <f t="shared" si="12"/>
        <v>0</v>
      </c>
      <c r="AD17" t="b">
        <f t="shared" si="13"/>
        <v>0</v>
      </c>
      <c r="AF17" t="b">
        <f t="shared" si="14"/>
        <v>0</v>
      </c>
      <c r="AH17" t="b">
        <f t="shared" si="15"/>
        <v>0</v>
      </c>
      <c r="AJ17" t="b">
        <f t="shared" si="16"/>
        <v>0</v>
      </c>
      <c r="AL17" t="b">
        <f t="shared" si="17"/>
        <v>0</v>
      </c>
      <c r="AN17" t="b">
        <f t="shared" si="18"/>
        <v>0</v>
      </c>
      <c r="AP17" t="b">
        <f t="shared" si="19"/>
        <v>0</v>
      </c>
      <c r="AR17" t="b">
        <f t="shared" si="20"/>
        <v>0</v>
      </c>
      <c r="AT17" t="b">
        <f t="shared" si="21"/>
        <v>0</v>
      </c>
      <c r="AV17" t="b">
        <f t="shared" si="22"/>
        <v>0</v>
      </c>
      <c r="AX17" t="b">
        <f t="shared" si="23"/>
        <v>0</v>
      </c>
    </row>
    <row r="18" spans="1:50">
      <c r="A18">
        <v>16</v>
      </c>
      <c r="B18" s="183" t="b">
        <f>IF('Analisis de precipitaciones'!D20&gt;0,'Analisis de precipitaciones'!D20)</f>
        <v>0</v>
      </c>
      <c r="D18" t="b">
        <f t="shared" si="0"/>
        <v>0</v>
      </c>
      <c r="F18" t="b">
        <f t="shared" si="1"/>
        <v>0</v>
      </c>
      <c r="H18" t="b">
        <f t="shared" si="2"/>
        <v>0</v>
      </c>
      <c r="J18" t="b">
        <f t="shared" si="3"/>
        <v>0</v>
      </c>
      <c r="L18" t="b">
        <f t="shared" si="4"/>
        <v>0</v>
      </c>
      <c r="N18" t="b">
        <f t="shared" si="5"/>
        <v>0</v>
      </c>
      <c r="P18" t="b">
        <f t="shared" si="6"/>
        <v>0</v>
      </c>
      <c r="R18" t="b">
        <f t="shared" si="7"/>
        <v>0</v>
      </c>
      <c r="T18" t="b">
        <f t="shared" si="8"/>
        <v>0</v>
      </c>
      <c r="V18" t="b">
        <f t="shared" si="9"/>
        <v>0</v>
      </c>
      <c r="X18" t="b">
        <f t="shared" si="10"/>
        <v>0</v>
      </c>
      <c r="Z18" t="b">
        <f t="shared" si="11"/>
        <v>0</v>
      </c>
      <c r="AB18" t="b">
        <f t="shared" si="12"/>
        <v>0</v>
      </c>
      <c r="AD18" t="b">
        <f t="shared" si="13"/>
        <v>0</v>
      </c>
      <c r="AF18" t="b">
        <f t="shared" si="14"/>
        <v>0</v>
      </c>
      <c r="AH18" t="b">
        <f t="shared" si="15"/>
        <v>0</v>
      </c>
      <c r="AJ18" t="b">
        <f t="shared" si="16"/>
        <v>0</v>
      </c>
      <c r="AL18" t="b">
        <f t="shared" si="17"/>
        <v>0</v>
      </c>
      <c r="AN18" t="b">
        <f t="shared" si="18"/>
        <v>0</v>
      </c>
      <c r="AP18" t="b">
        <f t="shared" si="19"/>
        <v>0</v>
      </c>
      <c r="AR18" t="b">
        <f t="shared" si="20"/>
        <v>0</v>
      </c>
      <c r="AT18" t="b">
        <f t="shared" si="21"/>
        <v>0</v>
      </c>
      <c r="AV18" t="b">
        <f t="shared" si="22"/>
        <v>0</v>
      </c>
      <c r="AX18" t="b">
        <f t="shared" si="23"/>
        <v>0</v>
      </c>
    </row>
    <row r="19" spans="1:50">
      <c r="A19">
        <v>17</v>
      </c>
      <c r="B19" s="183" t="b">
        <f>IF('Analisis de precipitaciones'!D21&gt;0,'Analisis de precipitaciones'!D21)</f>
        <v>0</v>
      </c>
      <c r="D19" t="b">
        <f t="shared" si="0"/>
        <v>0</v>
      </c>
      <c r="F19" t="b">
        <f t="shared" si="1"/>
        <v>0</v>
      </c>
      <c r="H19" t="b">
        <f t="shared" si="2"/>
        <v>0</v>
      </c>
      <c r="J19" t="b">
        <f t="shared" si="3"/>
        <v>0</v>
      </c>
      <c r="L19" t="b">
        <f t="shared" si="4"/>
        <v>0</v>
      </c>
      <c r="N19" t="b">
        <f t="shared" si="5"/>
        <v>0</v>
      </c>
      <c r="P19" t="b">
        <f t="shared" si="6"/>
        <v>0</v>
      </c>
      <c r="R19" t="b">
        <f t="shared" si="7"/>
        <v>0</v>
      </c>
      <c r="T19" t="b">
        <f t="shared" si="8"/>
        <v>0</v>
      </c>
      <c r="V19" t="b">
        <f t="shared" si="9"/>
        <v>0</v>
      </c>
      <c r="X19" t="b">
        <f t="shared" si="10"/>
        <v>0</v>
      </c>
      <c r="Z19" t="b">
        <f t="shared" si="11"/>
        <v>0</v>
      </c>
      <c r="AB19" t="b">
        <f t="shared" si="12"/>
        <v>0</v>
      </c>
      <c r="AD19" t="b">
        <f t="shared" si="13"/>
        <v>0</v>
      </c>
      <c r="AF19" t="b">
        <f t="shared" si="14"/>
        <v>0</v>
      </c>
      <c r="AH19" t="b">
        <f t="shared" si="15"/>
        <v>0</v>
      </c>
      <c r="AJ19" t="b">
        <f t="shared" si="16"/>
        <v>0</v>
      </c>
      <c r="AL19" t="b">
        <f t="shared" si="17"/>
        <v>0</v>
      </c>
      <c r="AN19" t="b">
        <f t="shared" si="18"/>
        <v>0</v>
      </c>
      <c r="AP19" t="b">
        <f t="shared" si="19"/>
        <v>0</v>
      </c>
      <c r="AR19" t="b">
        <f t="shared" si="20"/>
        <v>0</v>
      </c>
      <c r="AT19" t="b">
        <f t="shared" si="21"/>
        <v>0</v>
      </c>
      <c r="AV19" t="b">
        <f t="shared" si="22"/>
        <v>0</v>
      </c>
      <c r="AX19" t="b">
        <f t="shared" si="23"/>
        <v>0</v>
      </c>
    </row>
    <row r="20" spans="1:50">
      <c r="A20">
        <v>18</v>
      </c>
      <c r="B20" s="183" t="b">
        <f>IF('Analisis de precipitaciones'!D22&gt;0,'Analisis de precipitaciones'!D22)</f>
        <v>0</v>
      </c>
      <c r="D20" t="b">
        <f t="shared" si="0"/>
        <v>0</v>
      </c>
      <c r="F20" t="b">
        <f t="shared" si="1"/>
        <v>0</v>
      </c>
      <c r="H20" t="b">
        <f t="shared" si="2"/>
        <v>0</v>
      </c>
      <c r="J20" t="b">
        <f t="shared" si="3"/>
        <v>0</v>
      </c>
      <c r="L20" t="b">
        <f t="shared" si="4"/>
        <v>0</v>
      </c>
      <c r="N20" t="b">
        <f t="shared" si="5"/>
        <v>0</v>
      </c>
      <c r="P20" t="b">
        <f t="shared" si="6"/>
        <v>0</v>
      </c>
      <c r="R20" t="b">
        <f t="shared" si="7"/>
        <v>0</v>
      </c>
      <c r="T20" t="b">
        <f t="shared" si="8"/>
        <v>0</v>
      </c>
      <c r="V20" t="b">
        <f t="shared" si="9"/>
        <v>0</v>
      </c>
      <c r="X20" t="b">
        <f t="shared" si="10"/>
        <v>0</v>
      </c>
      <c r="Z20" t="b">
        <f t="shared" si="11"/>
        <v>0</v>
      </c>
      <c r="AB20" t="b">
        <f t="shared" si="12"/>
        <v>0</v>
      </c>
      <c r="AD20" t="b">
        <f t="shared" si="13"/>
        <v>0</v>
      </c>
      <c r="AF20" t="b">
        <f t="shared" si="14"/>
        <v>0</v>
      </c>
      <c r="AH20" t="b">
        <f t="shared" si="15"/>
        <v>0</v>
      </c>
      <c r="AJ20" t="b">
        <f t="shared" si="16"/>
        <v>0</v>
      </c>
      <c r="AL20" t="b">
        <f t="shared" si="17"/>
        <v>0</v>
      </c>
      <c r="AN20" t="b">
        <f t="shared" si="18"/>
        <v>0</v>
      </c>
      <c r="AP20" t="b">
        <f t="shared" si="19"/>
        <v>0</v>
      </c>
      <c r="AR20" t="b">
        <f t="shared" si="20"/>
        <v>0</v>
      </c>
      <c r="AT20" t="b">
        <f t="shared" si="21"/>
        <v>0</v>
      </c>
      <c r="AV20" t="b">
        <f t="shared" si="22"/>
        <v>0</v>
      </c>
      <c r="AX20" t="b">
        <f t="shared" si="23"/>
        <v>0</v>
      </c>
    </row>
    <row r="21" spans="1:50">
      <c r="A21">
        <v>19</v>
      </c>
      <c r="B21" s="183" t="b">
        <f>IF('Analisis de precipitaciones'!D23&gt;0,'Analisis de precipitaciones'!D23)</f>
        <v>0</v>
      </c>
      <c r="D21" t="b">
        <f t="shared" si="0"/>
        <v>0</v>
      </c>
      <c r="F21" t="b">
        <f t="shared" si="1"/>
        <v>0</v>
      </c>
      <c r="H21" t="b">
        <f t="shared" si="2"/>
        <v>0</v>
      </c>
      <c r="J21" t="b">
        <f t="shared" si="3"/>
        <v>0</v>
      </c>
      <c r="L21" t="b">
        <f t="shared" si="4"/>
        <v>0</v>
      </c>
      <c r="N21" t="b">
        <f t="shared" si="5"/>
        <v>0</v>
      </c>
      <c r="P21" t="b">
        <f t="shared" si="6"/>
        <v>0</v>
      </c>
      <c r="R21" t="b">
        <f t="shared" si="7"/>
        <v>0</v>
      </c>
      <c r="T21" t="b">
        <f t="shared" si="8"/>
        <v>0</v>
      </c>
      <c r="V21" t="b">
        <f t="shared" si="9"/>
        <v>0</v>
      </c>
      <c r="X21" t="b">
        <f t="shared" si="10"/>
        <v>0</v>
      </c>
      <c r="Z21" t="b">
        <f t="shared" si="11"/>
        <v>0</v>
      </c>
      <c r="AB21" t="b">
        <f t="shared" si="12"/>
        <v>0</v>
      </c>
      <c r="AD21" t="b">
        <f t="shared" si="13"/>
        <v>0</v>
      </c>
      <c r="AF21" t="b">
        <f t="shared" si="14"/>
        <v>0</v>
      </c>
      <c r="AH21" t="b">
        <f t="shared" si="15"/>
        <v>0</v>
      </c>
      <c r="AJ21" t="b">
        <f t="shared" si="16"/>
        <v>0</v>
      </c>
      <c r="AL21" t="b">
        <f t="shared" si="17"/>
        <v>0</v>
      </c>
      <c r="AN21" t="b">
        <f t="shared" si="18"/>
        <v>0</v>
      </c>
      <c r="AP21" t="b">
        <f t="shared" si="19"/>
        <v>0</v>
      </c>
      <c r="AR21" t="b">
        <f t="shared" si="20"/>
        <v>0</v>
      </c>
      <c r="AT21" t="b">
        <f t="shared" si="21"/>
        <v>0</v>
      </c>
      <c r="AV21" t="b">
        <f t="shared" si="22"/>
        <v>0</v>
      </c>
      <c r="AX21" t="b">
        <f t="shared" si="23"/>
        <v>0</v>
      </c>
    </row>
    <row r="22" spans="1:50">
      <c r="A22">
        <v>20</v>
      </c>
      <c r="B22" s="183" t="b">
        <f>IF('Analisis de precipitaciones'!D24&gt;0,'Analisis de precipitaciones'!D24)</f>
        <v>0</v>
      </c>
      <c r="D22" t="b">
        <f t="shared" si="0"/>
        <v>0</v>
      </c>
      <c r="F22" t="b">
        <f t="shared" si="1"/>
        <v>0</v>
      </c>
      <c r="H22" t="b">
        <f t="shared" si="2"/>
        <v>0</v>
      </c>
      <c r="J22" t="b">
        <f t="shared" si="3"/>
        <v>0</v>
      </c>
      <c r="L22" t="b">
        <f t="shared" si="4"/>
        <v>0</v>
      </c>
      <c r="N22" t="b">
        <f t="shared" si="5"/>
        <v>0</v>
      </c>
      <c r="P22" t="b">
        <f t="shared" si="6"/>
        <v>0</v>
      </c>
      <c r="R22" t="b">
        <f t="shared" si="7"/>
        <v>0</v>
      </c>
      <c r="T22" t="b">
        <f t="shared" si="8"/>
        <v>0</v>
      </c>
      <c r="V22" t="b">
        <f t="shared" si="9"/>
        <v>0</v>
      </c>
      <c r="X22" t="b">
        <f t="shared" si="10"/>
        <v>0</v>
      </c>
      <c r="Z22" t="b">
        <f t="shared" si="11"/>
        <v>0</v>
      </c>
      <c r="AB22" t="b">
        <f t="shared" si="12"/>
        <v>0</v>
      </c>
      <c r="AD22" t="b">
        <f t="shared" si="13"/>
        <v>0</v>
      </c>
      <c r="AF22" t="b">
        <f t="shared" si="14"/>
        <v>0</v>
      </c>
      <c r="AH22" t="b">
        <f t="shared" si="15"/>
        <v>0</v>
      </c>
      <c r="AJ22" t="b">
        <f t="shared" si="16"/>
        <v>0</v>
      </c>
      <c r="AL22" t="b">
        <f t="shared" si="17"/>
        <v>0</v>
      </c>
      <c r="AN22" t="b">
        <f t="shared" si="18"/>
        <v>0</v>
      </c>
      <c r="AP22" t="b">
        <f t="shared" si="19"/>
        <v>0</v>
      </c>
      <c r="AR22" t="b">
        <f t="shared" si="20"/>
        <v>0</v>
      </c>
      <c r="AT22" t="b">
        <f t="shared" si="21"/>
        <v>0</v>
      </c>
      <c r="AV22" t="b">
        <f t="shared" si="22"/>
        <v>0</v>
      </c>
      <c r="AX22" t="b">
        <f t="shared" si="23"/>
        <v>0</v>
      </c>
    </row>
    <row r="23" spans="1:50">
      <c r="A23">
        <v>21</v>
      </c>
      <c r="B23" s="183" t="b">
        <f>IF('Analisis de precipitaciones'!D25&gt;0,'Analisis de precipitaciones'!D25)</f>
        <v>0</v>
      </c>
      <c r="D23" t="b">
        <f t="shared" si="0"/>
        <v>0</v>
      </c>
      <c r="F23" t="b">
        <f t="shared" si="1"/>
        <v>0</v>
      </c>
      <c r="H23" t="b">
        <f t="shared" si="2"/>
        <v>0</v>
      </c>
      <c r="J23" t="b">
        <f t="shared" si="3"/>
        <v>0</v>
      </c>
      <c r="L23" t="b">
        <f t="shared" si="4"/>
        <v>0</v>
      </c>
      <c r="N23" t="b">
        <f t="shared" si="5"/>
        <v>0</v>
      </c>
      <c r="P23" t="b">
        <f t="shared" si="6"/>
        <v>0</v>
      </c>
      <c r="R23" t="b">
        <f t="shared" si="7"/>
        <v>0</v>
      </c>
      <c r="T23" t="b">
        <f t="shared" si="8"/>
        <v>0</v>
      </c>
      <c r="V23" t="b">
        <f t="shared" si="9"/>
        <v>0</v>
      </c>
      <c r="X23" t="b">
        <f t="shared" si="10"/>
        <v>0</v>
      </c>
      <c r="Z23" t="b">
        <f t="shared" si="11"/>
        <v>0</v>
      </c>
      <c r="AB23" t="b">
        <f t="shared" si="12"/>
        <v>0</v>
      </c>
      <c r="AD23" t="b">
        <f t="shared" si="13"/>
        <v>0</v>
      </c>
      <c r="AF23" t="b">
        <f t="shared" si="14"/>
        <v>0</v>
      </c>
      <c r="AH23" t="b">
        <f t="shared" si="15"/>
        <v>0</v>
      </c>
      <c r="AJ23" t="b">
        <f t="shared" si="16"/>
        <v>0</v>
      </c>
      <c r="AL23" t="b">
        <f t="shared" si="17"/>
        <v>0</v>
      </c>
      <c r="AN23" t="b">
        <f t="shared" si="18"/>
        <v>0</v>
      </c>
      <c r="AP23" t="b">
        <f t="shared" si="19"/>
        <v>0</v>
      </c>
      <c r="AR23" t="b">
        <f t="shared" si="20"/>
        <v>0</v>
      </c>
      <c r="AT23" t="b">
        <f t="shared" si="21"/>
        <v>0</v>
      </c>
      <c r="AV23" t="b">
        <f t="shared" si="22"/>
        <v>0</v>
      </c>
      <c r="AX23" t="b">
        <f t="shared" si="23"/>
        <v>0</v>
      </c>
    </row>
    <row r="24" spans="1:50">
      <c r="A24">
        <v>22</v>
      </c>
      <c r="B24" s="183" t="b">
        <f>IF('Analisis de precipitaciones'!D26&gt;0,'Analisis de precipitaciones'!D26)</f>
        <v>0</v>
      </c>
      <c r="D24" t="b">
        <f t="shared" si="0"/>
        <v>0</v>
      </c>
      <c r="F24" t="b">
        <f t="shared" si="1"/>
        <v>0</v>
      </c>
      <c r="H24" t="b">
        <f t="shared" si="2"/>
        <v>0</v>
      </c>
      <c r="J24" t="b">
        <f t="shared" si="3"/>
        <v>0</v>
      </c>
      <c r="L24" t="b">
        <f t="shared" si="4"/>
        <v>0</v>
      </c>
      <c r="N24" t="b">
        <f t="shared" si="5"/>
        <v>0</v>
      </c>
      <c r="P24" t="b">
        <f t="shared" si="6"/>
        <v>0</v>
      </c>
      <c r="R24" t="b">
        <f t="shared" si="7"/>
        <v>0</v>
      </c>
      <c r="T24" t="b">
        <f t="shared" si="8"/>
        <v>0</v>
      </c>
      <c r="V24" t="b">
        <f t="shared" si="9"/>
        <v>0</v>
      </c>
      <c r="X24" t="b">
        <f t="shared" si="10"/>
        <v>0</v>
      </c>
      <c r="Z24" t="b">
        <f t="shared" si="11"/>
        <v>0</v>
      </c>
      <c r="AB24" t="b">
        <f t="shared" si="12"/>
        <v>0</v>
      </c>
      <c r="AD24" t="b">
        <f t="shared" si="13"/>
        <v>0</v>
      </c>
      <c r="AF24" t="b">
        <f t="shared" si="14"/>
        <v>0</v>
      </c>
      <c r="AH24" t="b">
        <f t="shared" si="15"/>
        <v>0</v>
      </c>
      <c r="AJ24" t="b">
        <f t="shared" si="16"/>
        <v>0</v>
      </c>
      <c r="AL24" t="b">
        <f t="shared" si="17"/>
        <v>0</v>
      </c>
      <c r="AN24" t="b">
        <f t="shared" si="18"/>
        <v>0</v>
      </c>
      <c r="AP24" t="b">
        <f t="shared" si="19"/>
        <v>0</v>
      </c>
      <c r="AR24" t="b">
        <f t="shared" si="20"/>
        <v>0</v>
      </c>
      <c r="AT24" t="b">
        <f t="shared" si="21"/>
        <v>0</v>
      </c>
      <c r="AV24" t="b">
        <f t="shared" si="22"/>
        <v>0</v>
      </c>
      <c r="AX24" t="b">
        <f t="shared" si="23"/>
        <v>0</v>
      </c>
    </row>
    <row r="25" spans="1:50">
      <c r="A25">
        <v>23</v>
      </c>
      <c r="B25" s="183" t="b">
        <f>IF('Analisis de precipitaciones'!D27&gt;0,'Analisis de precipitaciones'!D27)</f>
        <v>0</v>
      </c>
      <c r="D25" t="b">
        <f t="shared" si="0"/>
        <v>0</v>
      </c>
      <c r="F25" t="b">
        <f t="shared" si="1"/>
        <v>0</v>
      </c>
      <c r="H25" t="b">
        <f t="shared" si="2"/>
        <v>0</v>
      </c>
      <c r="J25" t="b">
        <f t="shared" si="3"/>
        <v>0</v>
      </c>
      <c r="L25" t="b">
        <f t="shared" si="4"/>
        <v>0</v>
      </c>
      <c r="N25" t="b">
        <f t="shared" si="5"/>
        <v>0</v>
      </c>
      <c r="P25" t="b">
        <f t="shared" si="6"/>
        <v>0</v>
      </c>
      <c r="R25" t="b">
        <f t="shared" si="7"/>
        <v>0</v>
      </c>
      <c r="T25" t="b">
        <f t="shared" si="8"/>
        <v>0</v>
      </c>
      <c r="V25" t="b">
        <f t="shared" si="9"/>
        <v>0</v>
      </c>
      <c r="X25" t="b">
        <f t="shared" si="10"/>
        <v>0</v>
      </c>
      <c r="Z25" t="b">
        <f t="shared" si="11"/>
        <v>0</v>
      </c>
      <c r="AB25" t="b">
        <f t="shared" si="12"/>
        <v>0</v>
      </c>
      <c r="AD25" t="b">
        <f t="shared" si="13"/>
        <v>0</v>
      </c>
      <c r="AF25" t="b">
        <f t="shared" si="14"/>
        <v>0</v>
      </c>
      <c r="AH25" t="b">
        <f t="shared" si="15"/>
        <v>0</v>
      </c>
      <c r="AJ25" t="b">
        <f t="shared" si="16"/>
        <v>0</v>
      </c>
      <c r="AL25" t="b">
        <f t="shared" si="17"/>
        <v>0</v>
      </c>
      <c r="AN25" t="b">
        <f t="shared" si="18"/>
        <v>0</v>
      </c>
      <c r="AP25" t="b">
        <f t="shared" si="19"/>
        <v>0</v>
      </c>
      <c r="AR25" t="b">
        <f t="shared" si="20"/>
        <v>0</v>
      </c>
      <c r="AT25" t="b">
        <f t="shared" si="21"/>
        <v>0</v>
      </c>
      <c r="AV25" t="b">
        <f t="shared" si="22"/>
        <v>0</v>
      </c>
      <c r="AX25" t="b">
        <f t="shared" si="23"/>
        <v>0</v>
      </c>
    </row>
    <row r="26" spans="1:50">
      <c r="A26">
        <v>24</v>
      </c>
      <c r="B26" s="183" t="b">
        <f>IF('Analisis de precipitaciones'!D28&gt;0,'Analisis de precipitaciones'!D28)</f>
        <v>0</v>
      </c>
      <c r="D26" t="b">
        <f t="shared" si="0"/>
        <v>0</v>
      </c>
      <c r="F26" t="b">
        <f t="shared" si="1"/>
        <v>0</v>
      </c>
      <c r="H26" t="b">
        <f t="shared" si="2"/>
        <v>0</v>
      </c>
      <c r="J26" t="b">
        <f t="shared" si="3"/>
        <v>0</v>
      </c>
      <c r="L26" t="b">
        <f t="shared" si="4"/>
        <v>0</v>
      </c>
      <c r="N26" t="b">
        <f t="shared" si="5"/>
        <v>0</v>
      </c>
      <c r="P26" t="b">
        <f t="shared" si="6"/>
        <v>0</v>
      </c>
      <c r="R26" t="b">
        <f t="shared" si="7"/>
        <v>0</v>
      </c>
      <c r="T26" t="b">
        <f t="shared" si="8"/>
        <v>0</v>
      </c>
      <c r="V26" t="b">
        <f t="shared" si="9"/>
        <v>0</v>
      </c>
      <c r="X26" t="b">
        <f t="shared" si="10"/>
        <v>0</v>
      </c>
      <c r="Z26" t="b">
        <f t="shared" si="11"/>
        <v>0</v>
      </c>
      <c r="AB26" t="b">
        <f t="shared" si="12"/>
        <v>0</v>
      </c>
      <c r="AD26" t="b">
        <f t="shared" si="13"/>
        <v>0</v>
      </c>
      <c r="AF26" t="b">
        <f t="shared" si="14"/>
        <v>0</v>
      </c>
      <c r="AH26" t="b">
        <f t="shared" si="15"/>
        <v>0</v>
      </c>
      <c r="AJ26" t="b">
        <f t="shared" si="16"/>
        <v>0</v>
      </c>
      <c r="AL26" t="b">
        <f t="shared" si="17"/>
        <v>0</v>
      </c>
      <c r="AN26" t="b">
        <f t="shared" si="18"/>
        <v>0</v>
      </c>
      <c r="AP26" t="b">
        <f t="shared" si="19"/>
        <v>0</v>
      </c>
      <c r="AR26" t="b">
        <f t="shared" si="20"/>
        <v>0</v>
      </c>
      <c r="AT26" t="b">
        <f t="shared" si="21"/>
        <v>0</v>
      </c>
      <c r="AV26" t="b">
        <f t="shared" si="22"/>
        <v>0</v>
      </c>
      <c r="AX26" t="b">
        <f t="shared" si="23"/>
        <v>0</v>
      </c>
    </row>
  </sheetData>
  <phoneticPr fontId="0" type="noConversion"/>
  <conditionalFormatting sqref="B3:B26">
    <cfRule type="cellIs" dxfId="13" priority="1" stopIfTrue="1" operator="notEqual">
      <formula>0</formula>
    </cfRule>
  </conditionalFormatting>
  <pageMargins left="0.75" right="0.75" top="1" bottom="1" header="0" footer="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9"/>
  <sheetViews>
    <sheetView topLeftCell="A186" workbookViewId="0">
      <selection activeCell="B206" sqref="B206"/>
    </sheetView>
  </sheetViews>
  <sheetFormatPr baseColWidth="10" defaultRowHeight="12.75"/>
  <cols>
    <col min="1" max="1" width="29" style="325" bestFit="1" customWidth="1"/>
    <col min="4" max="4" width="12.28515625" style="301" bestFit="1" customWidth="1"/>
    <col min="13" max="13" width="13" bestFit="1" customWidth="1"/>
    <col min="14" max="14" width="15.85546875" bestFit="1" customWidth="1"/>
  </cols>
  <sheetData>
    <row r="1" spans="1:14">
      <c r="A1" s="300" t="s">
        <v>104</v>
      </c>
      <c r="B1">
        <v>4</v>
      </c>
    </row>
    <row r="2" spans="1:14">
      <c r="A2" s="297" t="s">
        <v>249</v>
      </c>
    </row>
    <row r="3" spans="1:14">
      <c r="A3" s="302" t="s">
        <v>250</v>
      </c>
    </row>
    <row r="4" spans="1:14">
      <c r="A4" s="302"/>
    </row>
    <row r="5" spans="1:14">
      <c r="A5" s="302" t="s">
        <v>251</v>
      </c>
    </row>
    <row r="6" spans="1:14" ht="25.5" customHeight="1">
      <c r="A6" s="399" t="s">
        <v>252</v>
      </c>
      <c r="B6" s="399" t="s">
        <v>250</v>
      </c>
      <c r="C6" s="399" t="s">
        <v>253</v>
      </c>
      <c r="D6" s="404" t="s">
        <v>254</v>
      </c>
      <c r="E6" s="303"/>
      <c r="F6" s="406" t="s">
        <v>104</v>
      </c>
      <c r="G6" s="407"/>
      <c r="H6" s="407"/>
      <c r="I6" s="408"/>
      <c r="J6" s="304"/>
      <c r="K6" s="399" t="s">
        <v>252</v>
      </c>
      <c r="L6" s="399" t="s">
        <v>250</v>
      </c>
      <c r="M6" s="399" t="s">
        <v>253</v>
      </c>
    </row>
    <row r="7" spans="1:14">
      <c r="A7" s="400"/>
      <c r="B7" s="400"/>
      <c r="C7" s="400"/>
      <c r="D7" s="405"/>
      <c r="E7" s="305"/>
      <c r="F7" s="306" t="s">
        <v>255</v>
      </c>
      <c r="G7" s="306" t="s">
        <v>256</v>
      </c>
      <c r="H7" s="306" t="s">
        <v>257</v>
      </c>
      <c r="I7" s="306" t="s">
        <v>258</v>
      </c>
      <c r="J7" s="304"/>
      <c r="K7" s="400"/>
      <c r="L7" s="400"/>
      <c r="M7" s="400"/>
      <c r="N7" s="300"/>
    </row>
    <row r="8" spans="1:14">
      <c r="A8" s="401" t="s">
        <v>259</v>
      </c>
      <c r="B8" s="308" t="s">
        <v>260</v>
      </c>
      <c r="C8" s="308" t="s">
        <v>261</v>
      </c>
      <c r="D8" s="309">
        <v>1</v>
      </c>
      <c r="E8" s="308">
        <v>1</v>
      </c>
      <c r="F8" s="308">
        <v>77</v>
      </c>
      <c r="G8" s="308">
        <v>86</v>
      </c>
      <c r="H8" s="308">
        <v>91</v>
      </c>
      <c r="I8" s="308">
        <v>94</v>
      </c>
      <c r="J8" s="310"/>
      <c r="K8" s="401" t="s">
        <v>259</v>
      </c>
      <c r="L8" s="308" t="s">
        <v>260</v>
      </c>
      <c r="M8" s="308" t="s">
        <v>261</v>
      </c>
      <c r="N8" s="297">
        <f>IF($B$1=1,F8,IF($B$1=2,G8,IF($B$1=3,H8,IF($B$1=4,I8,0))))</f>
        <v>94</v>
      </c>
    </row>
    <row r="9" spans="1:14">
      <c r="A9" s="402"/>
      <c r="B9" s="308" t="s">
        <v>235</v>
      </c>
      <c r="C9" s="308" t="s">
        <v>262</v>
      </c>
      <c r="D9" s="309">
        <v>2</v>
      </c>
      <c r="E9" s="308">
        <v>2</v>
      </c>
      <c r="F9" s="308">
        <v>76</v>
      </c>
      <c r="G9" s="308">
        <v>85</v>
      </c>
      <c r="H9" s="308">
        <v>90</v>
      </c>
      <c r="I9" s="308">
        <v>93</v>
      </c>
      <c r="J9" s="310"/>
      <c r="K9" s="402"/>
      <c r="L9" s="308" t="s">
        <v>235</v>
      </c>
      <c r="M9" s="308" t="s">
        <v>262</v>
      </c>
      <c r="N9" s="297">
        <f>IF($B$1=1,F9,IF($B$1=2,G9,IF($B$1=3,H9,IF($B$1=4,I9,0))))</f>
        <v>93</v>
      </c>
    </row>
    <row r="10" spans="1:14">
      <c r="A10" s="403"/>
      <c r="B10" s="308" t="s">
        <v>235</v>
      </c>
      <c r="C10" s="308" t="s">
        <v>263</v>
      </c>
      <c r="D10" s="309">
        <v>3</v>
      </c>
      <c r="E10" s="308">
        <v>3</v>
      </c>
      <c r="F10" s="308">
        <v>74</v>
      </c>
      <c r="G10" s="308">
        <v>83</v>
      </c>
      <c r="H10" s="308">
        <v>88</v>
      </c>
      <c r="I10" s="308">
        <v>90</v>
      </c>
      <c r="J10" s="310"/>
      <c r="K10" s="403"/>
      <c r="L10" s="308" t="s">
        <v>235</v>
      </c>
      <c r="M10" s="308" t="s">
        <v>263</v>
      </c>
      <c r="N10" s="297">
        <f>IF($B$1=1,F10,IF($B$1=2,G10,IF($B$1=3,H10,IF($B$1=4,I10,0))))</f>
        <v>90</v>
      </c>
    </row>
    <row r="11" spans="1:14">
      <c r="A11" s="311"/>
      <c r="B11" s="308"/>
      <c r="C11" s="308"/>
      <c r="D11" s="309">
        <v>4</v>
      </c>
      <c r="E11" s="308"/>
      <c r="F11" s="308"/>
      <c r="G11" s="308"/>
      <c r="H11" s="308"/>
      <c r="I11" s="308"/>
      <c r="J11" s="310"/>
      <c r="K11" s="311"/>
      <c r="L11" s="308"/>
      <c r="M11" s="308"/>
      <c r="N11" s="297"/>
    </row>
    <row r="12" spans="1:14">
      <c r="A12" s="311"/>
      <c r="B12" s="308"/>
      <c r="C12" s="308"/>
      <c r="D12" s="309">
        <v>5</v>
      </c>
      <c r="E12" s="308"/>
      <c r="F12" s="308"/>
      <c r="G12" s="308"/>
      <c r="H12" s="308"/>
      <c r="I12" s="308"/>
      <c r="J12" s="310"/>
      <c r="K12" s="311"/>
      <c r="L12" s="308"/>
      <c r="M12" s="308"/>
      <c r="N12" s="297"/>
    </row>
    <row r="13" spans="1:14">
      <c r="A13" s="311"/>
      <c r="B13" s="308"/>
      <c r="C13" s="308"/>
      <c r="D13" s="309">
        <v>6</v>
      </c>
      <c r="E13" s="308"/>
      <c r="F13" s="308"/>
      <c r="G13" s="308"/>
      <c r="H13" s="308"/>
      <c r="I13" s="308"/>
      <c r="J13" s="310"/>
      <c r="K13" s="311"/>
      <c r="L13" s="308"/>
      <c r="M13" s="308"/>
      <c r="N13" s="297"/>
    </row>
    <row r="14" spans="1:14">
      <c r="A14" s="311"/>
      <c r="B14" s="308"/>
      <c r="C14" s="308"/>
      <c r="D14" s="309">
        <v>7</v>
      </c>
      <c r="E14" s="308"/>
      <c r="F14" s="308"/>
      <c r="G14" s="308"/>
      <c r="H14" s="308"/>
      <c r="I14" s="308"/>
      <c r="J14" s="310"/>
      <c r="K14" s="311"/>
      <c r="L14" s="308"/>
      <c r="M14" s="308"/>
      <c r="N14" s="297"/>
    </row>
    <row r="15" spans="1:14">
      <c r="A15" s="311"/>
      <c r="B15" s="308"/>
      <c r="C15" s="308"/>
      <c r="D15" s="309">
        <v>8</v>
      </c>
      <c r="E15" s="308"/>
      <c r="F15" s="308"/>
      <c r="G15" s="308"/>
      <c r="H15" s="308"/>
      <c r="I15" s="308"/>
      <c r="J15" s="310"/>
      <c r="K15" s="311"/>
      <c r="L15" s="308"/>
      <c r="M15" s="308"/>
      <c r="N15" s="297"/>
    </row>
    <row r="16" spans="1:14">
      <c r="A16" s="311"/>
      <c r="B16" s="308"/>
      <c r="C16" s="308"/>
      <c r="D16" s="309">
        <v>9</v>
      </c>
      <c r="E16" s="308"/>
      <c r="F16" s="308"/>
      <c r="G16" s="308"/>
      <c r="H16" s="308"/>
      <c r="I16" s="308"/>
      <c r="J16" s="310"/>
      <c r="K16" s="311"/>
      <c r="L16" s="308"/>
      <c r="M16" s="308"/>
      <c r="N16" s="297"/>
    </row>
    <row r="17" spans="1:14">
      <c r="A17" s="311"/>
      <c r="B17" s="308"/>
      <c r="C17" s="308"/>
      <c r="D17" s="309">
        <v>10</v>
      </c>
      <c r="E17" s="308"/>
      <c r="F17" s="308"/>
      <c r="G17" s="308"/>
      <c r="H17" s="308"/>
      <c r="I17" s="308"/>
      <c r="J17" s="310"/>
      <c r="K17" s="311"/>
      <c r="L17" s="308"/>
      <c r="M17" s="308"/>
      <c r="N17" s="297"/>
    </row>
    <row r="18" spans="1:14">
      <c r="A18" s="311"/>
      <c r="B18" s="308"/>
      <c r="C18" s="308"/>
      <c r="D18" s="309">
        <v>11</v>
      </c>
      <c r="E18" s="308"/>
      <c r="F18" s="308"/>
      <c r="G18" s="308"/>
      <c r="H18" s="308"/>
      <c r="I18" s="308"/>
      <c r="J18" s="310"/>
      <c r="K18" s="311"/>
      <c r="L18" s="308"/>
      <c r="M18" s="308"/>
      <c r="N18" s="297"/>
    </row>
    <row r="19" spans="1:14">
      <c r="A19" s="311"/>
      <c r="B19" s="308"/>
      <c r="C19" s="308"/>
      <c r="D19" s="309">
        <v>12</v>
      </c>
      <c r="E19" s="308"/>
      <c r="F19" s="308"/>
      <c r="G19" s="308"/>
      <c r="H19" s="308"/>
      <c r="I19" s="308"/>
      <c r="J19" s="310"/>
      <c r="K19" s="311"/>
      <c r="L19" s="308"/>
      <c r="M19" s="308"/>
      <c r="N19" s="297"/>
    </row>
    <row r="20" spans="1:14" ht="12.75" customHeight="1">
      <c r="A20" s="307" t="s">
        <v>264</v>
      </c>
      <c r="B20" s="308" t="s">
        <v>241</v>
      </c>
      <c r="C20" s="308" t="s">
        <v>262</v>
      </c>
      <c r="D20" s="309">
        <v>1</v>
      </c>
      <c r="E20" s="308">
        <v>1</v>
      </c>
      <c r="F20" s="308">
        <v>72</v>
      </c>
      <c r="G20" s="308">
        <v>81</v>
      </c>
      <c r="H20" s="308">
        <v>88</v>
      </c>
      <c r="I20" s="308">
        <v>91</v>
      </c>
      <c r="J20" s="310"/>
      <c r="K20" s="401" t="s">
        <v>264</v>
      </c>
      <c r="L20" s="308" t="s">
        <v>241</v>
      </c>
      <c r="M20" s="308" t="s">
        <v>262</v>
      </c>
      <c r="N20" s="297">
        <f t="shared" ref="N20:N49" si="0">IF($B$1=1,F20,IF($B$1=2,G20,IF($B$1=3,H20,IF($B$1=4,I20,0))))</f>
        <v>91</v>
      </c>
    </row>
    <row r="21" spans="1:14">
      <c r="A21" s="311"/>
      <c r="B21" s="308" t="s">
        <v>241</v>
      </c>
      <c r="C21" s="308" t="s">
        <v>263</v>
      </c>
      <c r="D21" s="309">
        <v>2</v>
      </c>
      <c r="E21" s="308">
        <v>2</v>
      </c>
      <c r="F21" s="308">
        <v>67</v>
      </c>
      <c r="G21" s="308">
        <v>78</v>
      </c>
      <c r="H21" s="308">
        <v>85</v>
      </c>
      <c r="I21" s="308">
        <v>89</v>
      </c>
      <c r="J21" s="310"/>
      <c r="K21" s="402"/>
      <c r="L21" s="308" t="s">
        <v>241</v>
      </c>
      <c r="M21" s="308" t="s">
        <v>263</v>
      </c>
      <c r="N21" s="297">
        <f t="shared" si="0"/>
        <v>89</v>
      </c>
    </row>
    <row r="22" spans="1:14">
      <c r="A22" s="311"/>
      <c r="B22" s="308" t="s">
        <v>265</v>
      </c>
      <c r="C22" s="308" t="s">
        <v>262</v>
      </c>
      <c r="D22" s="309">
        <v>3</v>
      </c>
      <c r="E22" s="308">
        <v>3</v>
      </c>
      <c r="F22" s="308">
        <v>71</v>
      </c>
      <c r="G22" s="308">
        <v>80</v>
      </c>
      <c r="H22" s="308">
        <v>87</v>
      </c>
      <c r="I22" s="308">
        <v>90</v>
      </c>
      <c r="J22" s="310"/>
      <c r="K22" s="402"/>
      <c r="L22" s="308" t="s">
        <v>265</v>
      </c>
      <c r="M22" s="308" t="s">
        <v>262</v>
      </c>
      <c r="N22" s="297">
        <f t="shared" si="0"/>
        <v>90</v>
      </c>
    </row>
    <row r="23" spans="1:14">
      <c r="A23" s="311"/>
      <c r="B23" s="308" t="s">
        <v>265</v>
      </c>
      <c r="C23" s="308" t="s">
        <v>263</v>
      </c>
      <c r="D23" s="309">
        <v>4</v>
      </c>
      <c r="E23" s="308">
        <v>4</v>
      </c>
      <c r="F23" s="308">
        <v>64</v>
      </c>
      <c r="G23" s="308">
        <v>75</v>
      </c>
      <c r="H23" s="308">
        <v>82</v>
      </c>
      <c r="I23" s="308">
        <v>85</v>
      </c>
      <c r="J23" s="310"/>
      <c r="K23" s="402"/>
      <c r="L23" s="308" t="s">
        <v>265</v>
      </c>
      <c r="M23" s="308" t="s">
        <v>263</v>
      </c>
      <c r="N23" s="297">
        <f t="shared" si="0"/>
        <v>85</v>
      </c>
    </row>
    <row r="24" spans="1:14">
      <c r="A24" s="311"/>
      <c r="B24" s="308" t="s">
        <v>257</v>
      </c>
      <c r="C24" s="308" t="s">
        <v>262</v>
      </c>
      <c r="D24" s="309">
        <v>5</v>
      </c>
      <c r="E24" s="308">
        <v>5</v>
      </c>
      <c r="F24" s="308">
        <v>70</v>
      </c>
      <c r="G24" s="308">
        <v>79</v>
      </c>
      <c r="H24" s="308">
        <v>84</v>
      </c>
      <c r="I24" s="308">
        <v>88</v>
      </c>
      <c r="J24" s="310"/>
      <c r="K24" s="402"/>
      <c r="L24" s="308" t="s">
        <v>257</v>
      </c>
      <c r="M24" s="308" t="s">
        <v>262</v>
      </c>
      <c r="N24" s="297">
        <f t="shared" si="0"/>
        <v>88</v>
      </c>
    </row>
    <row r="25" spans="1:14">
      <c r="A25" s="311"/>
      <c r="B25" s="308" t="s">
        <v>257</v>
      </c>
      <c r="C25" s="308" t="s">
        <v>263</v>
      </c>
      <c r="D25" s="309">
        <v>6</v>
      </c>
      <c r="E25" s="308">
        <v>6</v>
      </c>
      <c r="F25" s="308">
        <v>65</v>
      </c>
      <c r="G25" s="308">
        <v>75</v>
      </c>
      <c r="H25" s="308">
        <v>82</v>
      </c>
      <c r="I25" s="308">
        <v>86</v>
      </c>
      <c r="J25" s="310"/>
      <c r="K25" s="402"/>
      <c r="L25" s="308" t="s">
        <v>257</v>
      </c>
      <c r="M25" s="308" t="s">
        <v>263</v>
      </c>
      <c r="N25" s="297">
        <f t="shared" si="0"/>
        <v>86</v>
      </c>
    </row>
    <row r="26" spans="1:14">
      <c r="A26" s="311"/>
      <c r="B26" s="308" t="s">
        <v>266</v>
      </c>
      <c r="C26" s="308" t="s">
        <v>262</v>
      </c>
      <c r="D26" s="309">
        <v>7</v>
      </c>
      <c r="E26" s="308">
        <v>7</v>
      </c>
      <c r="F26" s="308">
        <v>69</v>
      </c>
      <c r="G26" s="308">
        <v>78</v>
      </c>
      <c r="H26" s="308">
        <v>83</v>
      </c>
      <c r="I26" s="308">
        <v>87</v>
      </c>
      <c r="J26" s="310"/>
      <c r="K26" s="402"/>
      <c r="L26" s="308" t="s">
        <v>266</v>
      </c>
      <c r="M26" s="308" t="s">
        <v>262</v>
      </c>
      <c r="N26" s="297">
        <f t="shared" si="0"/>
        <v>87</v>
      </c>
    </row>
    <row r="27" spans="1:14">
      <c r="A27" s="311"/>
      <c r="B27" s="308" t="s">
        <v>266</v>
      </c>
      <c r="C27" s="308" t="s">
        <v>263</v>
      </c>
      <c r="D27" s="309">
        <v>8</v>
      </c>
      <c r="E27" s="308">
        <v>8</v>
      </c>
      <c r="F27" s="308">
        <v>64</v>
      </c>
      <c r="G27" s="308">
        <v>74</v>
      </c>
      <c r="H27" s="308">
        <v>81</v>
      </c>
      <c r="I27" s="308">
        <v>85</v>
      </c>
      <c r="J27" s="310"/>
      <c r="K27" s="402"/>
      <c r="L27" s="308" t="s">
        <v>266</v>
      </c>
      <c r="M27" s="308" t="s">
        <v>263</v>
      </c>
      <c r="N27" s="297">
        <f t="shared" si="0"/>
        <v>85</v>
      </c>
    </row>
    <row r="28" spans="1:14">
      <c r="A28" s="311"/>
      <c r="B28" s="308" t="s">
        <v>267</v>
      </c>
      <c r="C28" s="308" t="s">
        <v>262</v>
      </c>
      <c r="D28" s="309">
        <v>9</v>
      </c>
      <c r="E28" s="308">
        <v>9</v>
      </c>
      <c r="F28" s="308">
        <v>66</v>
      </c>
      <c r="G28" s="308">
        <v>74</v>
      </c>
      <c r="H28" s="308">
        <v>80</v>
      </c>
      <c r="I28" s="308">
        <v>82</v>
      </c>
      <c r="J28" s="310"/>
      <c r="K28" s="402"/>
      <c r="L28" s="308" t="s">
        <v>267</v>
      </c>
      <c r="M28" s="308" t="s">
        <v>262</v>
      </c>
      <c r="N28" s="297">
        <f t="shared" si="0"/>
        <v>82</v>
      </c>
    </row>
    <row r="29" spans="1:14">
      <c r="A29" s="311"/>
      <c r="B29" s="308" t="s">
        <v>267</v>
      </c>
      <c r="C29" s="308" t="s">
        <v>263</v>
      </c>
      <c r="D29" s="309">
        <v>10</v>
      </c>
      <c r="E29" s="308">
        <v>10</v>
      </c>
      <c r="F29" s="308">
        <v>62</v>
      </c>
      <c r="G29" s="308">
        <v>71</v>
      </c>
      <c r="H29" s="308">
        <v>78</v>
      </c>
      <c r="I29" s="308">
        <v>81</v>
      </c>
      <c r="J29" s="310"/>
      <c r="K29" s="402"/>
      <c r="L29" s="308" t="s">
        <v>267</v>
      </c>
      <c r="M29" s="308" t="s">
        <v>263</v>
      </c>
      <c r="N29" s="297">
        <f t="shared" si="0"/>
        <v>81</v>
      </c>
    </row>
    <row r="30" spans="1:14">
      <c r="A30" s="311"/>
      <c r="B30" s="308" t="s">
        <v>268</v>
      </c>
      <c r="C30" s="308" t="s">
        <v>262</v>
      </c>
      <c r="D30" s="309">
        <v>11</v>
      </c>
      <c r="E30" s="308">
        <v>12</v>
      </c>
      <c r="F30" s="308">
        <v>65</v>
      </c>
      <c r="G30" s="308">
        <v>73</v>
      </c>
      <c r="H30" s="308">
        <v>79</v>
      </c>
      <c r="I30" s="308">
        <v>81</v>
      </c>
      <c r="J30" s="310"/>
      <c r="K30" s="402"/>
      <c r="L30" s="308" t="s">
        <v>268</v>
      </c>
      <c r="M30" s="308" t="s">
        <v>262</v>
      </c>
      <c r="N30" s="297">
        <f t="shared" si="0"/>
        <v>81</v>
      </c>
    </row>
    <row r="31" spans="1:14">
      <c r="A31" s="312"/>
      <c r="B31" s="308" t="s">
        <v>268</v>
      </c>
      <c r="C31" s="308" t="s">
        <v>263</v>
      </c>
      <c r="D31" s="309">
        <v>12</v>
      </c>
      <c r="E31" s="308">
        <v>13</v>
      </c>
      <c r="F31" s="308">
        <v>61</v>
      </c>
      <c r="G31" s="308">
        <v>70</v>
      </c>
      <c r="H31" s="308">
        <v>77</v>
      </c>
      <c r="I31" s="308">
        <v>80</v>
      </c>
      <c r="J31" s="310"/>
      <c r="K31" s="403"/>
      <c r="L31" s="308" t="s">
        <v>268</v>
      </c>
      <c r="M31" s="308" t="s">
        <v>263</v>
      </c>
      <c r="N31" s="297">
        <f t="shared" si="0"/>
        <v>80</v>
      </c>
    </row>
    <row r="32" spans="1:14" ht="38.25">
      <c r="A32" s="313" t="s">
        <v>269</v>
      </c>
      <c r="B32" s="308" t="s">
        <v>241</v>
      </c>
      <c r="C32" s="308" t="s">
        <v>262</v>
      </c>
      <c r="D32" s="309">
        <v>1</v>
      </c>
      <c r="E32" s="308">
        <v>1</v>
      </c>
      <c r="F32" s="308">
        <v>65</v>
      </c>
      <c r="G32" s="308">
        <v>76</v>
      </c>
      <c r="H32" s="308">
        <v>84</v>
      </c>
      <c r="I32" s="308">
        <v>88</v>
      </c>
      <c r="J32" s="310"/>
      <c r="K32" s="307" t="s">
        <v>270</v>
      </c>
      <c r="L32" s="308" t="s">
        <v>241</v>
      </c>
      <c r="M32" s="308" t="s">
        <v>262</v>
      </c>
      <c r="N32" s="297">
        <f t="shared" si="0"/>
        <v>88</v>
      </c>
    </row>
    <row r="33" spans="1:14" ht="51">
      <c r="A33" s="314"/>
      <c r="B33" s="308" t="s">
        <v>241</v>
      </c>
      <c r="C33" s="308" t="s">
        <v>263</v>
      </c>
      <c r="D33" s="309">
        <v>2</v>
      </c>
      <c r="E33" s="308">
        <v>2</v>
      </c>
      <c r="F33" s="308">
        <v>63</v>
      </c>
      <c r="G33" s="308">
        <v>75</v>
      </c>
      <c r="H33" s="308">
        <v>83</v>
      </c>
      <c r="I33" s="308">
        <v>87</v>
      </c>
      <c r="J33" s="310"/>
      <c r="K33" s="311" t="s">
        <v>271</v>
      </c>
      <c r="L33" s="308" t="s">
        <v>241</v>
      </c>
      <c r="M33" s="308" t="s">
        <v>263</v>
      </c>
      <c r="N33" s="297">
        <f t="shared" si="0"/>
        <v>87</v>
      </c>
    </row>
    <row r="34" spans="1:14">
      <c r="A34" s="314"/>
      <c r="B34" s="308" t="s">
        <v>265</v>
      </c>
      <c r="C34" s="308" t="s">
        <v>262</v>
      </c>
      <c r="D34" s="309">
        <v>3</v>
      </c>
      <c r="E34" s="308">
        <v>3</v>
      </c>
      <c r="F34" s="308">
        <v>64</v>
      </c>
      <c r="G34" s="308">
        <v>75</v>
      </c>
      <c r="H34" s="308">
        <v>83</v>
      </c>
      <c r="I34" s="308">
        <v>86</v>
      </c>
      <c r="J34" s="310"/>
      <c r="K34" s="311"/>
      <c r="L34" s="308" t="s">
        <v>265</v>
      </c>
      <c r="M34" s="308" t="s">
        <v>262</v>
      </c>
      <c r="N34" s="297">
        <f t="shared" si="0"/>
        <v>86</v>
      </c>
    </row>
    <row r="35" spans="1:14">
      <c r="A35" s="314"/>
      <c r="B35" s="308" t="s">
        <v>265</v>
      </c>
      <c r="C35" s="308" t="s">
        <v>263</v>
      </c>
      <c r="D35" s="309">
        <v>4</v>
      </c>
      <c r="E35" s="308">
        <v>4</v>
      </c>
      <c r="F35" s="308">
        <v>60</v>
      </c>
      <c r="G35" s="308">
        <v>72</v>
      </c>
      <c r="H35" s="308">
        <v>80</v>
      </c>
      <c r="I35" s="308">
        <v>84</v>
      </c>
      <c r="J35" s="310"/>
      <c r="K35" s="311"/>
      <c r="L35" s="308" t="s">
        <v>265</v>
      </c>
      <c r="M35" s="308" t="s">
        <v>263</v>
      </c>
      <c r="N35" s="297">
        <f t="shared" si="0"/>
        <v>84</v>
      </c>
    </row>
    <row r="36" spans="1:14">
      <c r="A36" s="314"/>
      <c r="B36" s="308" t="s">
        <v>257</v>
      </c>
      <c r="C36" s="308" t="s">
        <v>262</v>
      </c>
      <c r="D36" s="309">
        <v>5</v>
      </c>
      <c r="E36" s="308">
        <v>5</v>
      </c>
      <c r="F36" s="308">
        <v>63</v>
      </c>
      <c r="G36" s="308">
        <v>74</v>
      </c>
      <c r="H36" s="308">
        <v>82</v>
      </c>
      <c r="I36" s="308">
        <v>85</v>
      </c>
      <c r="J36" s="310"/>
      <c r="K36" s="311"/>
      <c r="L36" s="308" t="s">
        <v>257</v>
      </c>
      <c r="M36" s="308" t="s">
        <v>262</v>
      </c>
      <c r="N36" s="297">
        <f t="shared" si="0"/>
        <v>85</v>
      </c>
    </row>
    <row r="37" spans="1:14">
      <c r="A37" s="314"/>
      <c r="B37" s="308" t="s">
        <v>257</v>
      </c>
      <c r="C37" s="308" t="s">
        <v>263</v>
      </c>
      <c r="D37" s="309">
        <v>6</v>
      </c>
      <c r="E37" s="308">
        <v>6</v>
      </c>
      <c r="F37" s="308">
        <v>61</v>
      </c>
      <c r="G37" s="308">
        <v>73</v>
      </c>
      <c r="H37" s="308">
        <v>81</v>
      </c>
      <c r="I37" s="308">
        <v>84</v>
      </c>
      <c r="J37" s="310"/>
      <c r="K37" s="311"/>
      <c r="L37" s="308" t="s">
        <v>257</v>
      </c>
      <c r="M37" s="308" t="s">
        <v>263</v>
      </c>
      <c r="N37" s="297">
        <f t="shared" si="0"/>
        <v>84</v>
      </c>
    </row>
    <row r="38" spans="1:14">
      <c r="A38" s="314"/>
      <c r="B38" s="308" t="s">
        <v>266</v>
      </c>
      <c r="C38" s="308" t="s">
        <v>262</v>
      </c>
      <c r="D38" s="309">
        <v>7</v>
      </c>
      <c r="E38" s="308">
        <v>7</v>
      </c>
      <c r="F38" s="308">
        <v>62</v>
      </c>
      <c r="G38" s="308">
        <v>73</v>
      </c>
      <c r="H38" s="308">
        <v>81</v>
      </c>
      <c r="I38" s="308">
        <v>84</v>
      </c>
      <c r="J38" s="310"/>
      <c r="K38" s="311"/>
      <c r="L38" s="308" t="s">
        <v>266</v>
      </c>
      <c r="M38" s="308" t="s">
        <v>262</v>
      </c>
      <c r="N38" s="297">
        <f t="shared" si="0"/>
        <v>84</v>
      </c>
    </row>
    <row r="39" spans="1:14">
      <c r="A39" s="314"/>
      <c r="B39" s="308" t="s">
        <v>266</v>
      </c>
      <c r="C39" s="308" t="s">
        <v>263</v>
      </c>
      <c r="D39" s="309">
        <v>8</v>
      </c>
      <c r="E39" s="308">
        <v>8</v>
      </c>
      <c r="F39" s="308">
        <v>60</v>
      </c>
      <c r="G39" s="308">
        <v>72</v>
      </c>
      <c r="H39" s="308">
        <v>80</v>
      </c>
      <c r="I39" s="308">
        <v>83</v>
      </c>
      <c r="J39" s="310"/>
      <c r="K39" s="311"/>
      <c r="L39" s="308" t="s">
        <v>266</v>
      </c>
      <c r="M39" s="308" t="s">
        <v>263</v>
      </c>
      <c r="N39" s="297">
        <f t="shared" si="0"/>
        <v>83</v>
      </c>
    </row>
    <row r="40" spans="1:14">
      <c r="A40" s="314"/>
      <c r="B40" s="308" t="s">
        <v>267</v>
      </c>
      <c r="C40" s="308" t="s">
        <v>262</v>
      </c>
      <c r="D40" s="309">
        <v>9</v>
      </c>
      <c r="E40" s="308">
        <v>9</v>
      </c>
      <c r="F40" s="308">
        <v>61</v>
      </c>
      <c r="G40" s="308">
        <v>72</v>
      </c>
      <c r="H40" s="308">
        <v>79</v>
      </c>
      <c r="I40" s="308">
        <v>82</v>
      </c>
      <c r="J40" s="310"/>
      <c r="K40" s="311"/>
      <c r="L40" s="308" t="s">
        <v>267</v>
      </c>
      <c r="M40" s="308" t="s">
        <v>262</v>
      </c>
      <c r="N40" s="297">
        <f t="shared" si="0"/>
        <v>82</v>
      </c>
    </row>
    <row r="41" spans="1:14">
      <c r="A41" s="314"/>
      <c r="B41" s="308" t="s">
        <v>267</v>
      </c>
      <c r="C41" s="308" t="s">
        <v>263</v>
      </c>
      <c r="D41" s="309">
        <v>10</v>
      </c>
      <c r="E41" s="308">
        <v>10</v>
      </c>
      <c r="F41" s="308">
        <v>59</v>
      </c>
      <c r="G41" s="308">
        <v>70</v>
      </c>
      <c r="H41" s="308">
        <v>78</v>
      </c>
      <c r="I41" s="308">
        <v>81</v>
      </c>
      <c r="J41" s="310"/>
      <c r="K41" s="311"/>
      <c r="L41" s="308" t="s">
        <v>267</v>
      </c>
      <c r="M41" s="308" t="s">
        <v>263</v>
      </c>
      <c r="N41" s="297">
        <f t="shared" si="0"/>
        <v>81</v>
      </c>
    </row>
    <row r="42" spans="1:14">
      <c r="A42" s="314"/>
      <c r="B42" s="308" t="s">
        <v>268</v>
      </c>
      <c r="C42" s="308" t="s">
        <v>262</v>
      </c>
      <c r="D42" s="309">
        <v>11</v>
      </c>
      <c r="E42" s="308">
        <v>11</v>
      </c>
      <c r="F42" s="308">
        <v>60</v>
      </c>
      <c r="G42" s="308">
        <v>71</v>
      </c>
      <c r="H42" s="308">
        <v>78</v>
      </c>
      <c r="I42" s="308">
        <v>81</v>
      </c>
      <c r="J42" s="310"/>
      <c r="K42" s="311"/>
      <c r="L42" s="308" t="s">
        <v>268</v>
      </c>
      <c r="M42" s="308" t="s">
        <v>262</v>
      </c>
      <c r="N42" s="297">
        <f t="shared" si="0"/>
        <v>81</v>
      </c>
    </row>
    <row r="43" spans="1:14">
      <c r="A43" s="315"/>
      <c r="B43" s="308" t="s">
        <v>268</v>
      </c>
      <c r="C43" s="308" t="s">
        <v>263</v>
      </c>
      <c r="D43" s="309">
        <v>12</v>
      </c>
      <c r="E43" s="308">
        <v>12</v>
      </c>
      <c r="F43" s="308">
        <v>58</v>
      </c>
      <c r="G43" s="308">
        <v>69</v>
      </c>
      <c r="H43" s="308">
        <v>77</v>
      </c>
      <c r="I43" s="308">
        <v>80</v>
      </c>
      <c r="J43" s="310"/>
      <c r="K43" s="312"/>
      <c r="L43" s="308" t="s">
        <v>268</v>
      </c>
      <c r="M43" s="308" t="s">
        <v>263</v>
      </c>
      <c r="N43" s="297">
        <f t="shared" si="0"/>
        <v>80</v>
      </c>
    </row>
    <row r="44" spans="1:14" ht="33.75" customHeight="1">
      <c r="A44" s="307" t="s">
        <v>272</v>
      </c>
      <c r="B44" s="308" t="s">
        <v>241</v>
      </c>
      <c r="C44" s="308" t="s">
        <v>262</v>
      </c>
      <c r="D44" s="309">
        <v>1</v>
      </c>
      <c r="E44" s="308">
        <v>1</v>
      </c>
      <c r="F44" s="308">
        <v>66</v>
      </c>
      <c r="G44" s="308">
        <v>77</v>
      </c>
      <c r="H44" s="308">
        <v>85</v>
      </c>
      <c r="I44" s="308">
        <v>89</v>
      </c>
      <c r="J44" s="310"/>
      <c r="K44" s="307" t="s">
        <v>273</v>
      </c>
      <c r="L44" s="308" t="s">
        <v>241</v>
      </c>
      <c r="M44" s="308" t="s">
        <v>262</v>
      </c>
      <c r="N44" s="297">
        <f t="shared" si="0"/>
        <v>89</v>
      </c>
    </row>
    <row r="45" spans="1:14" ht="38.25">
      <c r="A45" s="311"/>
      <c r="B45" s="308" t="s">
        <v>241</v>
      </c>
      <c r="C45" s="308" t="s">
        <v>263</v>
      </c>
      <c r="D45" s="309">
        <v>2</v>
      </c>
      <c r="E45" s="308">
        <v>2</v>
      </c>
      <c r="F45" s="308">
        <v>58</v>
      </c>
      <c r="G45" s="308">
        <v>72</v>
      </c>
      <c r="H45" s="308">
        <v>81</v>
      </c>
      <c r="I45" s="308">
        <v>85</v>
      </c>
      <c r="J45" s="310"/>
      <c r="K45" s="311" t="s">
        <v>274</v>
      </c>
      <c r="L45" s="308" t="s">
        <v>241</v>
      </c>
      <c r="M45" s="308" t="s">
        <v>263</v>
      </c>
      <c r="N45" s="297">
        <f t="shared" si="0"/>
        <v>85</v>
      </c>
    </row>
    <row r="46" spans="1:14">
      <c r="A46" s="311"/>
      <c r="B46" s="308" t="s">
        <v>257</v>
      </c>
      <c r="C46" s="308" t="s">
        <v>262</v>
      </c>
      <c r="D46" s="309">
        <v>3</v>
      </c>
      <c r="E46" s="308">
        <v>3</v>
      </c>
      <c r="F46" s="308">
        <v>64</v>
      </c>
      <c r="G46" s="308">
        <v>75</v>
      </c>
      <c r="H46" s="308">
        <v>83</v>
      </c>
      <c r="I46" s="308">
        <v>85</v>
      </c>
      <c r="J46" s="310"/>
      <c r="K46" s="311"/>
      <c r="L46" s="308" t="s">
        <v>257</v>
      </c>
      <c r="M46" s="308" t="s">
        <v>262</v>
      </c>
      <c r="N46" s="297">
        <f t="shared" si="0"/>
        <v>85</v>
      </c>
    </row>
    <row r="47" spans="1:14">
      <c r="A47" s="311"/>
      <c r="B47" s="308" t="s">
        <v>257</v>
      </c>
      <c r="C47" s="308" t="s">
        <v>263</v>
      </c>
      <c r="D47" s="309">
        <v>4</v>
      </c>
      <c r="E47" s="308">
        <v>4</v>
      </c>
      <c r="F47" s="308">
        <v>55</v>
      </c>
      <c r="G47" s="308">
        <v>69</v>
      </c>
      <c r="H47" s="308">
        <v>78</v>
      </c>
      <c r="I47" s="308">
        <v>83</v>
      </c>
      <c r="J47" s="310"/>
      <c r="K47" s="311"/>
      <c r="L47" s="308" t="s">
        <v>257</v>
      </c>
      <c r="M47" s="308" t="s">
        <v>263</v>
      </c>
      <c r="N47" s="297">
        <f t="shared" si="0"/>
        <v>83</v>
      </c>
    </row>
    <row r="48" spans="1:14">
      <c r="A48" s="311"/>
      <c r="B48" s="308" t="s">
        <v>267</v>
      </c>
      <c r="C48" s="308" t="s">
        <v>262</v>
      </c>
      <c r="D48" s="309">
        <v>5</v>
      </c>
      <c r="E48" s="308">
        <v>5</v>
      </c>
      <c r="F48" s="308">
        <v>63</v>
      </c>
      <c r="G48" s="308">
        <v>73</v>
      </c>
      <c r="H48" s="308">
        <v>80</v>
      </c>
      <c r="I48" s="308">
        <v>83</v>
      </c>
      <c r="J48" s="310"/>
      <c r="K48" s="311"/>
      <c r="L48" s="308" t="s">
        <v>267</v>
      </c>
      <c r="M48" s="308" t="s">
        <v>262</v>
      </c>
      <c r="N48" s="297">
        <f t="shared" si="0"/>
        <v>83</v>
      </c>
    </row>
    <row r="49" spans="1:14">
      <c r="A49" s="311"/>
      <c r="B49" s="308" t="s">
        <v>267</v>
      </c>
      <c r="C49" s="308" t="s">
        <v>263</v>
      </c>
      <c r="D49" s="309">
        <v>6</v>
      </c>
      <c r="E49" s="308">
        <v>6</v>
      </c>
      <c r="F49" s="308">
        <v>51</v>
      </c>
      <c r="G49" s="308">
        <v>67</v>
      </c>
      <c r="H49" s="308">
        <v>76</v>
      </c>
      <c r="I49" s="308">
        <v>80</v>
      </c>
      <c r="J49" s="310"/>
      <c r="K49" s="312"/>
      <c r="L49" s="308" t="s">
        <v>267</v>
      </c>
      <c r="M49" s="308" t="s">
        <v>263</v>
      </c>
      <c r="N49" s="297">
        <f t="shared" si="0"/>
        <v>80</v>
      </c>
    </row>
    <row r="50" spans="1:14">
      <c r="A50" s="311"/>
      <c r="B50" s="308"/>
      <c r="C50" s="308"/>
      <c r="D50" s="309">
        <v>7</v>
      </c>
      <c r="E50" s="308"/>
      <c r="F50" s="308"/>
      <c r="G50" s="308"/>
      <c r="H50" s="308"/>
      <c r="I50" s="308"/>
      <c r="J50" s="310"/>
      <c r="K50" s="311"/>
      <c r="L50" s="308"/>
      <c r="M50" s="308"/>
      <c r="N50" s="297"/>
    </row>
    <row r="51" spans="1:14">
      <c r="A51" s="311"/>
      <c r="B51" s="308"/>
      <c r="C51" s="308"/>
      <c r="D51" s="309">
        <v>8</v>
      </c>
      <c r="E51" s="308"/>
      <c r="F51" s="308"/>
      <c r="G51" s="308"/>
      <c r="H51" s="308"/>
      <c r="I51" s="308"/>
      <c r="J51" s="310"/>
      <c r="K51" s="311"/>
      <c r="L51" s="308"/>
      <c r="M51" s="308"/>
      <c r="N51" s="297"/>
    </row>
    <row r="52" spans="1:14">
      <c r="A52" s="311"/>
      <c r="B52" s="308"/>
      <c r="C52" s="308"/>
      <c r="D52" s="309">
        <v>9</v>
      </c>
      <c r="E52" s="308"/>
      <c r="F52" s="308"/>
      <c r="G52" s="308"/>
      <c r="H52" s="308"/>
      <c r="I52" s="308"/>
      <c r="J52" s="310"/>
      <c r="K52" s="311"/>
      <c r="L52" s="308"/>
      <c r="M52" s="308"/>
      <c r="N52" s="297"/>
    </row>
    <row r="53" spans="1:14">
      <c r="A53" s="311"/>
      <c r="B53" s="308"/>
      <c r="C53" s="308"/>
      <c r="D53" s="309">
        <v>10</v>
      </c>
      <c r="E53" s="308"/>
      <c r="F53" s="308"/>
      <c r="G53" s="308"/>
      <c r="H53" s="308"/>
      <c r="I53" s="308"/>
      <c r="J53" s="310"/>
      <c r="K53" s="311"/>
      <c r="L53" s="308"/>
      <c r="M53" s="308"/>
      <c r="N53" s="297"/>
    </row>
    <row r="54" spans="1:14">
      <c r="A54" s="311"/>
      <c r="B54" s="308"/>
      <c r="C54" s="308"/>
      <c r="D54" s="309">
        <v>11</v>
      </c>
      <c r="E54" s="308"/>
      <c r="F54" s="308"/>
      <c r="G54" s="308"/>
      <c r="H54" s="308"/>
      <c r="I54" s="308"/>
      <c r="J54" s="310"/>
      <c r="K54" s="311"/>
      <c r="L54" s="308"/>
      <c r="M54" s="308"/>
      <c r="N54" s="297"/>
    </row>
    <row r="55" spans="1:14">
      <c r="A55" s="312"/>
      <c r="B55" s="308"/>
      <c r="C55" s="308"/>
      <c r="D55" s="309">
        <v>12</v>
      </c>
      <c r="E55" s="308"/>
      <c r="F55" s="308"/>
      <c r="G55" s="308"/>
      <c r="H55" s="308"/>
      <c r="I55" s="308"/>
      <c r="J55" s="310"/>
      <c r="K55" s="312"/>
      <c r="L55" s="308"/>
      <c r="M55" s="308"/>
      <c r="N55" s="297"/>
    </row>
    <row r="56" spans="1:14" ht="12.75" customHeight="1">
      <c r="A56" s="307" t="s">
        <v>275</v>
      </c>
      <c r="B56" s="308" t="s">
        <v>261</v>
      </c>
      <c r="C56" s="308" t="s">
        <v>276</v>
      </c>
      <c r="D56" s="309">
        <v>1</v>
      </c>
      <c r="E56" s="308">
        <v>1</v>
      </c>
      <c r="F56" s="308">
        <v>68</v>
      </c>
      <c r="G56" s="308">
        <v>79</v>
      </c>
      <c r="H56" s="308">
        <v>86</v>
      </c>
      <c r="I56" s="308">
        <v>89</v>
      </c>
      <c r="J56" s="310"/>
      <c r="K56" s="401" t="s">
        <v>275</v>
      </c>
      <c r="L56" s="308" t="s">
        <v>261</v>
      </c>
      <c r="M56" s="308" t="s">
        <v>276</v>
      </c>
      <c r="N56" s="297">
        <f>IF($B$1=1,F56,IF($B$1=2,G56,IF($B$1=3,H56,IF($B$1=4,I56,0))))</f>
        <v>89</v>
      </c>
    </row>
    <row r="57" spans="1:14">
      <c r="A57" s="311"/>
      <c r="B57" s="308" t="s">
        <v>261</v>
      </c>
      <c r="C57" s="308" t="s">
        <v>277</v>
      </c>
      <c r="D57" s="309">
        <v>2</v>
      </c>
      <c r="E57" s="308">
        <v>2</v>
      </c>
      <c r="F57" s="308">
        <v>49</v>
      </c>
      <c r="G57" s="308">
        <v>69</v>
      </c>
      <c r="H57" s="308">
        <v>79</v>
      </c>
      <c r="I57" s="308">
        <v>84</v>
      </c>
      <c r="J57" s="310"/>
      <c r="K57" s="402"/>
      <c r="L57" s="308" t="s">
        <v>261</v>
      </c>
      <c r="M57" s="308" t="s">
        <v>277</v>
      </c>
      <c r="N57" s="297">
        <f>IF($B$1=1,F57,IF($B$1=2,G57,IF($B$1=3,H57,IF($B$1=4,I57,0))))</f>
        <v>84</v>
      </c>
    </row>
    <row r="58" spans="1:14">
      <c r="A58" s="312"/>
      <c r="B58" s="308" t="s">
        <v>261</v>
      </c>
      <c r="C58" s="308" t="s">
        <v>278</v>
      </c>
      <c r="D58" s="309">
        <v>3</v>
      </c>
      <c r="E58" s="308">
        <v>3</v>
      </c>
      <c r="F58" s="308">
        <v>39</v>
      </c>
      <c r="G58" s="308">
        <v>61</v>
      </c>
      <c r="H58" s="308">
        <v>74</v>
      </c>
      <c r="I58" s="308">
        <v>80</v>
      </c>
      <c r="J58" s="310"/>
      <c r="K58" s="403"/>
      <c r="L58" s="308" t="s">
        <v>261</v>
      </c>
      <c r="M58" s="308" t="s">
        <v>278</v>
      </c>
      <c r="N58" s="297">
        <f>IF($B$1=1,F58,IF($B$1=2,G58,IF($B$1=3,H58,IF($B$1=4,I58,0))))</f>
        <v>80</v>
      </c>
    </row>
    <row r="59" spans="1:14">
      <c r="A59" s="311"/>
      <c r="B59" s="308"/>
      <c r="C59" s="308"/>
      <c r="D59" s="309">
        <v>4</v>
      </c>
      <c r="E59" s="308"/>
      <c r="F59" s="308"/>
      <c r="G59" s="308"/>
      <c r="H59" s="308"/>
      <c r="I59" s="308"/>
      <c r="J59" s="310"/>
      <c r="K59" s="311"/>
      <c r="L59" s="308"/>
      <c r="M59" s="308"/>
      <c r="N59" s="297"/>
    </row>
    <row r="60" spans="1:14">
      <c r="A60" s="311"/>
      <c r="B60" s="308"/>
      <c r="C60" s="308"/>
      <c r="D60" s="309">
        <v>5</v>
      </c>
      <c r="E60" s="308"/>
      <c r="F60" s="308"/>
      <c r="G60" s="308"/>
      <c r="H60" s="308"/>
      <c r="I60" s="308"/>
      <c r="J60" s="310"/>
      <c r="K60" s="311"/>
      <c r="L60" s="308"/>
      <c r="M60" s="308"/>
      <c r="N60" s="297"/>
    </row>
    <row r="61" spans="1:14">
      <c r="A61" s="311"/>
      <c r="B61" s="308"/>
      <c r="C61" s="308"/>
      <c r="D61" s="309">
        <v>6</v>
      </c>
      <c r="E61" s="308"/>
      <c r="F61" s="308"/>
      <c r="G61" s="308"/>
      <c r="H61" s="308"/>
      <c r="I61" s="308"/>
      <c r="J61" s="310"/>
      <c r="K61" s="311"/>
      <c r="L61" s="308"/>
      <c r="M61" s="308"/>
      <c r="N61" s="297"/>
    </row>
    <row r="62" spans="1:14">
      <c r="A62" s="311"/>
      <c r="B62" s="308"/>
      <c r="C62" s="308"/>
      <c r="D62" s="309">
        <v>7</v>
      </c>
      <c r="E62" s="308"/>
      <c r="F62" s="308"/>
      <c r="G62" s="308"/>
      <c r="H62" s="308"/>
      <c r="I62" s="308"/>
      <c r="J62" s="310"/>
      <c r="K62" s="311"/>
      <c r="L62" s="308"/>
      <c r="M62" s="308"/>
      <c r="N62" s="297"/>
    </row>
    <row r="63" spans="1:14">
      <c r="A63" s="311"/>
      <c r="B63" s="308"/>
      <c r="C63" s="308"/>
      <c r="D63" s="309">
        <v>8</v>
      </c>
      <c r="E63" s="308"/>
      <c r="F63" s="308"/>
      <c r="G63" s="308"/>
      <c r="H63" s="308"/>
      <c r="I63" s="308"/>
      <c r="J63" s="310"/>
      <c r="K63" s="311"/>
      <c r="L63" s="308"/>
      <c r="M63" s="308"/>
      <c r="N63" s="297"/>
    </row>
    <row r="64" spans="1:14">
      <c r="A64" s="311"/>
      <c r="B64" s="308"/>
      <c r="C64" s="308"/>
      <c r="D64" s="309">
        <v>9</v>
      </c>
      <c r="E64" s="308"/>
      <c r="F64" s="308"/>
      <c r="G64" s="308"/>
      <c r="H64" s="308"/>
      <c r="I64" s="308"/>
      <c r="J64" s="310"/>
      <c r="K64" s="311"/>
      <c r="L64" s="308"/>
      <c r="M64" s="308"/>
      <c r="N64" s="297"/>
    </row>
    <row r="65" spans="1:14">
      <c r="A65" s="311"/>
      <c r="B65" s="308"/>
      <c r="C65" s="308"/>
      <c r="D65" s="309">
        <v>10</v>
      </c>
      <c r="E65" s="308"/>
      <c r="F65" s="308"/>
      <c r="G65" s="308"/>
      <c r="H65" s="308"/>
      <c r="I65" s="308"/>
      <c r="J65" s="310"/>
      <c r="K65" s="311"/>
      <c r="L65" s="308"/>
      <c r="M65" s="308"/>
      <c r="N65" s="297"/>
    </row>
    <row r="66" spans="1:14">
      <c r="A66" s="311"/>
      <c r="B66" s="308"/>
      <c r="C66" s="308"/>
      <c r="D66" s="309">
        <v>11</v>
      </c>
      <c r="E66" s="308"/>
      <c r="F66" s="308"/>
      <c r="G66" s="308"/>
      <c r="H66" s="308"/>
      <c r="I66" s="308"/>
      <c r="J66" s="310"/>
      <c r="K66" s="311"/>
      <c r="L66" s="308"/>
      <c r="M66" s="308"/>
      <c r="N66" s="297"/>
    </row>
    <row r="67" spans="1:14">
      <c r="A67" s="311"/>
      <c r="B67" s="308"/>
      <c r="C67" s="308"/>
      <c r="D67" s="309">
        <v>12</v>
      </c>
      <c r="E67" s="308"/>
      <c r="F67" s="308"/>
      <c r="G67" s="308"/>
      <c r="H67" s="308"/>
      <c r="I67" s="308"/>
      <c r="J67" s="310"/>
      <c r="K67" s="311"/>
      <c r="L67" s="308"/>
      <c r="M67" s="308"/>
      <c r="N67" s="297"/>
    </row>
    <row r="68" spans="1:14">
      <c r="A68" s="401" t="s">
        <v>279</v>
      </c>
      <c r="B68" s="308" t="s">
        <v>257</v>
      </c>
      <c r="C68" s="308" t="s">
        <v>276</v>
      </c>
      <c r="D68" s="309">
        <v>1</v>
      </c>
      <c r="E68" s="308">
        <v>1</v>
      </c>
      <c r="F68" s="308">
        <v>47</v>
      </c>
      <c r="G68" s="308">
        <v>67</v>
      </c>
      <c r="H68" s="308">
        <v>81</v>
      </c>
      <c r="I68" s="308">
        <v>88</v>
      </c>
      <c r="J68" s="310"/>
      <c r="K68" s="401" t="s">
        <v>279</v>
      </c>
      <c r="L68" s="308" t="s">
        <v>257</v>
      </c>
      <c r="M68" s="308" t="s">
        <v>276</v>
      </c>
      <c r="N68" s="297">
        <f>IF($B$1=1,F68,IF($B$1=2,G68,IF($B$1=3,H68,IF($B$1=4,I68,0))))</f>
        <v>88</v>
      </c>
    </row>
    <row r="69" spans="1:14">
      <c r="A69" s="402"/>
      <c r="B69" s="308" t="s">
        <v>257</v>
      </c>
      <c r="C69" s="308" t="s">
        <v>277</v>
      </c>
      <c r="D69" s="309">
        <v>2</v>
      </c>
      <c r="E69" s="308">
        <v>2</v>
      </c>
      <c r="F69" s="308">
        <v>25</v>
      </c>
      <c r="G69" s="308">
        <v>59</v>
      </c>
      <c r="H69" s="308">
        <v>75</v>
      </c>
      <c r="I69" s="308">
        <v>83</v>
      </c>
      <c r="J69" s="310"/>
      <c r="K69" s="402"/>
      <c r="L69" s="308" t="s">
        <v>257</v>
      </c>
      <c r="M69" s="308" t="s">
        <v>277</v>
      </c>
      <c r="N69" s="297">
        <f>IF($B$1=1,F69,IF($B$1=2,G69,IF($B$1=3,H69,IF($B$1=4,I69,0))))</f>
        <v>83</v>
      </c>
    </row>
    <row r="70" spans="1:14">
      <c r="A70" s="402"/>
      <c r="B70" s="308" t="s">
        <v>257</v>
      </c>
      <c r="C70" s="308" t="s">
        <v>278</v>
      </c>
      <c r="D70" s="309">
        <v>3</v>
      </c>
      <c r="E70" s="308">
        <v>3</v>
      </c>
      <c r="F70" s="308">
        <v>6</v>
      </c>
      <c r="G70" s="308">
        <v>35</v>
      </c>
      <c r="H70" s="308">
        <v>70</v>
      </c>
      <c r="I70" s="308">
        <v>79</v>
      </c>
      <c r="J70" s="310"/>
      <c r="K70" s="403"/>
      <c r="L70" s="308" t="s">
        <v>257</v>
      </c>
      <c r="M70" s="308" t="s">
        <v>278</v>
      </c>
      <c r="N70" s="297">
        <f>IF($B$1=1,F70,IF($B$1=2,G70,IF($B$1=3,H70,IF($B$1=4,I70,0))))</f>
        <v>79</v>
      </c>
    </row>
    <row r="71" spans="1:14">
      <c r="A71" s="311"/>
      <c r="B71" s="308"/>
      <c r="C71" s="308"/>
      <c r="D71" s="309">
        <v>4</v>
      </c>
      <c r="E71" s="308"/>
      <c r="F71" s="308"/>
      <c r="G71" s="308"/>
      <c r="H71" s="308"/>
      <c r="I71" s="308"/>
      <c r="J71" s="310"/>
      <c r="K71" s="312"/>
      <c r="L71" s="308"/>
      <c r="M71" s="308"/>
      <c r="N71" s="297"/>
    </row>
    <row r="72" spans="1:14">
      <c r="A72" s="311"/>
      <c r="B72" s="308"/>
      <c r="C72" s="308"/>
      <c r="D72" s="309">
        <v>5</v>
      </c>
      <c r="E72" s="308"/>
      <c r="F72" s="308"/>
      <c r="G72" s="308"/>
      <c r="H72" s="308"/>
      <c r="I72" s="308"/>
      <c r="J72" s="310"/>
      <c r="K72" s="312"/>
      <c r="L72" s="308"/>
      <c r="M72" s="308"/>
      <c r="N72" s="297"/>
    </row>
    <row r="73" spans="1:14">
      <c r="A73" s="311"/>
      <c r="B73" s="308"/>
      <c r="C73" s="308"/>
      <c r="D73" s="309">
        <v>6</v>
      </c>
      <c r="E73" s="308"/>
      <c r="F73" s="308"/>
      <c r="G73" s="308"/>
      <c r="H73" s="308"/>
      <c r="I73" s="308"/>
      <c r="J73" s="310"/>
      <c r="K73" s="312"/>
      <c r="L73" s="308"/>
      <c r="M73" s="308"/>
      <c r="N73" s="297"/>
    </row>
    <row r="74" spans="1:14">
      <c r="A74" s="311"/>
      <c r="B74" s="308"/>
      <c r="C74" s="308"/>
      <c r="D74" s="309">
        <v>7</v>
      </c>
      <c r="E74" s="308"/>
      <c r="F74" s="308"/>
      <c r="G74" s="308"/>
      <c r="H74" s="308"/>
      <c r="I74" s="308"/>
      <c r="J74" s="310"/>
      <c r="K74" s="312"/>
      <c r="L74" s="308"/>
      <c r="M74" s="308"/>
      <c r="N74" s="297"/>
    </row>
    <row r="75" spans="1:14">
      <c r="A75" s="311"/>
      <c r="B75" s="308"/>
      <c r="C75" s="308"/>
      <c r="D75" s="309">
        <v>8</v>
      </c>
      <c r="E75" s="308"/>
      <c r="F75" s="308"/>
      <c r="G75" s="308"/>
      <c r="H75" s="308"/>
      <c r="I75" s="308"/>
      <c r="J75" s="310"/>
      <c r="K75" s="312"/>
      <c r="L75" s="308"/>
      <c r="M75" s="308"/>
      <c r="N75" s="297"/>
    </row>
    <row r="76" spans="1:14">
      <c r="A76" s="311"/>
      <c r="B76" s="308"/>
      <c r="C76" s="308"/>
      <c r="D76" s="309">
        <v>9</v>
      </c>
      <c r="E76" s="308"/>
      <c r="F76" s="308"/>
      <c r="G76" s="308"/>
      <c r="H76" s="308"/>
      <c r="I76" s="308"/>
      <c r="J76" s="310"/>
      <c r="K76" s="312"/>
      <c r="L76" s="308"/>
      <c r="M76" s="308"/>
      <c r="N76" s="297"/>
    </row>
    <row r="77" spans="1:14">
      <c r="A77" s="311"/>
      <c r="B77" s="308"/>
      <c r="C77" s="308"/>
      <c r="D77" s="309">
        <v>10</v>
      </c>
      <c r="E77" s="308"/>
      <c r="F77" s="308"/>
      <c r="G77" s="308"/>
      <c r="H77" s="308"/>
      <c r="I77" s="308"/>
      <c r="J77" s="310"/>
      <c r="K77" s="312"/>
      <c r="L77" s="308"/>
      <c r="M77" s="308"/>
      <c r="N77" s="297"/>
    </row>
    <row r="78" spans="1:14">
      <c r="A78" s="311"/>
      <c r="B78" s="308"/>
      <c r="C78" s="308"/>
      <c r="D78" s="309">
        <v>11</v>
      </c>
      <c r="E78" s="308"/>
      <c r="F78" s="308"/>
      <c r="G78" s="308"/>
      <c r="H78" s="308"/>
      <c r="I78" s="308"/>
      <c r="J78" s="310"/>
      <c r="K78" s="312"/>
      <c r="L78" s="308"/>
      <c r="M78" s="308"/>
      <c r="N78" s="297"/>
    </row>
    <row r="79" spans="1:14">
      <c r="A79" s="311"/>
      <c r="B79" s="308"/>
      <c r="C79" s="308"/>
      <c r="D79" s="309">
        <v>12</v>
      </c>
      <c r="E79" s="308"/>
      <c r="F79" s="308"/>
      <c r="G79" s="308"/>
      <c r="H79" s="308"/>
      <c r="I79" s="308"/>
      <c r="J79" s="310"/>
      <c r="K79" s="312"/>
      <c r="L79" s="308"/>
      <c r="M79" s="308"/>
      <c r="N79" s="297"/>
    </row>
    <row r="80" spans="1:14" ht="15" customHeight="1">
      <c r="A80" s="307" t="s">
        <v>280</v>
      </c>
      <c r="B80" s="308" t="s">
        <v>261</v>
      </c>
      <c r="C80" s="308" t="s">
        <v>261</v>
      </c>
      <c r="D80" s="309">
        <v>1</v>
      </c>
      <c r="E80" s="308">
        <v>1</v>
      </c>
      <c r="F80" s="308">
        <v>30</v>
      </c>
      <c r="G80" s="308">
        <v>58</v>
      </c>
      <c r="H80" s="308">
        <v>71</v>
      </c>
      <c r="I80" s="308">
        <v>78</v>
      </c>
      <c r="J80" s="310"/>
      <c r="K80" s="316" t="s">
        <v>280</v>
      </c>
      <c r="L80" s="308" t="s">
        <v>261</v>
      </c>
      <c r="M80" s="308" t="s">
        <v>261</v>
      </c>
      <c r="N80" s="297">
        <f>IF($B$1=1,F80,IF($B$1=2,G80,IF($B$1=3,H80,IF($B$1=4,I80,0))))</f>
        <v>78</v>
      </c>
    </row>
    <row r="81" spans="1:14" ht="15" customHeight="1">
      <c r="A81" s="311"/>
      <c r="B81" s="308"/>
      <c r="C81" s="308"/>
      <c r="D81" s="309">
        <v>2</v>
      </c>
      <c r="E81" s="308"/>
      <c r="F81" s="308"/>
      <c r="G81" s="308"/>
      <c r="H81" s="308"/>
      <c r="I81" s="308"/>
      <c r="J81" s="310"/>
      <c r="K81" s="307"/>
      <c r="L81" s="308"/>
      <c r="M81" s="308"/>
      <c r="N81" s="297"/>
    </row>
    <row r="82" spans="1:14" ht="15" customHeight="1">
      <c r="A82" s="311"/>
      <c r="B82" s="308"/>
      <c r="C82" s="308"/>
      <c r="D82" s="309">
        <v>3</v>
      </c>
      <c r="E82" s="308"/>
      <c r="F82" s="308"/>
      <c r="G82" s="308"/>
      <c r="H82" s="308"/>
      <c r="I82" s="308"/>
      <c r="J82" s="310"/>
      <c r="K82" s="307"/>
      <c r="L82" s="308"/>
      <c r="M82" s="308"/>
      <c r="N82" s="297"/>
    </row>
    <row r="83" spans="1:14" ht="15" customHeight="1">
      <c r="A83" s="311"/>
      <c r="B83" s="308"/>
      <c r="C83" s="308"/>
      <c r="D83" s="309">
        <v>4</v>
      </c>
      <c r="E83" s="308"/>
      <c r="F83" s="308"/>
      <c r="G83" s="308"/>
      <c r="H83" s="308"/>
      <c r="I83" s="308"/>
      <c r="J83" s="310"/>
      <c r="K83" s="307"/>
      <c r="L83" s="308"/>
      <c r="M83" s="308"/>
      <c r="N83" s="297"/>
    </row>
    <row r="84" spans="1:14" ht="15" customHeight="1">
      <c r="A84" s="311"/>
      <c r="B84" s="308"/>
      <c r="C84" s="308"/>
      <c r="D84" s="309">
        <v>5</v>
      </c>
      <c r="E84" s="308"/>
      <c r="F84" s="308"/>
      <c r="G84" s="308"/>
      <c r="H84" s="308"/>
      <c r="I84" s="308"/>
      <c r="J84" s="310"/>
      <c r="K84" s="307"/>
      <c r="L84" s="308"/>
      <c r="M84" s="308"/>
      <c r="N84" s="297"/>
    </row>
    <row r="85" spans="1:14" ht="15" customHeight="1">
      <c r="A85" s="311"/>
      <c r="B85" s="308"/>
      <c r="C85" s="308"/>
      <c r="D85" s="309">
        <v>6</v>
      </c>
      <c r="E85" s="308"/>
      <c r="F85" s="308"/>
      <c r="G85" s="308"/>
      <c r="H85" s="308"/>
      <c r="I85" s="308"/>
      <c r="J85" s="310"/>
      <c r="K85" s="307"/>
      <c r="L85" s="308"/>
      <c r="M85" s="308"/>
      <c r="N85" s="297"/>
    </row>
    <row r="86" spans="1:14" ht="15" customHeight="1">
      <c r="A86" s="311"/>
      <c r="B86" s="308"/>
      <c r="C86" s="308"/>
      <c r="D86" s="309">
        <v>7</v>
      </c>
      <c r="E86" s="308"/>
      <c r="F86" s="308"/>
      <c r="G86" s="308"/>
      <c r="H86" s="308"/>
      <c r="I86" s="308"/>
      <c r="J86" s="310"/>
      <c r="K86" s="307"/>
      <c r="L86" s="308"/>
      <c r="M86" s="308"/>
      <c r="N86" s="297"/>
    </row>
    <row r="87" spans="1:14" ht="15" customHeight="1">
      <c r="A87" s="311"/>
      <c r="B87" s="308"/>
      <c r="C87" s="308"/>
      <c r="D87" s="309">
        <v>8</v>
      </c>
      <c r="E87" s="308"/>
      <c r="F87" s="308"/>
      <c r="G87" s="308"/>
      <c r="H87" s="308"/>
      <c r="I87" s="308"/>
      <c r="J87" s="310"/>
      <c r="K87" s="307"/>
      <c r="L87" s="308"/>
      <c r="M87" s="308"/>
      <c r="N87" s="297"/>
    </row>
    <row r="88" spans="1:14" ht="15" customHeight="1">
      <c r="A88" s="311"/>
      <c r="B88" s="308"/>
      <c r="C88" s="308"/>
      <c r="D88" s="309">
        <v>9</v>
      </c>
      <c r="E88" s="308"/>
      <c r="F88" s="308"/>
      <c r="G88" s="308"/>
      <c r="H88" s="308"/>
      <c r="I88" s="308"/>
      <c r="J88" s="310"/>
      <c r="K88" s="307"/>
      <c r="L88" s="308"/>
      <c r="M88" s="308"/>
      <c r="N88" s="297"/>
    </row>
    <row r="89" spans="1:14" ht="15" customHeight="1">
      <c r="A89" s="311"/>
      <c r="B89" s="308"/>
      <c r="C89" s="308"/>
      <c r="D89" s="309">
        <v>10</v>
      </c>
      <c r="E89" s="308"/>
      <c r="F89" s="308"/>
      <c r="G89" s="308"/>
      <c r="H89" s="308"/>
      <c r="I89" s="308"/>
      <c r="J89" s="310"/>
      <c r="K89" s="307"/>
      <c r="L89" s="308"/>
      <c r="M89" s="308"/>
      <c r="N89" s="297"/>
    </row>
    <row r="90" spans="1:14" ht="15" customHeight="1">
      <c r="A90" s="311"/>
      <c r="B90" s="308"/>
      <c r="C90" s="308"/>
      <c r="D90" s="309">
        <v>11</v>
      </c>
      <c r="E90" s="308"/>
      <c r="F90" s="308"/>
      <c r="G90" s="308"/>
      <c r="H90" s="308"/>
      <c r="I90" s="308"/>
      <c r="J90" s="310"/>
      <c r="K90" s="307"/>
      <c r="L90" s="308"/>
      <c r="M90" s="308"/>
      <c r="N90" s="297"/>
    </row>
    <row r="91" spans="1:14" ht="15" customHeight="1">
      <c r="A91" s="311"/>
      <c r="B91" s="308"/>
      <c r="C91" s="308"/>
      <c r="D91" s="309">
        <v>12</v>
      </c>
      <c r="E91" s="308"/>
      <c r="F91" s="308"/>
      <c r="G91" s="308"/>
      <c r="H91" s="308"/>
      <c r="I91" s="308"/>
      <c r="J91" s="310"/>
      <c r="K91" s="307"/>
      <c r="L91" s="308"/>
      <c r="M91" s="308"/>
      <c r="N91" s="297"/>
    </row>
    <row r="92" spans="1:14" ht="31.5" customHeight="1">
      <c r="A92" s="307" t="s">
        <v>281</v>
      </c>
      <c r="B92" s="308" t="s">
        <v>261</v>
      </c>
      <c r="C92" s="308" t="s">
        <v>276</v>
      </c>
      <c r="D92" s="309">
        <v>1</v>
      </c>
      <c r="E92" s="308">
        <v>1</v>
      </c>
      <c r="F92" s="308">
        <v>48</v>
      </c>
      <c r="G92" s="308">
        <v>67</v>
      </c>
      <c r="H92" s="308">
        <v>77</v>
      </c>
      <c r="I92" s="308">
        <v>83</v>
      </c>
      <c r="J92" s="310"/>
      <c r="K92" s="307" t="s">
        <v>282</v>
      </c>
      <c r="L92" s="308" t="s">
        <v>261</v>
      </c>
      <c r="M92" s="308" t="s">
        <v>276</v>
      </c>
      <c r="N92" s="297">
        <f>IF($B$1=1,F92,IF($B$1=2,G92,IF($B$1=3,H92,IF($B$1=4,I92,0))))</f>
        <v>83</v>
      </c>
    </row>
    <row r="93" spans="1:14" ht="21" customHeight="1">
      <c r="A93" s="311"/>
      <c r="B93" s="308" t="s">
        <v>261</v>
      </c>
      <c r="C93" s="308" t="s">
        <v>277</v>
      </c>
      <c r="D93" s="309">
        <v>2</v>
      </c>
      <c r="E93" s="308">
        <v>2</v>
      </c>
      <c r="F93" s="308">
        <v>35</v>
      </c>
      <c r="G93" s="308">
        <v>56</v>
      </c>
      <c r="H93" s="308">
        <v>70</v>
      </c>
      <c r="I93" s="308">
        <v>77</v>
      </c>
      <c r="J93" s="310"/>
      <c r="K93" s="311" t="s">
        <v>283</v>
      </c>
      <c r="L93" s="308" t="s">
        <v>261</v>
      </c>
      <c r="M93" s="308" t="s">
        <v>277</v>
      </c>
      <c r="N93" s="297">
        <f>IF($B$1=1,F93,IF($B$1=2,G93,IF($B$1=3,H93,IF($B$1=4,I93,0))))</f>
        <v>77</v>
      </c>
    </row>
    <row r="94" spans="1:14">
      <c r="A94" s="311"/>
      <c r="B94" s="308" t="s">
        <v>261</v>
      </c>
      <c r="C94" s="308" t="s">
        <v>278</v>
      </c>
      <c r="D94" s="309">
        <v>3</v>
      </c>
      <c r="E94" s="308">
        <v>3</v>
      </c>
      <c r="F94" s="308" t="s">
        <v>284</v>
      </c>
      <c r="G94" s="308">
        <v>48</v>
      </c>
      <c r="H94" s="308">
        <v>65</v>
      </c>
      <c r="I94" s="308">
        <v>73</v>
      </c>
      <c r="J94" s="310"/>
      <c r="K94" s="312"/>
      <c r="L94" s="308" t="s">
        <v>261</v>
      </c>
      <c r="M94" s="308" t="s">
        <v>278</v>
      </c>
      <c r="N94" s="297">
        <f>IF($B$1=1,F94,IF($B$1=2,G94,IF($B$1=3,H94,IF($B$1=4,I94,0))))</f>
        <v>73</v>
      </c>
    </row>
    <row r="95" spans="1:14">
      <c r="A95" s="311"/>
      <c r="B95" s="308"/>
      <c r="C95" s="308"/>
      <c r="D95" s="309">
        <v>4</v>
      </c>
      <c r="E95" s="308"/>
      <c r="F95" s="308"/>
      <c r="G95" s="308"/>
      <c r="H95" s="308"/>
      <c r="I95" s="308"/>
      <c r="J95" s="310"/>
      <c r="K95" s="311"/>
      <c r="L95" s="308"/>
      <c r="M95" s="308"/>
      <c r="N95" s="297"/>
    </row>
    <row r="96" spans="1:14">
      <c r="A96" s="311"/>
      <c r="B96" s="308"/>
      <c r="C96" s="308"/>
      <c r="D96" s="309">
        <v>5</v>
      </c>
      <c r="E96" s="308"/>
      <c r="F96" s="308"/>
      <c r="G96" s="308"/>
      <c r="H96" s="308"/>
      <c r="I96" s="308"/>
      <c r="J96" s="310"/>
      <c r="K96" s="311"/>
      <c r="L96" s="308"/>
      <c r="M96" s="308"/>
      <c r="N96" s="297"/>
    </row>
    <row r="97" spans="1:14">
      <c r="A97" s="311"/>
      <c r="B97" s="308"/>
      <c r="C97" s="308"/>
      <c r="D97" s="309">
        <v>6</v>
      </c>
      <c r="E97" s="308"/>
      <c r="F97" s="308"/>
      <c r="G97" s="308"/>
      <c r="H97" s="308"/>
      <c r="I97" s="308"/>
      <c r="J97" s="310"/>
      <c r="K97" s="311"/>
      <c r="L97" s="308"/>
      <c r="M97" s="308"/>
      <c r="N97" s="297"/>
    </row>
    <row r="98" spans="1:14">
      <c r="A98" s="311"/>
      <c r="B98" s="308"/>
      <c r="C98" s="308"/>
      <c r="D98" s="309">
        <v>7</v>
      </c>
      <c r="E98" s="308"/>
      <c r="F98" s="308"/>
      <c r="G98" s="308"/>
      <c r="H98" s="308"/>
      <c r="I98" s="308"/>
      <c r="J98" s="310"/>
      <c r="K98" s="311"/>
      <c r="L98" s="308"/>
      <c r="M98" s="308"/>
      <c r="N98" s="297"/>
    </row>
    <row r="99" spans="1:14">
      <c r="A99" s="311"/>
      <c r="B99" s="308"/>
      <c r="C99" s="308"/>
      <c r="D99" s="309">
        <v>8</v>
      </c>
      <c r="E99" s="308"/>
      <c r="F99" s="308"/>
      <c r="G99" s="308"/>
      <c r="H99" s="308"/>
      <c r="I99" s="308"/>
      <c r="J99" s="310"/>
      <c r="K99" s="311"/>
      <c r="L99" s="308"/>
      <c r="M99" s="308"/>
      <c r="N99" s="297"/>
    </row>
    <row r="100" spans="1:14">
      <c r="A100" s="311"/>
      <c r="B100" s="308"/>
      <c r="C100" s="308"/>
      <c r="D100" s="309">
        <v>9</v>
      </c>
      <c r="E100" s="308"/>
      <c r="F100" s="308"/>
      <c r="G100" s="308"/>
      <c r="H100" s="308"/>
      <c r="I100" s="308"/>
      <c r="J100" s="310"/>
      <c r="K100" s="311"/>
      <c r="L100" s="308"/>
      <c r="M100" s="308"/>
      <c r="N100" s="297"/>
    </row>
    <row r="101" spans="1:14">
      <c r="A101" s="311"/>
      <c r="B101" s="308"/>
      <c r="C101" s="308"/>
      <c r="D101" s="309">
        <v>10</v>
      </c>
      <c r="E101" s="308"/>
      <c r="F101" s="308"/>
      <c r="G101" s="308"/>
      <c r="H101" s="308"/>
      <c r="I101" s="308"/>
      <c r="J101" s="310"/>
      <c r="K101" s="311"/>
      <c r="L101" s="308"/>
      <c r="M101" s="308"/>
      <c r="N101" s="297"/>
    </row>
    <row r="102" spans="1:14">
      <c r="A102" s="311"/>
      <c r="B102" s="308"/>
      <c r="C102" s="308"/>
      <c r="D102" s="309">
        <v>11</v>
      </c>
      <c r="E102" s="308"/>
      <c r="F102" s="308"/>
      <c r="G102" s="308"/>
      <c r="H102" s="308"/>
      <c r="I102" s="308"/>
      <c r="J102" s="310"/>
      <c r="K102" s="311"/>
      <c r="L102" s="308"/>
      <c r="M102" s="308"/>
      <c r="N102" s="297"/>
    </row>
    <row r="103" spans="1:14">
      <c r="A103" s="311"/>
      <c r="B103" s="308"/>
      <c r="C103" s="308"/>
      <c r="D103" s="309">
        <v>12</v>
      </c>
      <c r="E103" s="308"/>
      <c r="F103" s="308"/>
      <c r="G103" s="308"/>
      <c r="H103" s="308"/>
      <c r="I103" s="308"/>
      <c r="J103" s="310"/>
      <c r="K103" s="311"/>
      <c r="L103" s="308"/>
      <c r="M103" s="308"/>
      <c r="N103" s="297"/>
    </row>
    <row r="104" spans="1:14" ht="38.25">
      <c r="A104" s="307" t="s">
        <v>285</v>
      </c>
      <c r="B104" s="308" t="s">
        <v>261</v>
      </c>
      <c r="C104" s="308" t="s">
        <v>276</v>
      </c>
      <c r="D104" s="309"/>
      <c r="E104" s="308">
        <v>1</v>
      </c>
      <c r="F104" s="308">
        <v>57</v>
      </c>
      <c r="G104" s="308">
        <v>73</v>
      </c>
      <c r="H104" s="308">
        <v>82</v>
      </c>
      <c r="I104" s="308">
        <v>86</v>
      </c>
      <c r="J104" s="310"/>
      <c r="K104" s="307" t="s">
        <v>286</v>
      </c>
      <c r="L104" s="308" t="s">
        <v>261</v>
      </c>
      <c r="M104" s="308" t="s">
        <v>276</v>
      </c>
      <c r="N104" s="297">
        <f>IF($B$1=1,F104,IF($B$1=2,G104,IF($B$1=3,H104,IF($B$1=4,I104,0))))</f>
        <v>86</v>
      </c>
    </row>
    <row r="105" spans="1:14" ht="51">
      <c r="A105" s="311"/>
      <c r="B105" s="308" t="s">
        <v>261</v>
      </c>
      <c r="C105" s="308" t="s">
        <v>277</v>
      </c>
      <c r="D105" s="309"/>
      <c r="E105" s="308">
        <v>2</v>
      </c>
      <c r="F105" s="308">
        <v>43</v>
      </c>
      <c r="G105" s="308">
        <v>65</v>
      </c>
      <c r="H105" s="308">
        <v>76</v>
      </c>
      <c r="I105" s="308">
        <v>82</v>
      </c>
      <c r="J105" s="310"/>
      <c r="K105" s="311" t="s">
        <v>287</v>
      </c>
      <c r="L105" s="308" t="s">
        <v>261</v>
      </c>
      <c r="M105" s="308" t="s">
        <v>277</v>
      </c>
      <c r="N105" s="297">
        <f>IF($B$1=1,F105,IF($B$1=2,G105,IF($B$1=3,H105,IF($B$1=4,I105,0))))</f>
        <v>82</v>
      </c>
    </row>
    <row r="106" spans="1:14">
      <c r="A106" s="311"/>
      <c r="B106" s="308" t="s">
        <v>261</v>
      </c>
      <c r="C106" s="308" t="s">
        <v>278</v>
      </c>
      <c r="D106" s="309"/>
      <c r="E106" s="308">
        <v>3</v>
      </c>
      <c r="F106" s="308">
        <v>32</v>
      </c>
      <c r="G106" s="308">
        <v>58</v>
      </c>
      <c r="H106" s="308">
        <v>72</v>
      </c>
      <c r="I106" s="308">
        <v>79</v>
      </c>
      <c r="J106" s="310"/>
      <c r="K106" s="312"/>
      <c r="L106" s="308" t="s">
        <v>261</v>
      </c>
      <c r="M106" s="308" t="s">
        <v>278</v>
      </c>
      <c r="N106" s="297">
        <f>IF($B$1=1,F106,IF($B$1=2,G106,IF($B$1=3,H106,IF($B$1=4,I106,0))))</f>
        <v>79</v>
      </c>
    </row>
    <row r="107" spans="1:14">
      <c r="A107" s="311"/>
      <c r="B107" s="308"/>
      <c r="C107" s="308"/>
      <c r="D107" s="309"/>
      <c r="E107" s="308">
        <v>4</v>
      </c>
      <c r="F107" s="308"/>
      <c r="G107" s="308"/>
      <c r="H107" s="308"/>
      <c r="I107" s="308"/>
      <c r="J107" s="310"/>
      <c r="K107" s="311"/>
      <c r="L107" s="308"/>
      <c r="M107" s="308"/>
      <c r="N107" s="297"/>
    </row>
    <row r="108" spans="1:14">
      <c r="A108" s="311"/>
      <c r="B108" s="308"/>
      <c r="C108" s="308"/>
      <c r="D108" s="309"/>
      <c r="E108" s="308">
        <v>5</v>
      </c>
      <c r="F108" s="308"/>
      <c r="G108" s="308"/>
      <c r="H108" s="308"/>
      <c r="I108" s="308"/>
      <c r="J108" s="310"/>
      <c r="K108" s="311"/>
      <c r="L108" s="308"/>
      <c r="M108" s="308"/>
      <c r="N108" s="297"/>
    </row>
    <row r="109" spans="1:14">
      <c r="A109" s="311"/>
      <c r="B109" s="308"/>
      <c r="C109" s="308"/>
      <c r="D109" s="309"/>
      <c r="E109" s="308">
        <v>6</v>
      </c>
      <c r="F109" s="308"/>
      <c r="G109" s="308"/>
      <c r="H109" s="308"/>
      <c r="I109" s="308"/>
      <c r="J109" s="310"/>
      <c r="K109" s="311"/>
      <c r="L109" s="308"/>
      <c r="M109" s="308"/>
      <c r="N109" s="297"/>
    </row>
    <row r="110" spans="1:14">
      <c r="A110" s="311"/>
      <c r="B110" s="308"/>
      <c r="C110" s="308"/>
      <c r="D110" s="309"/>
      <c r="E110" s="308">
        <v>7</v>
      </c>
      <c r="F110" s="308"/>
      <c r="G110" s="308"/>
      <c r="H110" s="308"/>
      <c r="I110" s="308"/>
      <c r="J110" s="310"/>
      <c r="K110" s="311"/>
      <c r="L110" s="308"/>
      <c r="M110" s="308"/>
      <c r="N110" s="297"/>
    </row>
    <row r="111" spans="1:14">
      <c r="A111" s="311"/>
      <c r="B111" s="308"/>
      <c r="C111" s="308"/>
      <c r="D111" s="309"/>
      <c r="E111" s="308">
        <v>8</v>
      </c>
      <c r="F111" s="308"/>
      <c r="G111" s="308"/>
      <c r="H111" s="308"/>
      <c r="I111" s="308"/>
      <c r="J111" s="310"/>
      <c r="K111" s="311"/>
      <c r="L111" s="308"/>
      <c r="M111" s="308"/>
      <c r="N111" s="297"/>
    </row>
    <row r="112" spans="1:14">
      <c r="A112" s="311"/>
      <c r="B112" s="308"/>
      <c r="C112" s="308"/>
      <c r="D112" s="309"/>
      <c r="E112" s="308">
        <v>9</v>
      </c>
      <c r="F112" s="308"/>
      <c r="G112" s="308"/>
      <c r="H112" s="308"/>
      <c r="I112" s="308"/>
      <c r="J112" s="310"/>
      <c r="K112" s="311"/>
      <c r="L112" s="308"/>
      <c r="M112" s="308"/>
      <c r="N112" s="297"/>
    </row>
    <row r="113" spans="1:14">
      <c r="A113" s="311"/>
      <c r="B113" s="308"/>
      <c r="C113" s="308"/>
      <c r="D113" s="309"/>
      <c r="E113" s="308">
        <v>10</v>
      </c>
      <c r="F113" s="308"/>
      <c r="G113" s="308"/>
      <c r="H113" s="308"/>
      <c r="I113" s="308"/>
      <c r="J113" s="310"/>
      <c r="K113" s="311"/>
      <c r="L113" s="308"/>
      <c r="M113" s="308"/>
      <c r="N113" s="297"/>
    </row>
    <row r="114" spans="1:14">
      <c r="A114" s="311"/>
      <c r="B114" s="308"/>
      <c r="C114" s="308"/>
      <c r="D114" s="309"/>
      <c r="E114" s="308">
        <v>11</v>
      </c>
      <c r="F114" s="308"/>
      <c r="G114" s="308"/>
      <c r="H114" s="308"/>
      <c r="I114" s="308"/>
      <c r="J114" s="310"/>
      <c r="K114" s="311"/>
      <c r="L114" s="308"/>
      <c r="M114" s="308"/>
      <c r="N114" s="297"/>
    </row>
    <row r="115" spans="1:14">
      <c r="A115" s="311"/>
      <c r="B115" s="308"/>
      <c r="C115" s="308"/>
      <c r="D115" s="309"/>
      <c r="E115" s="308">
        <v>12</v>
      </c>
      <c r="F115" s="308"/>
      <c r="G115" s="308"/>
      <c r="H115" s="308"/>
      <c r="I115" s="308"/>
      <c r="J115" s="310"/>
      <c r="K115" s="311"/>
      <c r="L115" s="308"/>
      <c r="M115" s="308"/>
      <c r="N115" s="297"/>
    </row>
    <row r="116" spans="1:14" ht="25.5">
      <c r="A116" s="307" t="s">
        <v>288</v>
      </c>
      <c r="B116" s="308" t="s">
        <v>261</v>
      </c>
      <c r="C116" s="308" t="s">
        <v>276</v>
      </c>
      <c r="D116" s="309"/>
      <c r="E116" s="308">
        <v>1</v>
      </c>
      <c r="F116" s="308">
        <v>45</v>
      </c>
      <c r="G116" s="308">
        <v>66</v>
      </c>
      <c r="H116" s="308">
        <v>77</v>
      </c>
      <c r="I116" s="308">
        <v>83</v>
      </c>
      <c r="J116" s="310"/>
      <c r="K116" s="307" t="s">
        <v>288</v>
      </c>
      <c r="L116" s="308" t="s">
        <v>261</v>
      </c>
      <c r="M116" s="308" t="s">
        <v>276</v>
      </c>
      <c r="N116" s="297">
        <f>IF($B$1=1,F116,IF($B$1=2,G116,IF($B$1=3,H116,IF($B$1=4,I116,0))))</f>
        <v>83</v>
      </c>
    </row>
    <row r="117" spans="1:14" ht="20.25" customHeight="1">
      <c r="A117" s="311"/>
      <c r="B117" s="308" t="s">
        <v>261</v>
      </c>
      <c r="C117" s="308" t="s">
        <v>277</v>
      </c>
      <c r="D117" s="309"/>
      <c r="E117" s="308">
        <v>2</v>
      </c>
      <c r="F117" s="308">
        <v>36</v>
      </c>
      <c r="G117" s="308">
        <v>60</v>
      </c>
      <c r="H117" s="308">
        <v>73</v>
      </c>
      <c r="I117" s="308">
        <v>79</v>
      </c>
      <c r="J117" s="310"/>
      <c r="K117" s="311" t="s">
        <v>289</v>
      </c>
      <c r="L117" s="308" t="s">
        <v>261</v>
      </c>
      <c r="M117" s="308" t="s">
        <v>277</v>
      </c>
      <c r="N117" s="297">
        <f>IF($B$1=1,F117,IF($B$1=2,G117,IF($B$1=3,H117,IF($B$1=4,I117,0))))</f>
        <v>79</v>
      </c>
    </row>
    <row r="118" spans="1:14">
      <c r="A118" s="311"/>
      <c r="B118" s="308" t="s">
        <v>261</v>
      </c>
      <c r="C118" s="308" t="s">
        <v>278</v>
      </c>
      <c r="D118" s="309"/>
      <c r="E118" s="308">
        <v>3</v>
      </c>
      <c r="F118" s="308">
        <v>25</v>
      </c>
      <c r="G118" s="308">
        <v>55</v>
      </c>
      <c r="H118" s="308">
        <v>70</v>
      </c>
      <c r="I118" s="308">
        <v>77</v>
      </c>
      <c r="J118" s="310"/>
      <c r="K118" s="312"/>
      <c r="L118" s="308" t="s">
        <v>261</v>
      </c>
      <c r="M118" s="308" t="s">
        <v>278</v>
      </c>
      <c r="N118" s="297">
        <f>IF($B$1=1,F118,IF($B$1=2,G118,IF($B$1=3,H118,IF($B$1=4,I118,0))))</f>
        <v>77</v>
      </c>
    </row>
    <row r="119" spans="1:14">
      <c r="A119" s="311"/>
      <c r="B119" s="308"/>
      <c r="C119" s="308"/>
      <c r="D119" s="309"/>
      <c r="E119" s="308">
        <v>4</v>
      </c>
      <c r="F119" s="308"/>
      <c r="G119" s="308"/>
      <c r="H119" s="308"/>
      <c r="I119" s="308"/>
      <c r="J119" s="310"/>
      <c r="K119" s="311"/>
      <c r="L119" s="308"/>
      <c r="M119" s="308"/>
      <c r="N119" s="297"/>
    </row>
    <row r="120" spans="1:14">
      <c r="A120" s="311"/>
      <c r="B120" s="308"/>
      <c r="C120" s="308"/>
      <c r="D120" s="309"/>
      <c r="E120" s="308">
        <v>5</v>
      </c>
      <c r="F120" s="308"/>
      <c r="G120" s="308"/>
      <c r="H120" s="308"/>
      <c r="I120" s="308"/>
      <c r="J120" s="310"/>
      <c r="K120" s="311"/>
      <c r="L120" s="308"/>
      <c r="M120" s="308"/>
      <c r="N120" s="297"/>
    </row>
    <row r="121" spans="1:14">
      <c r="A121" s="311"/>
      <c r="B121" s="308"/>
      <c r="C121" s="308"/>
      <c r="D121" s="309"/>
      <c r="E121" s="308">
        <v>6</v>
      </c>
      <c r="F121" s="308"/>
      <c r="G121" s="308"/>
      <c r="H121" s="308"/>
      <c r="I121" s="308"/>
      <c r="J121" s="310"/>
      <c r="K121" s="311"/>
      <c r="L121" s="308"/>
      <c r="M121" s="308"/>
      <c r="N121" s="297"/>
    </row>
    <row r="122" spans="1:14">
      <c r="A122" s="311"/>
      <c r="B122" s="308"/>
      <c r="C122" s="308"/>
      <c r="D122" s="309"/>
      <c r="E122" s="308">
        <v>7</v>
      </c>
      <c r="F122" s="308"/>
      <c r="G122" s="308"/>
      <c r="H122" s="308"/>
      <c r="I122" s="308"/>
      <c r="J122" s="310"/>
      <c r="K122" s="311"/>
      <c r="L122" s="308"/>
      <c r="M122" s="308"/>
      <c r="N122" s="297"/>
    </row>
    <row r="123" spans="1:14">
      <c r="A123" s="311"/>
      <c r="B123" s="308"/>
      <c r="C123" s="308"/>
      <c r="D123" s="309"/>
      <c r="E123" s="308">
        <v>8</v>
      </c>
      <c r="F123" s="308"/>
      <c r="G123" s="308"/>
      <c r="H123" s="308"/>
      <c r="I123" s="308"/>
      <c r="J123" s="310"/>
      <c r="K123" s="311"/>
      <c r="L123" s="308"/>
      <c r="M123" s="308"/>
      <c r="N123" s="297"/>
    </row>
    <row r="124" spans="1:14">
      <c r="A124" s="311"/>
      <c r="B124" s="308"/>
      <c r="C124" s="308"/>
      <c r="D124" s="309"/>
      <c r="E124" s="308">
        <v>9</v>
      </c>
      <c r="F124" s="308"/>
      <c r="G124" s="308"/>
      <c r="H124" s="308"/>
      <c r="I124" s="308"/>
      <c r="J124" s="310"/>
      <c r="K124" s="311"/>
      <c r="L124" s="308"/>
      <c r="M124" s="308"/>
      <c r="N124" s="297"/>
    </row>
    <row r="125" spans="1:14">
      <c r="A125" s="311"/>
      <c r="B125" s="308"/>
      <c r="C125" s="308"/>
      <c r="D125" s="309"/>
      <c r="E125" s="308">
        <v>10</v>
      </c>
      <c r="F125" s="308"/>
      <c r="G125" s="308"/>
      <c r="H125" s="308"/>
      <c r="I125" s="308"/>
      <c r="J125" s="310"/>
      <c r="K125" s="311"/>
      <c r="L125" s="308"/>
      <c r="M125" s="308"/>
      <c r="N125" s="297"/>
    </row>
    <row r="126" spans="1:14">
      <c r="A126" s="311"/>
      <c r="B126" s="308"/>
      <c r="C126" s="308"/>
      <c r="D126" s="309"/>
      <c r="E126" s="308">
        <v>11</v>
      </c>
      <c r="F126" s="308"/>
      <c r="G126" s="308"/>
      <c r="H126" s="308"/>
      <c r="I126" s="308"/>
      <c r="J126" s="310"/>
      <c r="K126" s="311"/>
      <c r="L126" s="308"/>
      <c r="M126" s="308"/>
      <c r="N126" s="297"/>
    </row>
    <row r="127" spans="1:14">
      <c r="A127" s="311"/>
      <c r="B127" s="308"/>
      <c r="C127" s="308"/>
      <c r="D127" s="309"/>
      <c r="E127" s="308">
        <v>12</v>
      </c>
      <c r="F127" s="308"/>
      <c r="G127" s="308"/>
      <c r="H127" s="308"/>
      <c r="I127" s="308"/>
      <c r="J127" s="310"/>
      <c r="K127" s="311"/>
      <c r="L127" s="308"/>
      <c r="M127" s="308"/>
      <c r="N127" s="297"/>
    </row>
    <row r="128" spans="1:14" ht="25.5">
      <c r="A128" s="307" t="s">
        <v>290</v>
      </c>
      <c r="B128" s="308" t="s">
        <v>261</v>
      </c>
      <c r="C128" s="308" t="s">
        <v>291</v>
      </c>
      <c r="D128" s="309"/>
      <c r="E128" s="308">
        <v>1</v>
      </c>
      <c r="F128" s="308">
        <v>56</v>
      </c>
      <c r="G128" s="308">
        <v>75</v>
      </c>
      <c r="H128" s="308">
        <v>86</v>
      </c>
      <c r="I128" s="308">
        <v>91</v>
      </c>
      <c r="J128" s="310"/>
      <c r="K128" s="401" t="s">
        <v>290</v>
      </c>
      <c r="L128" s="308" t="s">
        <v>261</v>
      </c>
      <c r="M128" s="308" t="s">
        <v>291</v>
      </c>
      <c r="N128" s="297">
        <f>IF($B$1=1,F128,IF($B$1=2,G128,IF($B$1=3,H128,IF($B$1=4,I128,0))))</f>
        <v>91</v>
      </c>
    </row>
    <row r="129" spans="1:14">
      <c r="A129" s="311"/>
      <c r="B129" s="308" t="s">
        <v>261</v>
      </c>
      <c r="C129" s="308" t="s">
        <v>292</v>
      </c>
      <c r="D129" s="309"/>
      <c r="E129" s="308">
        <v>2</v>
      </c>
      <c r="F129" s="308">
        <v>46</v>
      </c>
      <c r="G129" s="308">
        <v>68</v>
      </c>
      <c r="H129" s="308">
        <v>78</v>
      </c>
      <c r="I129" s="308">
        <v>84</v>
      </c>
      <c r="J129" s="310"/>
      <c r="K129" s="402"/>
      <c r="L129" s="308" t="s">
        <v>261</v>
      </c>
      <c r="M129" s="308" t="s">
        <v>292</v>
      </c>
      <c r="N129" s="297">
        <f>IF($B$1=1,F129,IF($B$1=2,G129,IF($B$1=3,H129,IF($B$1=4,I129,0))))</f>
        <v>84</v>
      </c>
    </row>
    <row r="130" spans="1:14">
      <c r="A130" s="311"/>
      <c r="B130" s="308" t="s">
        <v>261</v>
      </c>
      <c r="C130" s="308" t="s">
        <v>293</v>
      </c>
      <c r="D130" s="309"/>
      <c r="E130" s="308">
        <v>3</v>
      </c>
      <c r="F130" s="308">
        <v>36</v>
      </c>
      <c r="G130" s="308">
        <v>60</v>
      </c>
      <c r="H130" s="308">
        <v>70</v>
      </c>
      <c r="I130" s="308">
        <v>76</v>
      </c>
      <c r="J130" s="310"/>
      <c r="K130" s="402"/>
      <c r="L130" s="308" t="s">
        <v>261</v>
      </c>
      <c r="M130" s="308" t="s">
        <v>293</v>
      </c>
      <c r="N130" s="297">
        <f>IF($B$1=1,F130,IF($B$1=2,G130,IF($B$1=3,H130,IF($B$1=4,I130,0))))</f>
        <v>76</v>
      </c>
    </row>
    <row r="131" spans="1:14">
      <c r="A131" s="311"/>
      <c r="B131" s="308" t="s">
        <v>261</v>
      </c>
      <c r="C131" s="308" t="s">
        <v>294</v>
      </c>
      <c r="D131" s="309"/>
      <c r="E131" s="308">
        <v>4</v>
      </c>
      <c r="F131" s="308">
        <v>26</v>
      </c>
      <c r="G131" s="308">
        <v>52</v>
      </c>
      <c r="H131" s="308">
        <v>63</v>
      </c>
      <c r="I131" s="308">
        <v>69</v>
      </c>
      <c r="J131" s="310"/>
      <c r="K131" s="402"/>
      <c r="L131" s="308" t="s">
        <v>261</v>
      </c>
      <c r="M131" s="308" t="s">
        <v>294</v>
      </c>
      <c r="N131" s="297">
        <f>IF($B$1=1,F131,IF($B$1=2,G131,IF($B$1=3,H131,IF($B$1=4,I131,0))))</f>
        <v>69</v>
      </c>
    </row>
    <row r="132" spans="1:14" ht="25.5">
      <c r="A132" s="311"/>
      <c r="B132" s="308" t="s">
        <v>261</v>
      </c>
      <c r="C132" s="308" t="s">
        <v>295</v>
      </c>
      <c r="D132" s="309"/>
      <c r="E132" s="308">
        <v>5</v>
      </c>
      <c r="F132" s="308">
        <v>15</v>
      </c>
      <c r="G132" s="308">
        <v>44</v>
      </c>
      <c r="H132" s="308">
        <v>54</v>
      </c>
      <c r="I132" s="308">
        <v>61</v>
      </c>
      <c r="J132" s="310"/>
      <c r="K132" s="403"/>
      <c r="L132" s="308" t="s">
        <v>261</v>
      </c>
      <c r="M132" s="308" t="s">
        <v>295</v>
      </c>
      <c r="N132" s="297">
        <f>IF($B$1=1,F132,IF($B$1=2,G132,IF($B$1=3,H132,IF($B$1=4,I132,0))))</f>
        <v>61</v>
      </c>
    </row>
    <row r="133" spans="1:14">
      <c r="A133" s="311"/>
      <c r="B133" s="308"/>
      <c r="C133" s="308"/>
      <c r="D133" s="309"/>
      <c r="E133" s="308">
        <v>6</v>
      </c>
      <c r="F133" s="308"/>
      <c r="G133" s="308"/>
      <c r="H133" s="308"/>
      <c r="I133" s="308"/>
      <c r="J133" s="310"/>
      <c r="K133" s="312"/>
      <c r="L133" s="308"/>
      <c r="M133" s="308"/>
      <c r="N133" s="297"/>
    </row>
    <row r="134" spans="1:14">
      <c r="A134" s="311"/>
      <c r="B134" s="308"/>
      <c r="C134" s="308"/>
      <c r="D134" s="309"/>
      <c r="E134" s="308">
        <v>7</v>
      </c>
      <c r="F134" s="308"/>
      <c r="G134" s="308"/>
      <c r="H134" s="308"/>
      <c r="I134" s="308"/>
      <c r="J134" s="310"/>
      <c r="K134" s="312"/>
      <c r="L134" s="308"/>
      <c r="M134" s="308"/>
      <c r="N134" s="297"/>
    </row>
    <row r="135" spans="1:14">
      <c r="A135" s="311"/>
      <c r="B135" s="308"/>
      <c r="C135" s="308"/>
      <c r="D135" s="309"/>
      <c r="E135" s="308">
        <v>8</v>
      </c>
      <c r="F135" s="308"/>
      <c r="G135" s="308"/>
      <c r="H135" s="308"/>
      <c r="I135" s="308"/>
      <c r="J135" s="310"/>
      <c r="K135" s="312"/>
      <c r="L135" s="308"/>
      <c r="M135" s="308"/>
      <c r="N135" s="297"/>
    </row>
    <row r="136" spans="1:14">
      <c r="A136" s="311"/>
      <c r="B136" s="308"/>
      <c r="C136" s="308"/>
      <c r="D136" s="309"/>
      <c r="E136" s="308">
        <v>9</v>
      </c>
      <c r="F136" s="308"/>
      <c r="G136" s="308"/>
      <c r="H136" s="308"/>
      <c r="I136" s="308"/>
      <c r="J136" s="310"/>
      <c r="K136" s="312"/>
      <c r="L136" s="308"/>
      <c r="M136" s="308"/>
      <c r="N136" s="297"/>
    </row>
    <row r="137" spans="1:14">
      <c r="A137" s="311"/>
      <c r="B137" s="308"/>
      <c r="C137" s="308"/>
      <c r="D137" s="309"/>
      <c r="E137" s="308">
        <v>10</v>
      </c>
      <c r="F137" s="308"/>
      <c r="G137" s="308"/>
      <c r="H137" s="308"/>
      <c r="I137" s="308"/>
      <c r="J137" s="310"/>
      <c r="K137" s="312"/>
      <c r="L137" s="308"/>
      <c r="M137" s="308"/>
      <c r="N137" s="297"/>
    </row>
    <row r="138" spans="1:14">
      <c r="A138" s="311"/>
      <c r="B138" s="308"/>
      <c r="C138" s="308"/>
      <c r="D138" s="309"/>
      <c r="E138" s="308">
        <v>11</v>
      </c>
      <c r="F138" s="308"/>
      <c r="G138" s="308"/>
      <c r="H138" s="308"/>
      <c r="I138" s="308"/>
      <c r="J138" s="310"/>
      <c r="K138" s="312"/>
      <c r="L138" s="308"/>
      <c r="M138" s="308"/>
      <c r="N138" s="297"/>
    </row>
    <row r="139" spans="1:14">
      <c r="A139" s="312"/>
      <c r="B139" s="308"/>
      <c r="C139" s="308"/>
      <c r="D139" s="309"/>
      <c r="E139" s="308">
        <v>12</v>
      </c>
      <c r="F139" s="308"/>
      <c r="G139" s="308"/>
      <c r="H139" s="308"/>
      <c r="I139" s="308"/>
      <c r="J139" s="310"/>
      <c r="K139" s="312"/>
      <c r="L139" s="308"/>
      <c r="M139" s="308"/>
      <c r="N139" s="297"/>
    </row>
    <row r="140" spans="1:14">
      <c r="A140" s="307" t="s">
        <v>296</v>
      </c>
      <c r="B140" s="308" t="s">
        <v>261</v>
      </c>
      <c r="C140" s="308" t="s">
        <v>261</v>
      </c>
      <c r="D140" s="309"/>
      <c r="E140" s="308">
        <v>1</v>
      </c>
      <c r="F140" s="308">
        <v>59</v>
      </c>
      <c r="G140" s="308">
        <v>74</v>
      </c>
      <c r="H140" s="308">
        <v>82</v>
      </c>
      <c r="I140" s="308">
        <v>86</v>
      </c>
      <c r="J140" s="310"/>
      <c r="K140" s="316" t="s">
        <v>296</v>
      </c>
      <c r="L140" s="308" t="s">
        <v>261</v>
      </c>
      <c r="M140" s="308" t="s">
        <v>261</v>
      </c>
      <c r="N140" s="297">
        <f>IF($B$1=1,F140,IF($B$1=2,G140,IF($B$1=3,H140,IF($B$1=4,I140,0))))</f>
        <v>86</v>
      </c>
    </row>
    <row r="141" spans="1:14">
      <c r="A141" s="311"/>
      <c r="B141" s="308"/>
      <c r="C141" s="308"/>
      <c r="D141" s="309"/>
      <c r="E141" s="308">
        <v>2</v>
      </c>
      <c r="F141" s="308"/>
      <c r="G141" s="308"/>
      <c r="H141" s="308"/>
      <c r="I141" s="308"/>
      <c r="J141" s="310"/>
      <c r="K141" s="316"/>
      <c r="L141" s="308"/>
      <c r="M141" s="308"/>
      <c r="N141" s="297"/>
    </row>
    <row r="142" spans="1:14">
      <c r="A142" s="311"/>
      <c r="B142" s="308"/>
      <c r="C142" s="308"/>
      <c r="D142" s="309"/>
      <c r="E142" s="308">
        <v>3</v>
      </c>
      <c r="F142" s="308"/>
      <c r="G142" s="308"/>
      <c r="H142" s="308"/>
      <c r="I142" s="308"/>
      <c r="J142" s="310"/>
      <c r="K142" s="316"/>
      <c r="L142" s="308"/>
      <c r="M142" s="308"/>
      <c r="N142" s="297"/>
    </row>
    <row r="143" spans="1:14">
      <c r="A143" s="311"/>
      <c r="B143" s="308"/>
      <c r="C143" s="308"/>
      <c r="D143" s="309"/>
      <c r="E143" s="308">
        <v>4</v>
      </c>
      <c r="F143" s="308"/>
      <c r="G143" s="308"/>
      <c r="H143" s="308"/>
      <c r="I143" s="308"/>
      <c r="J143" s="310"/>
      <c r="K143" s="316"/>
      <c r="L143" s="308"/>
      <c r="M143" s="308"/>
      <c r="N143" s="297"/>
    </row>
    <row r="144" spans="1:14">
      <c r="A144" s="311"/>
      <c r="B144" s="308"/>
      <c r="C144" s="308"/>
      <c r="D144" s="309"/>
      <c r="E144" s="308">
        <v>5</v>
      </c>
      <c r="F144" s="308"/>
      <c r="G144" s="308"/>
      <c r="H144" s="308"/>
      <c r="I144" s="308"/>
      <c r="J144" s="310"/>
      <c r="K144" s="316"/>
      <c r="L144" s="308"/>
      <c r="M144" s="308"/>
      <c r="N144" s="297"/>
    </row>
    <row r="145" spans="1:14">
      <c r="A145" s="311"/>
      <c r="B145" s="308"/>
      <c r="C145" s="308"/>
      <c r="D145" s="309"/>
      <c r="E145" s="308">
        <v>6</v>
      </c>
      <c r="F145" s="308"/>
      <c r="G145" s="308"/>
      <c r="H145" s="308"/>
      <c r="I145" s="308"/>
      <c r="J145" s="310"/>
      <c r="K145" s="316"/>
      <c r="L145" s="308"/>
      <c r="M145" s="308"/>
      <c r="N145" s="297"/>
    </row>
    <row r="146" spans="1:14">
      <c r="A146" s="311"/>
      <c r="B146" s="308"/>
      <c r="C146" s="308"/>
      <c r="D146" s="309"/>
      <c r="E146" s="308">
        <v>7</v>
      </c>
      <c r="F146" s="308"/>
      <c r="G146" s="308"/>
      <c r="H146" s="308"/>
      <c r="I146" s="308"/>
      <c r="J146" s="310"/>
      <c r="K146" s="316"/>
      <c r="L146" s="308"/>
      <c r="M146" s="308"/>
      <c r="N146" s="297"/>
    </row>
    <row r="147" spans="1:14">
      <c r="A147" s="311"/>
      <c r="B147" s="308"/>
      <c r="C147" s="308"/>
      <c r="D147" s="309"/>
      <c r="E147" s="308">
        <v>8</v>
      </c>
      <c r="F147" s="308"/>
      <c r="G147" s="308"/>
      <c r="H147" s="308"/>
      <c r="I147" s="308"/>
      <c r="J147" s="310"/>
      <c r="K147" s="316"/>
      <c r="L147" s="308"/>
      <c r="M147" s="308"/>
      <c r="N147" s="297"/>
    </row>
    <row r="148" spans="1:14">
      <c r="A148" s="311"/>
      <c r="B148" s="308"/>
      <c r="C148" s="308"/>
      <c r="D148" s="309"/>
      <c r="E148" s="308">
        <v>9</v>
      </c>
      <c r="F148" s="308"/>
      <c r="G148" s="308"/>
      <c r="H148" s="308"/>
      <c r="I148" s="308"/>
      <c r="J148" s="310"/>
      <c r="K148" s="316"/>
      <c r="L148" s="308"/>
      <c r="M148" s="308"/>
      <c r="N148" s="297"/>
    </row>
    <row r="149" spans="1:14">
      <c r="A149" s="311"/>
      <c r="B149" s="308"/>
      <c r="C149" s="308"/>
      <c r="D149" s="309"/>
      <c r="E149" s="308">
        <v>10</v>
      </c>
      <c r="F149" s="308"/>
      <c r="G149" s="308"/>
      <c r="H149" s="308"/>
      <c r="I149" s="308"/>
      <c r="J149" s="310"/>
      <c r="K149" s="316"/>
      <c r="L149" s="308"/>
      <c r="M149" s="308"/>
      <c r="N149" s="297"/>
    </row>
    <row r="150" spans="1:14">
      <c r="A150" s="311"/>
      <c r="B150" s="308"/>
      <c r="C150" s="308"/>
      <c r="D150" s="309"/>
      <c r="E150" s="308">
        <v>11</v>
      </c>
      <c r="F150" s="308"/>
      <c r="G150" s="308"/>
      <c r="H150" s="308"/>
      <c r="I150" s="308"/>
      <c r="J150" s="310"/>
      <c r="K150" s="316"/>
      <c r="L150" s="308"/>
      <c r="M150" s="308"/>
      <c r="N150" s="297"/>
    </row>
    <row r="151" spans="1:14">
      <c r="A151" s="311"/>
      <c r="B151" s="308"/>
      <c r="C151" s="308"/>
      <c r="D151" s="309"/>
      <c r="E151" s="308">
        <v>12</v>
      </c>
      <c r="F151" s="308"/>
      <c r="G151" s="308"/>
      <c r="H151" s="308"/>
      <c r="I151" s="308"/>
      <c r="J151" s="310"/>
      <c r="K151" s="316"/>
      <c r="L151" s="308"/>
      <c r="M151" s="308"/>
      <c r="N151" s="297"/>
    </row>
    <row r="152" spans="1:14" ht="25.5">
      <c r="A152" s="307" t="s">
        <v>297</v>
      </c>
      <c r="B152" s="308" t="s">
        <v>261</v>
      </c>
      <c r="C152" s="308" t="s">
        <v>261</v>
      </c>
      <c r="D152" s="309"/>
      <c r="E152" s="308">
        <v>1</v>
      </c>
      <c r="F152" s="308">
        <v>72</v>
      </c>
      <c r="G152" s="308">
        <v>82</v>
      </c>
      <c r="H152" s="308">
        <v>87</v>
      </c>
      <c r="I152" s="308">
        <v>89</v>
      </c>
      <c r="J152" s="310"/>
      <c r="K152" s="316" t="s">
        <v>297</v>
      </c>
      <c r="L152" s="308" t="s">
        <v>261</v>
      </c>
      <c r="M152" s="308" t="s">
        <v>261</v>
      </c>
      <c r="N152" s="297">
        <f>IF($B$1=1,F152,IF($B$1=2,G152,IF($B$1=3,H152,IF($B$1=4,I152,0))))</f>
        <v>89</v>
      </c>
    </row>
    <row r="153" spans="1:14">
      <c r="A153" s="311"/>
      <c r="B153" s="308"/>
      <c r="C153" s="308"/>
      <c r="D153" s="309"/>
      <c r="E153" s="308">
        <v>2</v>
      </c>
      <c r="F153" s="308"/>
      <c r="G153" s="308"/>
      <c r="H153" s="308"/>
      <c r="I153" s="308"/>
      <c r="J153" s="310"/>
      <c r="K153" s="316"/>
      <c r="L153" s="308"/>
      <c r="M153" s="308"/>
      <c r="N153" s="297"/>
    </row>
    <row r="154" spans="1:14">
      <c r="A154" s="311"/>
      <c r="B154" s="308"/>
      <c r="C154" s="308"/>
      <c r="D154" s="309"/>
      <c r="E154" s="308">
        <v>3</v>
      </c>
      <c r="F154" s="308"/>
      <c r="G154" s="308"/>
      <c r="H154" s="308"/>
      <c r="I154" s="308"/>
      <c r="J154" s="310"/>
      <c r="K154" s="316"/>
      <c r="L154" s="308"/>
      <c r="M154" s="308"/>
      <c r="N154" s="297"/>
    </row>
    <row r="155" spans="1:14">
      <c r="A155" s="311"/>
      <c r="B155" s="308"/>
      <c r="C155" s="308"/>
      <c r="D155" s="309"/>
      <c r="E155" s="308">
        <v>4</v>
      </c>
      <c r="F155" s="308"/>
      <c r="G155" s="308"/>
      <c r="H155" s="308"/>
      <c r="I155" s="308"/>
      <c r="J155" s="310"/>
      <c r="K155" s="316"/>
      <c r="L155" s="308"/>
      <c r="M155" s="308"/>
      <c r="N155" s="297"/>
    </row>
    <row r="156" spans="1:14">
      <c r="A156" s="311"/>
      <c r="B156" s="308"/>
      <c r="C156" s="308"/>
      <c r="D156" s="309"/>
      <c r="E156" s="308">
        <v>5</v>
      </c>
      <c r="F156" s="308"/>
      <c r="G156" s="308"/>
      <c r="H156" s="308"/>
      <c r="I156" s="308"/>
      <c r="J156" s="310"/>
      <c r="K156" s="316"/>
      <c r="L156" s="308"/>
      <c r="M156" s="308"/>
      <c r="N156" s="297"/>
    </row>
    <row r="157" spans="1:14">
      <c r="A157" s="311"/>
      <c r="B157" s="308"/>
      <c r="C157" s="308"/>
      <c r="D157" s="309"/>
      <c r="E157" s="308">
        <v>6</v>
      </c>
      <c r="F157" s="308"/>
      <c r="G157" s="308"/>
      <c r="H157" s="308"/>
      <c r="I157" s="308"/>
      <c r="J157" s="310"/>
      <c r="K157" s="316"/>
      <c r="L157" s="308"/>
      <c r="M157" s="308"/>
      <c r="N157" s="297"/>
    </row>
    <row r="158" spans="1:14">
      <c r="A158" s="311"/>
      <c r="B158" s="308"/>
      <c r="C158" s="308"/>
      <c r="D158" s="309"/>
      <c r="E158" s="308">
        <v>7</v>
      </c>
      <c r="F158" s="308"/>
      <c r="G158" s="308"/>
      <c r="H158" s="308"/>
      <c r="I158" s="308"/>
      <c r="J158" s="310"/>
      <c r="K158" s="316"/>
      <c r="L158" s="308"/>
      <c r="M158" s="308"/>
      <c r="N158" s="297"/>
    </row>
    <row r="159" spans="1:14">
      <c r="A159" s="311"/>
      <c r="B159" s="308"/>
      <c r="C159" s="308"/>
      <c r="D159" s="309"/>
      <c r="E159" s="308">
        <v>8</v>
      </c>
      <c r="F159" s="308"/>
      <c r="G159" s="308"/>
      <c r="H159" s="308"/>
      <c r="I159" s="308"/>
      <c r="J159" s="310"/>
      <c r="K159" s="316"/>
      <c r="L159" s="308"/>
      <c r="M159" s="308"/>
      <c r="N159" s="297"/>
    </row>
    <row r="160" spans="1:14">
      <c r="A160" s="311"/>
      <c r="B160" s="308"/>
      <c r="C160" s="308"/>
      <c r="D160" s="309"/>
      <c r="E160" s="308">
        <v>9</v>
      </c>
      <c r="F160" s="308"/>
      <c r="G160" s="308"/>
      <c r="H160" s="308"/>
      <c r="I160" s="308"/>
      <c r="J160" s="310"/>
      <c r="K160" s="316"/>
      <c r="L160" s="308"/>
      <c r="M160" s="308"/>
      <c r="N160" s="297"/>
    </row>
    <row r="161" spans="1:14">
      <c r="A161" s="311"/>
      <c r="B161" s="308"/>
      <c r="C161" s="308"/>
      <c r="D161" s="309"/>
      <c r="E161" s="308">
        <v>10</v>
      </c>
      <c r="F161" s="308"/>
      <c r="G161" s="308"/>
      <c r="H161" s="308"/>
      <c r="I161" s="308"/>
      <c r="J161" s="310"/>
      <c r="K161" s="316"/>
      <c r="L161" s="308"/>
      <c r="M161" s="308"/>
      <c r="N161" s="297"/>
    </row>
    <row r="162" spans="1:14">
      <c r="A162" s="311"/>
      <c r="B162" s="308"/>
      <c r="C162" s="308"/>
      <c r="D162" s="309"/>
      <c r="E162" s="308">
        <v>11</v>
      </c>
      <c r="F162" s="308"/>
      <c r="G162" s="308"/>
      <c r="H162" s="308"/>
      <c r="I162" s="308"/>
      <c r="J162" s="310"/>
      <c r="K162" s="316"/>
      <c r="L162" s="308"/>
      <c r="M162" s="308"/>
      <c r="N162" s="297"/>
    </row>
    <row r="163" spans="1:14">
      <c r="A163" s="311"/>
      <c r="B163" s="308"/>
      <c r="C163" s="308"/>
      <c r="D163" s="309"/>
      <c r="E163" s="308">
        <v>12</v>
      </c>
      <c r="F163" s="308"/>
      <c r="G163" s="308"/>
      <c r="H163" s="308"/>
      <c r="I163" s="308"/>
      <c r="J163" s="310"/>
      <c r="K163" s="316"/>
      <c r="L163" s="308"/>
      <c r="M163" s="308"/>
      <c r="N163" s="297"/>
    </row>
    <row r="164" spans="1:14" ht="25.5">
      <c r="A164" s="307" t="s">
        <v>298</v>
      </c>
      <c r="B164" s="317" t="s">
        <v>261</v>
      </c>
      <c r="C164" s="317" t="s">
        <v>261</v>
      </c>
      <c r="D164" s="318"/>
      <c r="E164" s="317">
        <v>1</v>
      </c>
      <c r="F164" s="317">
        <v>74</v>
      </c>
      <c r="G164" s="317">
        <v>84</v>
      </c>
      <c r="H164" s="317">
        <v>90</v>
      </c>
      <c r="I164" s="317">
        <v>92</v>
      </c>
      <c r="J164" s="310"/>
      <c r="K164" s="307" t="s">
        <v>298</v>
      </c>
      <c r="L164" s="317" t="s">
        <v>261</v>
      </c>
      <c r="M164" s="317" t="s">
        <v>261</v>
      </c>
      <c r="N164" s="297">
        <f>IF($B$1=1,F164,IF($B$1=2,G164,IF($B$1=3,H164,IF($B$1=4,I164,0))))</f>
        <v>92</v>
      </c>
    </row>
    <row r="165" spans="1:14">
      <c r="A165" s="319"/>
      <c r="B165" s="320"/>
      <c r="C165" s="320"/>
      <c r="D165" s="321"/>
      <c r="E165" s="322">
        <v>2</v>
      </c>
      <c r="F165" s="320"/>
      <c r="G165" s="320"/>
      <c r="H165" s="320"/>
      <c r="I165" s="320"/>
      <c r="J165" s="320"/>
      <c r="K165" s="323"/>
      <c r="L165" s="320"/>
      <c r="M165" s="320"/>
    </row>
    <row r="166" spans="1:14">
      <c r="A166" s="319"/>
      <c r="B166" s="320"/>
      <c r="C166" s="320"/>
      <c r="D166" s="321"/>
      <c r="E166" s="322">
        <v>3</v>
      </c>
      <c r="F166" s="320"/>
      <c r="G166" s="320"/>
      <c r="H166" s="320"/>
      <c r="I166" s="320"/>
      <c r="J166" s="320"/>
      <c r="K166" s="323"/>
      <c r="L166" s="320"/>
      <c r="M166" s="320"/>
    </row>
    <row r="167" spans="1:14">
      <c r="A167" s="319"/>
      <c r="B167" s="320"/>
      <c r="C167" s="320"/>
      <c r="D167" s="321"/>
      <c r="E167" s="322">
        <v>4</v>
      </c>
      <c r="F167" s="320"/>
      <c r="G167" s="320"/>
      <c r="H167" s="320"/>
      <c r="I167" s="320"/>
      <c r="J167" s="320"/>
      <c r="K167" s="323"/>
      <c r="L167" s="320"/>
      <c r="M167" s="320"/>
    </row>
    <row r="168" spans="1:14">
      <c r="A168" s="319"/>
      <c r="B168" s="320"/>
      <c r="C168" s="320"/>
      <c r="D168" s="321"/>
      <c r="E168" s="322">
        <v>5</v>
      </c>
      <c r="F168" s="320"/>
      <c r="G168" s="320"/>
      <c r="H168" s="320"/>
      <c r="I168" s="320"/>
      <c r="J168" s="320"/>
      <c r="K168" s="323"/>
      <c r="L168" s="320"/>
      <c r="M168" s="320"/>
    </row>
    <row r="169" spans="1:14">
      <c r="A169" s="319"/>
      <c r="B169" s="320"/>
      <c r="C169" s="320"/>
      <c r="D169" s="321"/>
      <c r="E169" s="322">
        <v>6</v>
      </c>
      <c r="F169" s="320"/>
      <c r="G169" s="320"/>
      <c r="H169" s="320"/>
      <c r="I169" s="320"/>
      <c r="J169" s="320"/>
      <c r="K169" s="323"/>
      <c r="L169" s="320"/>
      <c r="M169" s="320"/>
    </row>
    <row r="170" spans="1:14">
      <c r="A170" s="319"/>
      <c r="B170" s="320"/>
      <c r="C170" s="320"/>
      <c r="D170" s="321"/>
      <c r="E170" s="322">
        <v>7</v>
      </c>
      <c r="F170" s="320"/>
      <c r="G170" s="320"/>
      <c r="H170" s="320"/>
      <c r="I170" s="320"/>
      <c r="J170" s="320"/>
      <c r="K170" s="323"/>
      <c r="L170" s="320"/>
      <c r="M170" s="320"/>
    </row>
    <row r="171" spans="1:14">
      <c r="A171" s="319"/>
      <c r="B171" s="320"/>
      <c r="C171" s="320"/>
      <c r="D171" s="321"/>
      <c r="E171" s="322">
        <v>8</v>
      </c>
      <c r="F171" s="320"/>
      <c r="G171" s="320"/>
      <c r="H171" s="320"/>
      <c r="I171" s="320"/>
      <c r="J171" s="320"/>
      <c r="K171" s="323"/>
      <c r="L171" s="320"/>
      <c r="M171" s="320"/>
    </row>
    <row r="172" spans="1:14">
      <c r="A172" s="319"/>
      <c r="B172" s="320"/>
      <c r="C172" s="320"/>
      <c r="D172" s="321"/>
      <c r="E172" s="322">
        <v>9</v>
      </c>
      <c r="F172" s="320"/>
      <c r="G172" s="320"/>
      <c r="H172" s="320"/>
      <c r="I172" s="320"/>
      <c r="J172" s="320"/>
      <c r="K172" s="323"/>
      <c r="L172" s="320"/>
      <c r="M172" s="320"/>
    </row>
    <row r="173" spans="1:14">
      <c r="A173" s="319"/>
      <c r="B173" s="320"/>
      <c r="C173" s="320"/>
      <c r="D173" s="321"/>
      <c r="E173" s="322">
        <v>10</v>
      </c>
      <c r="F173" s="320"/>
      <c r="G173" s="320"/>
      <c r="H173" s="320"/>
      <c r="I173" s="320"/>
      <c r="J173" s="320"/>
      <c r="K173" s="323"/>
      <c r="L173" s="320"/>
      <c r="M173" s="320"/>
    </row>
    <row r="174" spans="1:14">
      <c r="A174" s="319"/>
      <c r="B174" s="320"/>
      <c r="C174" s="320"/>
      <c r="D174" s="321"/>
      <c r="E174" s="322">
        <v>11</v>
      </c>
      <c r="F174" s="320"/>
      <c r="G174" s="320"/>
      <c r="H174" s="320"/>
      <c r="I174" s="320"/>
      <c r="J174" s="320"/>
      <c r="K174" s="323"/>
      <c r="L174" s="320"/>
      <c r="M174" s="320"/>
    </row>
    <row r="175" spans="1:14">
      <c r="A175" s="324"/>
      <c r="B175" s="320"/>
      <c r="C175" s="320"/>
      <c r="D175" s="321"/>
      <c r="E175" s="322">
        <v>12</v>
      </c>
      <c r="F175" s="320"/>
      <c r="G175" s="320"/>
      <c r="H175" s="320"/>
      <c r="I175" s="320"/>
      <c r="J175" s="320"/>
      <c r="K175" s="323"/>
      <c r="L175" s="320"/>
      <c r="M175" s="320"/>
    </row>
    <row r="176" spans="1:14">
      <c r="K176" s="325"/>
    </row>
    <row r="177" spans="1:11">
      <c r="K177" s="325"/>
    </row>
    <row r="178" spans="1:11">
      <c r="A178" s="325" t="s">
        <v>299</v>
      </c>
      <c r="B178">
        <f>Hoja2!D25</f>
        <v>5</v>
      </c>
      <c r="K178" s="325"/>
    </row>
    <row r="179" spans="1:11">
      <c r="K179" s="325"/>
    </row>
    <row r="180" spans="1:11">
      <c r="C180">
        <v>1</v>
      </c>
      <c r="D180" s="301">
        <f>IF($B$178=1,F8,IF($B$178=2,F20,IF($B$178=3,F32,IF($B$178=4,F44,IF($B$178=5,F56,IF($B$178=6,F68,IF($B$178=7,F80,IF($B$178=8,F92,0))))))))</f>
        <v>68</v>
      </c>
      <c r="E180" s="301">
        <f>IF($B$178=1,G8,IF($B$178=2,G20,IF($B$178=3,G32,IF($B$178=4,G44,IF($B$178=5,G56,IF($B$178=6,G68,IF($B$178=7,G80,IF($B$178=8,G92,0))))))))</f>
        <v>79</v>
      </c>
      <c r="F180" s="301">
        <f>IF($B$178=1,H8,IF($B$178=2,H20,IF($B$178=3,H32,IF($B$178=4,H44,IF($B$178=5,H56,IF($B$178=6,H68,IF($B$178=7,H80,IF($B$178=8,H92,0))))))))</f>
        <v>86</v>
      </c>
      <c r="G180" s="301">
        <f>IF($B$178=1,I8,IF($B$178=2,I20,IF($B$178=3,I32,IF($B$178=4,I44,IF($B$178=5,I56,IF($B$178=6,I68,IF($B$178=7,I80,IF($B$178=8,I92,0))))))))</f>
        <v>89</v>
      </c>
      <c r="K180" s="325"/>
    </row>
    <row r="181" spans="1:11">
      <c r="C181">
        <v>2</v>
      </c>
      <c r="D181" s="301">
        <f t="shared" ref="D181:G191" si="1">IF($B$178=1,F9,IF($B$178=2,F21,IF($B$178=3,F33,IF($B$178=4,F45,IF($B$178=5,F57,IF($B$178=6,F69,IF($B$178=7,F81,IF($B$178=8,F93,0))))))))</f>
        <v>49</v>
      </c>
      <c r="E181" s="301">
        <f t="shared" si="1"/>
        <v>69</v>
      </c>
      <c r="F181" s="301">
        <f t="shared" si="1"/>
        <v>79</v>
      </c>
      <c r="G181" s="301">
        <f t="shared" si="1"/>
        <v>84</v>
      </c>
      <c r="K181" s="325"/>
    </row>
    <row r="182" spans="1:11">
      <c r="C182">
        <v>3</v>
      </c>
      <c r="D182" s="301">
        <f t="shared" si="1"/>
        <v>39</v>
      </c>
      <c r="E182" s="301">
        <f t="shared" si="1"/>
        <v>61</v>
      </c>
      <c r="F182" s="301">
        <f t="shared" si="1"/>
        <v>74</v>
      </c>
      <c r="G182" s="301">
        <f t="shared" si="1"/>
        <v>80</v>
      </c>
      <c r="K182" s="325"/>
    </row>
    <row r="183" spans="1:11">
      <c r="C183">
        <v>4</v>
      </c>
      <c r="D183" s="301">
        <f t="shared" si="1"/>
        <v>0</v>
      </c>
      <c r="E183" s="301">
        <f t="shared" si="1"/>
        <v>0</v>
      </c>
      <c r="F183" s="301">
        <f t="shared" si="1"/>
        <v>0</v>
      </c>
      <c r="G183" s="301">
        <f t="shared" si="1"/>
        <v>0</v>
      </c>
      <c r="K183" s="325"/>
    </row>
    <row r="184" spans="1:11">
      <c r="C184">
        <v>5</v>
      </c>
      <c r="D184" s="301">
        <f t="shared" si="1"/>
        <v>0</v>
      </c>
      <c r="E184" s="301">
        <f t="shared" si="1"/>
        <v>0</v>
      </c>
      <c r="F184" s="301">
        <f t="shared" si="1"/>
        <v>0</v>
      </c>
      <c r="G184" s="301">
        <f t="shared" si="1"/>
        <v>0</v>
      </c>
      <c r="K184" s="325"/>
    </row>
    <row r="185" spans="1:11">
      <c r="C185">
        <v>6</v>
      </c>
      <c r="D185" s="301">
        <f t="shared" si="1"/>
        <v>0</v>
      </c>
      <c r="E185" s="301">
        <f t="shared" si="1"/>
        <v>0</v>
      </c>
      <c r="F185" s="301">
        <f t="shared" si="1"/>
        <v>0</v>
      </c>
      <c r="G185" s="301">
        <f t="shared" si="1"/>
        <v>0</v>
      </c>
      <c r="K185" s="325"/>
    </row>
    <row r="186" spans="1:11">
      <c r="C186">
        <v>7</v>
      </c>
      <c r="D186" s="301">
        <f t="shared" si="1"/>
        <v>0</v>
      </c>
      <c r="E186" s="301">
        <f t="shared" si="1"/>
        <v>0</v>
      </c>
      <c r="F186" s="301">
        <f t="shared" si="1"/>
        <v>0</v>
      </c>
      <c r="G186" s="301">
        <f t="shared" si="1"/>
        <v>0</v>
      </c>
      <c r="K186" s="325"/>
    </row>
    <row r="187" spans="1:11">
      <c r="C187">
        <v>8</v>
      </c>
      <c r="D187" s="301">
        <f t="shared" si="1"/>
        <v>0</v>
      </c>
      <c r="E187" s="301">
        <f t="shared" si="1"/>
        <v>0</v>
      </c>
      <c r="F187" s="301">
        <f t="shared" si="1"/>
        <v>0</v>
      </c>
      <c r="G187" s="301">
        <f t="shared" si="1"/>
        <v>0</v>
      </c>
      <c r="K187" s="325"/>
    </row>
    <row r="188" spans="1:11">
      <c r="C188">
        <v>9</v>
      </c>
      <c r="D188" s="301">
        <f t="shared" si="1"/>
        <v>0</v>
      </c>
      <c r="E188" s="301">
        <f t="shared" si="1"/>
        <v>0</v>
      </c>
      <c r="F188" s="301">
        <f t="shared" si="1"/>
        <v>0</v>
      </c>
      <c r="G188" s="301">
        <f t="shared" si="1"/>
        <v>0</v>
      </c>
      <c r="K188" s="325"/>
    </row>
    <row r="189" spans="1:11">
      <c r="C189">
        <v>10</v>
      </c>
      <c r="D189" s="301">
        <f t="shared" si="1"/>
        <v>0</v>
      </c>
      <c r="E189" s="301">
        <f t="shared" si="1"/>
        <v>0</v>
      </c>
      <c r="F189" s="301">
        <f t="shared" si="1"/>
        <v>0</v>
      </c>
      <c r="G189" s="301">
        <f t="shared" si="1"/>
        <v>0</v>
      </c>
      <c r="K189" s="325"/>
    </row>
    <row r="190" spans="1:11">
      <c r="C190">
        <v>11</v>
      </c>
      <c r="D190" s="301">
        <f t="shared" si="1"/>
        <v>0</v>
      </c>
      <c r="E190" s="301">
        <f t="shared" si="1"/>
        <v>0</v>
      </c>
      <c r="F190" s="301">
        <f t="shared" si="1"/>
        <v>0</v>
      </c>
      <c r="G190" s="301">
        <f t="shared" si="1"/>
        <v>0</v>
      </c>
      <c r="K190" s="325"/>
    </row>
    <row r="191" spans="1:11">
      <c r="C191">
        <v>12</v>
      </c>
      <c r="D191" s="301">
        <f t="shared" si="1"/>
        <v>0</v>
      </c>
      <c r="E191" s="301">
        <f t="shared" si="1"/>
        <v>0</v>
      </c>
      <c r="F191" s="301">
        <f t="shared" si="1"/>
        <v>0</v>
      </c>
      <c r="G191" s="301">
        <f t="shared" si="1"/>
        <v>0</v>
      </c>
      <c r="K191" s="325"/>
    </row>
    <row r="192" spans="1:11">
      <c r="E192" s="301"/>
      <c r="F192" s="301"/>
      <c r="G192" s="301"/>
      <c r="K192" s="325"/>
    </row>
    <row r="193" spans="1:11">
      <c r="C193">
        <v>1</v>
      </c>
      <c r="D193" s="301">
        <f>IF($B$178&lt;9,D180,IF($B$178=9,F104,IF($B$178=10,F116,IF($B$178=11,F128,IF($B$178=12,F140,IF($B$178=13,F152,IF($B$178=14,F164,0)))))))</f>
        <v>68</v>
      </c>
      <c r="E193" s="301">
        <f>IF($B$178&lt;9,E180,IF($B$178=9,G104,IF($B$178=10,G116,IF($B$178=11,G128,IF($B$178=12,G140,IF($B$178=13,G152,IF($B$178=14,G164,0)))))))</f>
        <v>79</v>
      </c>
      <c r="F193" s="301">
        <f>IF($B$178&lt;9,F180,IF($B$178=9,H104,IF($B$178=10,H116,IF($B$178=11,H128,IF($B$178=12,H140,IF($B$178=13,H152,IF($B$178=14,H164,0)))))))</f>
        <v>86</v>
      </c>
      <c r="G193" s="301">
        <f>IF($B$178&lt;9,G180,IF($B$178=9,I104,IF($B$178=10,I116,IF($B$178=11,I128,IF($B$178=12,I140,IF($B$178=13,I152,IF($B$178=14,I164,0)))))))</f>
        <v>89</v>
      </c>
      <c r="K193" s="325"/>
    </row>
    <row r="194" spans="1:11">
      <c r="C194">
        <v>2</v>
      </c>
      <c r="D194" s="301">
        <f t="shared" ref="D194:G204" si="2">IF($B$178&lt;9,D181,IF($B$178=9,F105,IF($B$178=10,F117,IF($B$178=11,F129,IF($B$178=12,F141,IF($B$178=13,F153,IF($B$178=14,F165,0)))))))</f>
        <v>49</v>
      </c>
      <c r="E194" s="301">
        <f t="shared" si="2"/>
        <v>69</v>
      </c>
      <c r="F194" s="301">
        <f t="shared" si="2"/>
        <v>79</v>
      </c>
      <c r="G194" s="301">
        <f t="shared" si="2"/>
        <v>84</v>
      </c>
      <c r="K194" s="325"/>
    </row>
    <row r="195" spans="1:11">
      <c r="C195">
        <v>3</v>
      </c>
      <c r="D195" s="301">
        <f t="shared" si="2"/>
        <v>39</v>
      </c>
      <c r="E195" s="301">
        <f t="shared" si="2"/>
        <v>61</v>
      </c>
      <c r="F195" s="301">
        <f t="shared" si="2"/>
        <v>74</v>
      </c>
      <c r="G195" s="301">
        <f t="shared" si="2"/>
        <v>80</v>
      </c>
      <c r="K195" s="325"/>
    </row>
    <row r="196" spans="1:11">
      <c r="C196">
        <v>4</v>
      </c>
      <c r="D196" s="301">
        <f t="shared" si="2"/>
        <v>0</v>
      </c>
      <c r="E196" s="301">
        <f t="shared" si="2"/>
        <v>0</v>
      </c>
      <c r="F196" s="301">
        <f t="shared" si="2"/>
        <v>0</v>
      </c>
      <c r="G196" s="301">
        <f t="shared" si="2"/>
        <v>0</v>
      </c>
      <c r="K196" s="325"/>
    </row>
    <row r="197" spans="1:11">
      <c r="C197">
        <v>5</v>
      </c>
      <c r="D197" s="301">
        <f t="shared" si="2"/>
        <v>0</v>
      </c>
      <c r="E197" s="301">
        <f t="shared" si="2"/>
        <v>0</v>
      </c>
      <c r="F197" s="301">
        <f t="shared" si="2"/>
        <v>0</v>
      </c>
      <c r="G197" s="301">
        <f t="shared" si="2"/>
        <v>0</v>
      </c>
      <c r="K197" s="325"/>
    </row>
    <row r="198" spans="1:11">
      <c r="C198">
        <v>6</v>
      </c>
      <c r="D198" s="301">
        <f t="shared" si="2"/>
        <v>0</v>
      </c>
      <c r="E198" s="301">
        <f t="shared" si="2"/>
        <v>0</v>
      </c>
      <c r="F198" s="301">
        <f t="shared" si="2"/>
        <v>0</v>
      </c>
      <c r="G198" s="301">
        <f t="shared" si="2"/>
        <v>0</v>
      </c>
      <c r="K198" s="325"/>
    </row>
    <row r="199" spans="1:11">
      <c r="C199">
        <v>7</v>
      </c>
      <c r="D199" s="301">
        <f t="shared" si="2"/>
        <v>0</v>
      </c>
      <c r="E199" s="301">
        <f t="shared" si="2"/>
        <v>0</v>
      </c>
      <c r="F199" s="301">
        <f t="shared" si="2"/>
        <v>0</v>
      </c>
      <c r="G199" s="301">
        <f t="shared" si="2"/>
        <v>0</v>
      </c>
      <c r="K199" s="325"/>
    </row>
    <row r="200" spans="1:11">
      <c r="C200">
        <v>8</v>
      </c>
      <c r="D200" s="301">
        <f t="shared" si="2"/>
        <v>0</v>
      </c>
      <c r="E200" s="301">
        <f t="shared" si="2"/>
        <v>0</v>
      </c>
      <c r="F200" s="301">
        <f t="shared" si="2"/>
        <v>0</v>
      </c>
      <c r="G200" s="301">
        <f t="shared" si="2"/>
        <v>0</v>
      </c>
      <c r="K200" s="325"/>
    </row>
    <row r="201" spans="1:11">
      <c r="C201">
        <v>9</v>
      </c>
      <c r="D201" s="301">
        <f t="shared" si="2"/>
        <v>0</v>
      </c>
      <c r="E201" s="301">
        <f t="shared" si="2"/>
        <v>0</v>
      </c>
      <c r="F201" s="301">
        <f t="shared" si="2"/>
        <v>0</v>
      </c>
      <c r="G201" s="301">
        <f t="shared" si="2"/>
        <v>0</v>
      </c>
      <c r="K201" s="325"/>
    </row>
    <row r="202" spans="1:11">
      <c r="C202">
        <v>10</v>
      </c>
      <c r="D202" s="301">
        <f t="shared" si="2"/>
        <v>0</v>
      </c>
      <c r="E202" s="301">
        <f t="shared" si="2"/>
        <v>0</v>
      </c>
      <c r="F202" s="301">
        <f t="shared" si="2"/>
        <v>0</v>
      </c>
      <c r="G202" s="301">
        <f t="shared" si="2"/>
        <v>0</v>
      </c>
      <c r="K202" s="325"/>
    </row>
    <row r="203" spans="1:11">
      <c r="C203">
        <v>11</v>
      </c>
      <c r="D203" s="301">
        <f t="shared" si="2"/>
        <v>0</v>
      </c>
      <c r="E203" s="301">
        <f t="shared" si="2"/>
        <v>0</v>
      </c>
      <c r="F203" s="301">
        <f t="shared" si="2"/>
        <v>0</v>
      </c>
      <c r="G203" s="301">
        <f t="shared" si="2"/>
        <v>0</v>
      </c>
      <c r="K203" s="325"/>
    </row>
    <row r="204" spans="1:11">
      <c r="C204">
        <v>12</v>
      </c>
      <c r="D204" s="301">
        <f t="shared" si="2"/>
        <v>0</v>
      </c>
      <c r="E204" s="301">
        <f t="shared" si="2"/>
        <v>0</v>
      </c>
      <c r="F204" s="301">
        <f t="shared" si="2"/>
        <v>0</v>
      </c>
      <c r="G204" s="301">
        <f t="shared" si="2"/>
        <v>0</v>
      </c>
      <c r="K204" s="325"/>
    </row>
    <row r="205" spans="1:11">
      <c r="K205" s="325"/>
    </row>
    <row r="206" spans="1:11">
      <c r="A206" s="325" t="s">
        <v>300</v>
      </c>
      <c r="B206">
        <f>Hoja2!L19</f>
        <v>2</v>
      </c>
      <c r="K206" s="325"/>
    </row>
    <row r="207" spans="1:11">
      <c r="K207" s="325"/>
    </row>
    <row r="208" spans="1:11">
      <c r="C208">
        <v>1</v>
      </c>
      <c r="D208" s="301">
        <f>IF($B$206=1,D193,IF($B$206=2,D194,IF($B$206=3,D195,IF($B$206=4,D196,IF($B$206=5,D197,IF($B$206=6,D198,IF($B$206=7,D199,IF($B$206=8,D200))))))))</f>
        <v>49</v>
      </c>
      <c r="E208" s="301">
        <f>IF($B$206=1,E193,IF($B$206=2,E194,IF($B$206=3,E195,IF($B$206=4,E196,IF($B$206=5,E197,IF($B$206=6,E198,IF($B$206=7,E199,IF($B$206=8,E200))))))))</f>
        <v>69</v>
      </c>
      <c r="F208" s="301">
        <f>IF($B$206=1,F193,IF($B$206=2,F194,IF($B$206=3,F195,IF($B$206=4,F196,IF($B$206=5,F197,IF($B$206=6,F198,IF($B$206=7,F199,IF($B$206=8,F200))))))))</f>
        <v>79</v>
      </c>
      <c r="G208" s="301">
        <f>IF($B$206=1,G193,IF($B$206=2,G194,IF($B$206=3,G195,IF($B$206=4,G196,IF($B$206=5,G197,IF($B$206=6,G198,IF($B$206=7,G199,IF($B$206=8,G200))))))))</f>
        <v>84</v>
      </c>
      <c r="K208" s="325"/>
    </row>
    <row r="209" spans="1:11">
      <c r="K209" s="325"/>
    </row>
    <row r="210" spans="1:11">
      <c r="K210" s="325"/>
    </row>
    <row r="211" spans="1:11">
      <c r="C211">
        <v>1</v>
      </c>
      <c r="D211" s="301">
        <f>IF($B$206&lt;9,D208,IF($B$206=9,D201,IF($B$206=10,D202,IF($B$206=11,D203,IF(B206=12,D204)))))</f>
        <v>49</v>
      </c>
      <c r="E211" s="301">
        <f>IF($B$206&lt;9,E208,IF($B$206=9,E201,IF($B$206=10,E202,IF($B$206=11,E203,IF($B$206=12,E204)))))</f>
        <v>69</v>
      </c>
      <c r="F211" s="301">
        <f>IF($B$206&lt;9,F208,IF($B$206=9,F201,IF($B$206=10,F202,IF($B$206=11,F203,IF($B$206=12,F204)))))</f>
        <v>79</v>
      </c>
      <c r="G211" s="301">
        <f>IF($B$206&lt;9,G208,IF($B$206=9,G201,IF($B$206=10,G202,IF($B$206=11,G203,IF($B$206=12,G204)))))</f>
        <v>84</v>
      </c>
      <c r="K211" s="325"/>
    </row>
    <row r="212" spans="1:11">
      <c r="K212" s="325"/>
    </row>
    <row r="213" spans="1:11">
      <c r="K213" s="325"/>
    </row>
    <row r="214" spans="1:11">
      <c r="A214" s="325" t="s">
        <v>301</v>
      </c>
      <c r="B214">
        <f>Hoja2!P9</f>
        <v>3</v>
      </c>
      <c r="D214" s="301">
        <f>IF(B214=1,D211,IF(B214=2,E211,IF(B214=3,F211,IF(B214=4,G211))))</f>
        <v>79</v>
      </c>
      <c r="K214" s="325"/>
    </row>
    <row r="215" spans="1:11">
      <c r="K215" s="325"/>
    </row>
    <row r="216" spans="1:11">
      <c r="K216" s="325"/>
    </row>
    <row r="217" spans="1:11">
      <c r="K217" s="325"/>
    </row>
    <row r="218" spans="1:11">
      <c r="K218" s="325"/>
    </row>
    <row r="219" spans="1:11">
      <c r="K219" s="325"/>
    </row>
    <row r="220" spans="1:11">
      <c r="K220" s="325"/>
    </row>
    <row r="221" spans="1:11">
      <c r="K221" s="325"/>
    </row>
    <row r="222" spans="1:11">
      <c r="K222" s="325"/>
    </row>
    <row r="223" spans="1:11">
      <c r="K223" s="325"/>
    </row>
    <row r="224" spans="1:11">
      <c r="K224" s="325"/>
    </row>
    <row r="225" spans="11:11">
      <c r="K225" s="325"/>
    </row>
    <row r="226" spans="11:11">
      <c r="K226" s="325"/>
    </row>
    <row r="227" spans="11:11">
      <c r="K227" s="325"/>
    </row>
    <row r="228" spans="11:11">
      <c r="K228" s="325"/>
    </row>
    <row r="229" spans="11:11">
      <c r="K229" s="325"/>
    </row>
    <row r="230" spans="11:11">
      <c r="K230" s="325"/>
    </row>
    <row r="231" spans="11:11">
      <c r="K231" s="325"/>
    </row>
    <row r="232" spans="11:11">
      <c r="K232" s="325"/>
    </row>
    <row r="233" spans="11:11">
      <c r="K233" s="325"/>
    </row>
    <row r="234" spans="11:11">
      <c r="K234" s="325"/>
    </row>
    <row r="235" spans="11:11">
      <c r="K235" s="325"/>
    </row>
    <row r="236" spans="11:11">
      <c r="K236" s="325"/>
    </row>
    <row r="237" spans="11:11">
      <c r="K237" s="325"/>
    </row>
    <row r="238" spans="11:11">
      <c r="K238" s="325"/>
    </row>
    <row r="239" spans="11:11">
      <c r="K239" s="325"/>
    </row>
    <row r="240" spans="11:11">
      <c r="K240" s="325"/>
    </row>
    <row r="241" spans="11:11">
      <c r="K241" s="325"/>
    </row>
    <row r="242" spans="11:11">
      <c r="K242" s="325"/>
    </row>
    <row r="243" spans="11:11">
      <c r="K243" s="325"/>
    </row>
    <row r="244" spans="11:11">
      <c r="K244" s="325"/>
    </row>
    <row r="245" spans="11:11">
      <c r="K245" s="325"/>
    </row>
    <row r="246" spans="11:11">
      <c r="K246" s="325"/>
    </row>
    <row r="247" spans="11:11">
      <c r="K247" s="325"/>
    </row>
    <row r="248" spans="11:11">
      <c r="K248" s="325"/>
    </row>
    <row r="249" spans="11:11">
      <c r="K249" s="325"/>
    </row>
    <row r="250" spans="11:11">
      <c r="K250" s="325"/>
    </row>
    <row r="251" spans="11:11">
      <c r="K251" s="325"/>
    </row>
    <row r="252" spans="11:11">
      <c r="K252" s="325"/>
    </row>
    <row r="253" spans="11:11">
      <c r="K253" s="325"/>
    </row>
    <row r="254" spans="11:11">
      <c r="K254" s="325"/>
    </row>
    <row r="255" spans="11:11">
      <c r="K255" s="325"/>
    </row>
    <row r="256" spans="11:11">
      <c r="K256" s="325"/>
    </row>
    <row r="257" spans="11:11">
      <c r="K257" s="325"/>
    </row>
    <row r="258" spans="11:11">
      <c r="K258" s="325"/>
    </row>
    <row r="259" spans="11:11">
      <c r="K259" s="325"/>
    </row>
    <row r="260" spans="11:11">
      <c r="K260" s="325"/>
    </row>
    <row r="261" spans="11:11">
      <c r="K261" s="325"/>
    </row>
    <row r="262" spans="11:11">
      <c r="K262" s="325"/>
    </row>
    <row r="263" spans="11:11">
      <c r="K263" s="325"/>
    </row>
    <row r="264" spans="11:11">
      <c r="K264" s="325"/>
    </row>
    <row r="265" spans="11:11">
      <c r="K265" s="325"/>
    </row>
    <row r="266" spans="11:11">
      <c r="K266" s="325"/>
    </row>
    <row r="267" spans="11:11">
      <c r="K267" s="325"/>
    </row>
    <row r="268" spans="11:11">
      <c r="K268" s="325"/>
    </row>
    <row r="269" spans="11:11">
      <c r="K269" s="325"/>
    </row>
    <row r="270" spans="11:11">
      <c r="K270" s="325"/>
    </row>
    <row r="271" spans="11:11">
      <c r="K271" s="325"/>
    </row>
    <row r="272" spans="11:11">
      <c r="K272" s="325"/>
    </row>
    <row r="273" spans="11:11">
      <c r="K273" s="325"/>
    </row>
    <row r="274" spans="11:11">
      <c r="K274" s="325"/>
    </row>
    <row r="275" spans="11:11">
      <c r="K275" s="325"/>
    </row>
    <row r="276" spans="11:11">
      <c r="K276" s="325"/>
    </row>
    <row r="277" spans="11:11">
      <c r="K277" s="325"/>
    </row>
    <row r="278" spans="11:11">
      <c r="K278" s="325"/>
    </row>
    <row r="279" spans="11:11">
      <c r="K279" s="325"/>
    </row>
    <row r="280" spans="11:11">
      <c r="K280" s="325"/>
    </row>
    <row r="281" spans="11:11">
      <c r="K281" s="325"/>
    </row>
    <row r="282" spans="11:11">
      <c r="K282" s="325"/>
    </row>
    <row r="283" spans="11:11">
      <c r="K283" s="325"/>
    </row>
    <row r="284" spans="11:11">
      <c r="K284" s="325"/>
    </row>
    <row r="285" spans="11:11">
      <c r="K285" s="325"/>
    </row>
    <row r="286" spans="11:11">
      <c r="K286" s="325"/>
    </row>
    <row r="287" spans="11:11">
      <c r="K287" s="325"/>
    </row>
    <row r="288" spans="11:11">
      <c r="K288" s="325"/>
    </row>
    <row r="289" spans="11:11">
      <c r="K289" s="325"/>
    </row>
    <row r="290" spans="11:11">
      <c r="K290" s="325"/>
    </row>
    <row r="291" spans="11:11">
      <c r="K291" s="325"/>
    </row>
    <row r="292" spans="11:11">
      <c r="K292" s="325"/>
    </row>
    <row r="293" spans="11:11">
      <c r="K293" s="325"/>
    </row>
    <row r="294" spans="11:11">
      <c r="K294" s="325"/>
    </row>
    <row r="295" spans="11:11">
      <c r="K295" s="325"/>
    </row>
    <row r="296" spans="11:11">
      <c r="K296" s="325"/>
    </row>
    <row r="297" spans="11:11">
      <c r="K297" s="325"/>
    </row>
    <row r="298" spans="11:11">
      <c r="K298" s="325"/>
    </row>
    <row r="299" spans="11:11">
      <c r="K299" s="325"/>
    </row>
    <row r="300" spans="11:11">
      <c r="K300" s="325"/>
    </row>
    <row r="301" spans="11:11">
      <c r="K301" s="325"/>
    </row>
    <row r="302" spans="11:11">
      <c r="K302" s="325"/>
    </row>
    <row r="303" spans="11:11">
      <c r="K303" s="325"/>
    </row>
    <row r="304" spans="11:11">
      <c r="K304" s="325"/>
    </row>
    <row r="305" spans="11:11">
      <c r="K305" s="325"/>
    </row>
    <row r="306" spans="11:11">
      <c r="K306" s="325"/>
    </row>
    <row r="307" spans="11:11">
      <c r="K307" s="325"/>
    </row>
    <row r="308" spans="11:11">
      <c r="K308" s="325"/>
    </row>
    <row r="309" spans="11:11">
      <c r="K309" s="325"/>
    </row>
    <row r="310" spans="11:11">
      <c r="K310" s="325"/>
    </row>
    <row r="311" spans="11:11">
      <c r="K311" s="325"/>
    </row>
    <row r="312" spans="11:11">
      <c r="K312" s="325"/>
    </row>
    <row r="313" spans="11:11">
      <c r="K313" s="325"/>
    </row>
    <row r="314" spans="11:11">
      <c r="K314" s="325"/>
    </row>
    <row r="315" spans="11:11">
      <c r="K315" s="325"/>
    </row>
    <row r="316" spans="11:11">
      <c r="K316" s="325"/>
    </row>
    <row r="317" spans="11:11">
      <c r="K317" s="325"/>
    </row>
    <row r="318" spans="11:11">
      <c r="K318" s="325"/>
    </row>
    <row r="319" spans="11:11">
      <c r="K319" s="325"/>
    </row>
    <row r="320" spans="11:11">
      <c r="K320" s="325"/>
    </row>
    <row r="321" spans="11:11">
      <c r="K321" s="325"/>
    </row>
    <row r="322" spans="11:11">
      <c r="K322" s="325"/>
    </row>
    <row r="323" spans="11:11">
      <c r="K323" s="325"/>
    </row>
    <row r="324" spans="11:11">
      <c r="K324" s="325"/>
    </row>
    <row r="325" spans="11:11">
      <c r="K325" s="325"/>
    </row>
    <row r="326" spans="11:11">
      <c r="K326" s="325"/>
    </row>
    <row r="327" spans="11:11">
      <c r="K327" s="325"/>
    </row>
    <row r="328" spans="11:11">
      <c r="K328" s="325"/>
    </row>
    <row r="329" spans="11:11">
      <c r="K329" s="325"/>
    </row>
    <row r="330" spans="11:11">
      <c r="K330" s="325"/>
    </row>
    <row r="331" spans="11:11">
      <c r="K331" s="325"/>
    </row>
    <row r="332" spans="11:11">
      <c r="K332" s="325"/>
    </row>
    <row r="333" spans="11:11">
      <c r="K333" s="325"/>
    </row>
    <row r="334" spans="11:11">
      <c r="K334" s="325"/>
    </row>
    <row r="335" spans="11:11">
      <c r="K335" s="325"/>
    </row>
    <row r="336" spans="11:11">
      <c r="K336" s="325"/>
    </row>
    <row r="337" spans="11:11">
      <c r="K337" s="325"/>
    </row>
    <row r="338" spans="11:11">
      <c r="K338" s="325"/>
    </row>
    <row r="339" spans="11:11">
      <c r="K339" s="325"/>
    </row>
    <row r="340" spans="11:11">
      <c r="K340" s="325"/>
    </row>
    <row r="341" spans="11:11">
      <c r="K341" s="325"/>
    </row>
    <row r="342" spans="11:11">
      <c r="K342" s="325"/>
    </row>
    <row r="343" spans="11:11">
      <c r="K343" s="325"/>
    </row>
    <row r="344" spans="11:11">
      <c r="K344" s="325"/>
    </row>
    <row r="345" spans="11:11">
      <c r="K345" s="325"/>
    </row>
    <row r="346" spans="11:11">
      <c r="K346" s="325"/>
    </row>
    <row r="347" spans="11:11">
      <c r="K347" s="325"/>
    </row>
    <row r="348" spans="11:11">
      <c r="K348" s="325"/>
    </row>
    <row r="349" spans="11:11">
      <c r="K349" s="325"/>
    </row>
    <row r="350" spans="11:11">
      <c r="K350" s="325"/>
    </row>
    <row r="351" spans="11:11">
      <c r="K351" s="325"/>
    </row>
    <row r="352" spans="11:11">
      <c r="K352" s="325"/>
    </row>
    <row r="353" spans="11:11">
      <c r="K353" s="325"/>
    </row>
    <row r="354" spans="11:11">
      <c r="K354" s="325"/>
    </row>
    <row r="355" spans="11:11">
      <c r="K355" s="325"/>
    </row>
    <row r="356" spans="11:11">
      <c r="K356" s="325"/>
    </row>
    <row r="357" spans="11:11">
      <c r="K357" s="325"/>
    </row>
    <row r="358" spans="11:11">
      <c r="K358" s="325"/>
    </row>
    <row r="359" spans="11:11">
      <c r="K359" s="325"/>
    </row>
    <row r="360" spans="11:11">
      <c r="K360" s="325"/>
    </row>
    <row r="361" spans="11:11">
      <c r="K361" s="325"/>
    </row>
    <row r="362" spans="11:11">
      <c r="K362" s="325"/>
    </row>
    <row r="363" spans="11:11">
      <c r="K363" s="325"/>
    </row>
    <row r="364" spans="11:11">
      <c r="K364" s="325"/>
    </row>
    <row r="365" spans="11:11">
      <c r="K365" s="325"/>
    </row>
    <row r="366" spans="11:11">
      <c r="K366" s="325"/>
    </row>
    <row r="367" spans="11:11">
      <c r="K367" s="325"/>
    </row>
    <row r="368" spans="11:11">
      <c r="K368" s="325"/>
    </row>
    <row r="369" spans="11:11">
      <c r="K369" s="325"/>
    </row>
    <row r="370" spans="11:11">
      <c r="K370" s="325"/>
    </row>
    <row r="371" spans="11:11">
      <c r="K371" s="325"/>
    </row>
    <row r="372" spans="11:11">
      <c r="K372" s="325"/>
    </row>
    <row r="373" spans="11:11">
      <c r="K373" s="325"/>
    </row>
    <row r="374" spans="11:11">
      <c r="K374" s="325"/>
    </row>
    <row r="375" spans="11:11">
      <c r="K375" s="325"/>
    </row>
    <row r="376" spans="11:11">
      <c r="K376" s="325"/>
    </row>
    <row r="377" spans="11:11">
      <c r="K377" s="325"/>
    </row>
    <row r="378" spans="11:11">
      <c r="K378" s="325"/>
    </row>
    <row r="379" spans="11:11">
      <c r="K379" s="325"/>
    </row>
    <row r="380" spans="11:11">
      <c r="K380" s="325"/>
    </row>
    <row r="381" spans="11:11">
      <c r="K381" s="325"/>
    </row>
    <row r="382" spans="11:11">
      <c r="K382" s="325"/>
    </row>
    <row r="383" spans="11:11">
      <c r="K383" s="325"/>
    </row>
    <row r="384" spans="11:11">
      <c r="K384" s="325"/>
    </row>
    <row r="385" spans="11:11">
      <c r="K385" s="325"/>
    </row>
    <row r="386" spans="11:11">
      <c r="K386" s="325"/>
    </row>
    <row r="387" spans="11:11">
      <c r="K387" s="325"/>
    </row>
    <row r="388" spans="11:11">
      <c r="K388" s="325"/>
    </row>
    <row r="389" spans="11:11">
      <c r="K389" s="325"/>
    </row>
    <row r="390" spans="11:11">
      <c r="K390" s="325"/>
    </row>
    <row r="391" spans="11:11">
      <c r="K391" s="325"/>
    </row>
    <row r="392" spans="11:11">
      <c r="K392" s="325"/>
    </row>
    <row r="393" spans="11:11">
      <c r="K393" s="325"/>
    </row>
    <row r="394" spans="11:11">
      <c r="K394" s="325"/>
    </row>
    <row r="395" spans="11:11">
      <c r="K395" s="325"/>
    </row>
    <row r="396" spans="11:11">
      <c r="K396" s="325"/>
    </row>
    <row r="397" spans="11:11">
      <c r="K397" s="325"/>
    </row>
    <row r="398" spans="11:11">
      <c r="K398" s="325"/>
    </row>
    <row r="399" spans="11:11">
      <c r="K399" s="325"/>
    </row>
    <row r="400" spans="11:11">
      <c r="K400" s="325"/>
    </row>
    <row r="401" spans="11:11">
      <c r="K401" s="325"/>
    </row>
    <row r="402" spans="11:11">
      <c r="K402" s="325"/>
    </row>
    <row r="403" spans="11:11">
      <c r="K403" s="325"/>
    </row>
    <row r="404" spans="11:11">
      <c r="K404" s="325"/>
    </row>
    <row r="405" spans="11:11">
      <c r="K405" s="325"/>
    </row>
    <row r="406" spans="11:11">
      <c r="K406" s="325"/>
    </row>
    <row r="407" spans="11:11">
      <c r="K407" s="325"/>
    </row>
    <row r="408" spans="11:11">
      <c r="K408" s="325"/>
    </row>
    <row r="409" spans="11:11">
      <c r="K409" s="325"/>
    </row>
    <row r="410" spans="11:11">
      <c r="K410" s="325"/>
    </row>
    <row r="411" spans="11:11">
      <c r="K411" s="325"/>
    </row>
    <row r="412" spans="11:11">
      <c r="K412" s="325"/>
    </row>
    <row r="413" spans="11:11">
      <c r="K413" s="325"/>
    </row>
    <row r="414" spans="11:11">
      <c r="K414" s="325"/>
    </row>
    <row r="415" spans="11:11">
      <c r="K415" s="325"/>
    </row>
    <row r="416" spans="11:11">
      <c r="K416" s="325"/>
    </row>
    <row r="417" spans="11:11">
      <c r="K417" s="325"/>
    </row>
    <row r="418" spans="11:11">
      <c r="K418" s="325"/>
    </row>
    <row r="419" spans="11:11">
      <c r="K419" s="325"/>
    </row>
    <row r="420" spans="11:11">
      <c r="K420" s="325"/>
    </row>
    <row r="421" spans="11:11">
      <c r="K421" s="325"/>
    </row>
    <row r="422" spans="11:11">
      <c r="K422" s="325"/>
    </row>
    <row r="423" spans="11:11">
      <c r="K423" s="325"/>
    </row>
    <row r="424" spans="11:11">
      <c r="K424" s="325"/>
    </row>
    <row r="425" spans="11:11">
      <c r="K425" s="325"/>
    </row>
    <row r="426" spans="11:11">
      <c r="K426" s="325"/>
    </row>
    <row r="427" spans="11:11">
      <c r="K427" s="325"/>
    </row>
    <row r="428" spans="11:11">
      <c r="K428" s="325"/>
    </row>
    <row r="429" spans="11:11">
      <c r="K429" s="325"/>
    </row>
    <row r="430" spans="11:11">
      <c r="K430" s="325"/>
    </row>
    <row r="431" spans="11:11">
      <c r="K431" s="325"/>
    </row>
    <row r="432" spans="11:11">
      <c r="K432" s="325"/>
    </row>
    <row r="433" spans="11:11">
      <c r="K433" s="325"/>
    </row>
    <row r="434" spans="11:11">
      <c r="K434" s="325"/>
    </row>
    <row r="435" spans="11:11">
      <c r="K435" s="325"/>
    </row>
    <row r="436" spans="11:11">
      <c r="K436" s="325"/>
    </row>
    <row r="437" spans="11:11">
      <c r="K437" s="325"/>
    </row>
    <row r="438" spans="11:11">
      <c r="K438" s="325"/>
    </row>
    <row r="439" spans="11:11">
      <c r="K439" s="325"/>
    </row>
    <row r="440" spans="11:11">
      <c r="K440" s="325"/>
    </row>
    <row r="441" spans="11:11">
      <c r="K441" s="325"/>
    </row>
    <row r="442" spans="11:11">
      <c r="K442" s="325"/>
    </row>
    <row r="443" spans="11:11">
      <c r="K443" s="325"/>
    </row>
    <row r="444" spans="11:11">
      <c r="K444" s="325"/>
    </row>
    <row r="445" spans="11:11">
      <c r="K445" s="325"/>
    </row>
    <row r="446" spans="11:11">
      <c r="K446" s="325"/>
    </row>
    <row r="447" spans="11:11">
      <c r="K447" s="325"/>
    </row>
    <row r="448" spans="11:11">
      <c r="K448" s="325"/>
    </row>
    <row r="449" spans="11:11">
      <c r="K449" s="325"/>
    </row>
    <row r="450" spans="11:11">
      <c r="K450" s="325"/>
    </row>
    <row r="451" spans="11:11">
      <c r="K451" s="325"/>
    </row>
    <row r="452" spans="11:11">
      <c r="K452" s="325"/>
    </row>
    <row r="453" spans="11:11">
      <c r="K453" s="325"/>
    </row>
    <row r="454" spans="11:11">
      <c r="K454" s="325"/>
    </row>
    <row r="455" spans="11:11">
      <c r="K455" s="325"/>
    </row>
    <row r="456" spans="11:11">
      <c r="K456" s="325"/>
    </row>
    <row r="457" spans="11:11">
      <c r="K457" s="325"/>
    </row>
    <row r="458" spans="11:11">
      <c r="K458" s="325"/>
    </row>
    <row r="459" spans="11:11">
      <c r="K459" s="325"/>
    </row>
    <row r="460" spans="11:11">
      <c r="K460" s="325"/>
    </row>
    <row r="461" spans="11:11">
      <c r="K461" s="325"/>
    </row>
    <row r="462" spans="11:11">
      <c r="K462" s="325"/>
    </row>
    <row r="463" spans="11:11">
      <c r="K463" s="325"/>
    </row>
    <row r="464" spans="11:11">
      <c r="K464" s="325"/>
    </row>
    <row r="465" spans="11:11">
      <c r="K465" s="325"/>
    </row>
    <row r="466" spans="11:11">
      <c r="K466" s="325"/>
    </row>
    <row r="467" spans="11:11">
      <c r="K467" s="325"/>
    </row>
    <row r="468" spans="11:11">
      <c r="K468" s="325"/>
    </row>
    <row r="469" spans="11:11">
      <c r="K469" s="325"/>
    </row>
    <row r="470" spans="11:11">
      <c r="K470" s="325"/>
    </row>
    <row r="471" spans="11:11">
      <c r="K471" s="325"/>
    </row>
    <row r="472" spans="11:11">
      <c r="K472" s="325"/>
    </row>
    <row r="473" spans="11:11">
      <c r="K473" s="325"/>
    </row>
    <row r="474" spans="11:11">
      <c r="K474" s="325"/>
    </row>
    <row r="475" spans="11:11">
      <c r="K475" s="325"/>
    </row>
    <row r="476" spans="11:11">
      <c r="K476" s="325"/>
    </row>
    <row r="477" spans="11:11">
      <c r="K477" s="325"/>
    </row>
    <row r="478" spans="11:11">
      <c r="K478" s="325"/>
    </row>
    <row r="479" spans="11:11">
      <c r="K479" s="325"/>
    </row>
    <row r="480" spans="11:11">
      <c r="K480" s="325"/>
    </row>
    <row r="481" spans="11:11">
      <c r="K481" s="325"/>
    </row>
    <row r="482" spans="11:11">
      <c r="K482" s="325"/>
    </row>
    <row r="483" spans="11:11">
      <c r="K483" s="325"/>
    </row>
    <row r="484" spans="11:11">
      <c r="K484" s="325"/>
    </row>
    <row r="485" spans="11:11">
      <c r="K485" s="325"/>
    </row>
    <row r="486" spans="11:11">
      <c r="K486" s="325"/>
    </row>
    <row r="487" spans="11:11">
      <c r="K487" s="325"/>
    </row>
    <row r="488" spans="11:11">
      <c r="K488" s="325"/>
    </row>
    <row r="489" spans="11:11">
      <c r="K489" s="325"/>
    </row>
    <row r="490" spans="11:11">
      <c r="K490" s="325"/>
    </row>
    <row r="491" spans="11:11">
      <c r="K491" s="325"/>
    </row>
    <row r="492" spans="11:11">
      <c r="K492" s="325"/>
    </row>
    <row r="493" spans="11:11">
      <c r="K493" s="325"/>
    </row>
    <row r="494" spans="11:11">
      <c r="K494" s="325"/>
    </row>
    <row r="495" spans="11:11">
      <c r="K495" s="325"/>
    </row>
    <row r="496" spans="11:11">
      <c r="K496" s="325"/>
    </row>
    <row r="497" spans="11:11">
      <c r="K497" s="325"/>
    </row>
    <row r="498" spans="11:11">
      <c r="K498" s="325"/>
    </row>
    <row r="499" spans="11:11">
      <c r="K499" s="325"/>
    </row>
    <row r="500" spans="11:11">
      <c r="K500" s="325"/>
    </row>
    <row r="501" spans="11:11">
      <c r="K501" s="325"/>
    </row>
    <row r="502" spans="11:11">
      <c r="K502" s="325"/>
    </row>
    <row r="503" spans="11:11">
      <c r="K503" s="325"/>
    </row>
    <row r="504" spans="11:11">
      <c r="K504" s="325"/>
    </row>
    <row r="505" spans="11:11">
      <c r="K505" s="325"/>
    </row>
    <row r="506" spans="11:11">
      <c r="K506" s="325"/>
    </row>
    <row r="507" spans="11:11">
      <c r="K507" s="325"/>
    </row>
    <row r="508" spans="11:11">
      <c r="K508" s="325"/>
    </row>
    <row r="509" spans="11:11">
      <c r="K509" s="325"/>
    </row>
    <row r="510" spans="11:11">
      <c r="K510" s="325"/>
    </row>
    <row r="511" spans="11:11">
      <c r="K511" s="325"/>
    </row>
    <row r="512" spans="11:11">
      <c r="K512" s="325"/>
    </row>
    <row r="513" spans="11:11">
      <c r="K513" s="325"/>
    </row>
    <row r="514" spans="11:11">
      <c r="K514" s="325"/>
    </row>
    <row r="515" spans="11:11">
      <c r="K515" s="325"/>
    </row>
    <row r="516" spans="11:11">
      <c r="K516" s="325"/>
    </row>
    <row r="517" spans="11:11">
      <c r="K517" s="325"/>
    </row>
    <row r="518" spans="11:11">
      <c r="K518" s="325"/>
    </row>
    <row r="519" spans="11:11">
      <c r="K519" s="325"/>
    </row>
    <row r="520" spans="11:11">
      <c r="K520" s="325"/>
    </row>
    <row r="521" spans="11:11">
      <c r="K521" s="325"/>
    </row>
    <row r="522" spans="11:11">
      <c r="K522" s="325"/>
    </row>
    <row r="523" spans="11:11">
      <c r="K523" s="325"/>
    </row>
    <row r="524" spans="11:11">
      <c r="K524" s="325"/>
    </row>
    <row r="525" spans="11:11">
      <c r="K525" s="325"/>
    </row>
    <row r="526" spans="11:11">
      <c r="K526" s="325"/>
    </row>
    <row r="527" spans="11:11">
      <c r="K527" s="325"/>
    </row>
    <row r="528" spans="11:11">
      <c r="K528" s="325"/>
    </row>
    <row r="529" spans="11:11">
      <c r="K529" s="325"/>
    </row>
    <row r="530" spans="11:11">
      <c r="K530" s="325"/>
    </row>
    <row r="531" spans="11:11">
      <c r="K531" s="325"/>
    </row>
    <row r="532" spans="11:11">
      <c r="K532" s="325"/>
    </row>
    <row r="533" spans="11:11">
      <c r="K533" s="325"/>
    </row>
    <row r="534" spans="11:11">
      <c r="K534" s="325"/>
    </row>
    <row r="535" spans="11:11">
      <c r="K535" s="325"/>
    </row>
    <row r="536" spans="11:11">
      <c r="K536" s="325"/>
    </row>
    <row r="537" spans="11:11">
      <c r="K537" s="325"/>
    </row>
    <row r="538" spans="11:11">
      <c r="K538" s="325"/>
    </row>
    <row r="539" spans="11:11">
      <c r="K539" s="325"/>
    </row>
    <row r="540" spans="11:11">
      <c r="K540" s="325"/>
    </row>
    <row r="541" spans="11:11">
      <c r="K541" s="325"/>
    </row>
    <row r="542" spans="11:11">
      <c r="K542" s="325"/>
    </row>
    <row r="543" spans="11:11">
      <c r="K543" s="325"/>
    </row>
    <row r="544" spans="11:11">
      <c r="K544" s="325"/>
    </row>
    <row r="545" spans="11:11">
      <c r="K545" s="325"/>
    </row>
    <row r="546" spans="11:11">
      <c r="K546" s="325"/>
    </row>
    <row r="547" spans="11:11">
      <c r="K547" s="325"/>
    </row>
    <row r="548" spans="11:11">
      <c r="K548" s="325"/>
    </row>
    <row r="549" spans="11:11">
      <c r="K549" s="325"/>
    </row>
    <row r="550" spans="11:11">
      <c r="K550" s="325"/>
    </row>
    <row r="551" spans="11:11">
      <c r="K551" s="325"/>
    </row>
    <row r="552" spans="11:11">
      <c r="K552" s="325"/>
    </row>
    <row r="553" spans="11:11">
      <c r="K553" s="325"/>
    </row>
    <row r="554" spans="11:11">
      <c r="K554" s="325"/>
    </row>
    <row r="555" spans="11:11">
      <c r="K555" s="325"/>
    </row>
    <row r="556" spans="11:11">
      <c r="K556" s="325"/>
    </row>
    <row r="557" spans="11:11">
      <c r="K557" s="325"/>
    </row>
    <row r="558" spans="11:11">
      <c r="K558" s="325"/>
    </row>
    <row r="559" spans="11:11">
      <c r="K559" s="325"/>
    </row>
    <row r="560" spans="11:11">
      <c r="K560" s="325"/>
    </row>
    <row r="561" spans="11:11">
      <c r="K561" s="325"/>
    </row>
    <row r="562" spans="11:11">
      <c r="K562" s="325"/>
    </row>
    <row r="563" spans="11:11">
      <c r="K563" s="325"/>
    </row>
    <row r="564" spans="11:11">
      <c r="K564" s="325"/>
    </row>
    <row r="565" spans="11:11">
      <c r="K565" s="325"/>
    </row>
    <row r="566" spans="11:11">
      <c r="K566" s="325"/>
    </row>
    <row r="567" spans="11:11">
      <c r="K567" s="325"/>
    </row>
    <row r="568" spans="11:11">
      <c r="K568" s="325"/>
    </row>
    <row r="569" spans="11:11">
      <c r="K569" s="325"/>
    </row>
    <row r="570" spans="11:11">
      <c r="K570" s="325"/>
    </row>
    <row r="571" spans="11:11">
      <c r="K571" s="325"/>
    </row>
    <row r="572" spans="11:11">
      <c r="K572" s="325"/>
    </row>
    <row r="573" spans="11:11">
      <c r="K573" s="325"/>
    </row>
    <row r="574" spans="11:11">
      <c r="K574" s="325"/>
    </row>
    <row r="575" spans="11:11">
      <c r="K575" s="325"/>
    </row>
    <row r="576" spans="11:11">
      <c r="K576" s="325"/>
    </row>
    <row r="577" spans="11:11">
      <c r="K577" s="325"/>
    </row>
    <row r="578" spans="11:11">
      <c r="K578" s="325"/>
    </row>
    <row r="579" spans="11:11">
      <c r="K579" s="325"/>
    </row>
    <row r="580" spans="11:11">
      <c r="K580" s="325"/>
    </row>
    <row r="581" spans="11:11">
      <c r="K581" s="325"/>
    </row>
    <row r="582" spans="11:11">
      <c r="K582" s="325"/>
    </row>
    <row r="583" spans="11:11">
      <c r="K583" s="325"/>
    </row>
    <row r="584" spans="11:11">
      <c r="K584" s="325"/>
    </row>
    <row r="585" spans="11:11">
      <c r="K585" s="325"/>
    </row>
    <row r="586" spans="11:11">
      <c r="K586" s="325"/>
    </row>
    <row r="587" spans="11:11">
      <c r="K587" s="325"/>
    </row>
    <row r="588" spans="11:11">
      <c r="K588" s="325"/>
    </row>
    <row r="589" spans="11:11">
      <c r="K589" s="325"/>
    </row>
    <row r="590" spans="11:11">
      <c r="K590" s="325"/>
    </row>
    <row r="591" spans="11:11">
      <c r="K591" s="325"/>
    </row>
    <row r="592" spans="11:11">
      <c r="K592" s="325"/>
    </row>
    <row r="593" spans="11:11">
      <c r="K593" s="325"/>
    </row>
    <row r="594" spans="11:11">
      <c r="K594" s="325"/>
    </row>
    <row r="595" spans="11:11">
      <c r="K595" s="325"/>
    </row>
    <row r="596" spans="11:11">
      <c r="K596" s="325"/>
    </row>
    <row r="597" spans="11:11">
      <c r="K597" s="325"/>
    </row>
    <row r="598" spans="11:11">
      <c r="K598" s="325"/>
    </row>
    <row r="599" spans="11:11">
      <c r="K599" s="325"/>
    </row>
    <row r="600" spans="11:11">
      <c r="K600" s="325"/>
    </row>
    <row r="601" spans="11:11">
      <c r="K601" s="325"/>
    </row>
    <row r="602" spans="11:11">
      <c r="K602" s="325"/>
    </row>
    <row r="603" spans="11:11">
      <c r="K603" s="325"/>
    </row>
    <row r="604" spans="11:11">
      <c r="K604" s="325"/>
    </row>
    <row r="605" spans="11:11">
      <c r="K605" s="325"/>
    </row>
    <row r="606" spans="11:11">
      <c r="K606" s="325"/>
    </row>
    <row r="607" spans="11:11">
      <c r="K607" s="325"/>
    </row>
    <row r="608" spans="11:11">
      <c r="K608" s="325"/>
    </row>
    <row r="609" spans="11:11">
      <c r="K609" s="325"/>
    </row>
    <row r="610" spans="11:11">
      <c r="K610" s="325"/>
    </row>
    <row r="611" spans="11:11">
      <c r="K611" s="325"/>
    </row>
    <row r="612" spans="11:11">
      <c r="K612" s="325"/>
    </row>
    <row r="613" spans="11:11">
      <c r="K613" s="325"/>
    </row>
    <row r="614" spans="11:11">
      <c r="K614" s="325"/>
    </row>
    <row r="615" spans="11:11">
      <c r="K615" s="325"/>
    </row>
    <row r="616" spans="11:11">
      <c r="K616" s="325"/>
    </row>
    <row r="617" spans="11:11">
      <c r="K617" s="325"/>
    </row>
    <row r="618" spans="11:11">
      <c r="K618" s="325"/>
    </row>
    <row r="619" spans="11:11">
      <c r="K619" s="325"/>
    </row>
    <row r="620" spans="11:11">
      <c r="K620" s="325"/>
    </row>
    <row r="621" spans="11:11">
      <c r="K621" s="325"/>
    </row>
    <row r="622" spans="11:11">
      <c r="K622" s="325"/>
    </row>
    <row r="623" spans="11:11">
      <c r="K623" s="325"/>
    </row>
    <row r="624" spans="11:11">
      <c r="K624" s="325"/>
    </row>
    <row r="625" spans="11:11">
      <c r="K625" s="325"/>
    </row>
    <row r="626" spans="11:11">
      <c r="K626" s="325"/>
    </row>
    <row r="627" spans="11:11">
      <c r="K627" s="325"/>
    </row>
    <row r="628" spans="11:11">
      <c r="K628" s="325"/>
    </row>
    <row r="629" spans="11:11">
      <c r="K629" s="325"/>
    </row>
    <row r="630" spans="11:11">
      <c r="K630" s="325"/>
    </row>
    <row r="631" spans="11:11">
      <c r="K631" s="325"/>
    </row>
    <row r="632" spans="11:11">
      <c r="K632" s="325"/>
    </row>
    <row r="633" spans="11:11">
      <c r="K633" s="325"/>
    </row>
    <row r="634" spans="11:11">
      <c r="K634" s="325"/>
    </row>
    <row r="635" spans="11:11">
      <c r="K635" s="325"/>
    </row>
    <row r="636" spans="11:11">
      <c r="K636" s="325"/>
    </row>
    <row r="637" spans="11:11">
      <c r="K637" s="325"/>
    </row>
    <row r="638" spans="11:11">
      <c r="K638" s="325"/>
    </row>
    <row r="639" spans="11:11">
      <c r="K639" s="325"/>
    </row>
    <row r="640" spans="11:11">
      <c r="K640" s="325"/>
    </row>
    <row r="641" spans="11:11">
      <c r="K641" s="325"/>
    </row>
    <row r="642" spans="11:11">
      <c r="K642" s="325"/>
    </row>
    <row r="643" spans="11:11">
      <c r="K643" s="325"/>
    </row>
    <row r="644" spans="11:11">
      <c r="K644" s="325"/>
    </row>
    <row r="645" spans="11:11">
      <c r="K645" s="325"/>
    </row>
    <row r="646" spans="11:11">
      <c r="K646" s="325"/>
    </row>
    <row r="647" spans="11:11">
      <c r="K647" s="325"/>
    </row>
    <row r="648" spans="11:11">
      <c r="K648" s="325"/>
    </row>
    <row r="649" spans="11:11">
      <c r="K649" s="325"/>
    </row>
    <row r="650" spans="11:11">
      <c r="K650" s="325"/>
    </row>
    <row r="651" spans="11:11">
      <c r="K651" s="325"/>
    </row>
    <row r="652" spans="11:11">
      <c r="K652" s="325"/>
    </row>
    <row r="653" spans="11:11">
      <c r="K653" s="325"/>
    </row>
    <row r="654" spans="11:11">
      <c r="K654" s="325"/>
    </row>
    <row r="655" spans="11:11">
      <c r="K655" s="325"/>
    </row>
    <row r="656" spans="11:11">
      <c r="K656" s="325"/>
    </row>
    <row r="657" spans="11:11">
      <c r="K657" s="325"/>
    </row>
    <row r="658" spans="11:11">
      <c r="K658" s="325"/>
    </row>
    <row r="659" spans="11:11">
      <c r="K659" s="325"/>
    </row>
    <row r="660" spans="11:11">
      <c r="K660" s="325"/>
    </row>
    <row r="661" spans="11:11">
      <c r="K661" s="325"/>
    </row>
    <row r="662" spans="11:11">
      <c r="K662" s="325"/>
    </row>
    <row r="663" spans="11:11">
      <c r="K663" s="325"/>
    </row>
    <row r="664" spans="11:11">
      <c r="K664" s="325"/>
    </row>
    <row r="665" spans="11:11">
      <c r="K665" s="325"/>
    </row>
    <row r="666" spans="11:11">
      <c r="K666" s="325"/>
    </row>
    <row r="667" spans="11:11">
      <c r="K667" s="325"/>
    </row>
    <row r="668" spans="11:11">
      <c r="K668" s="325"/>
    </row>
    <row r="669" spans="11:11">
      <c r="K669" s="325"/>
    </row>
  </sheetData>
  <mergeCells count="15">
    <mergeCell ref="L6:L7"/>
    <mergeCell ref="M6:M7"/>
    <mergeCell ref="A68:A70"/>
    <mergeCell ref="K68:K70"/>
    <mergeCell ref="K128:K132"/>
    <mergeCell ref="A8:A10"/>
    <mergeCell ref="K8:K10"/>
    <mergeCell ref="K20:K31"/>
    <mergeCell ref="K56:K58"/>
    <mergeCell ref="A6:A7"/>
    <mergeCell ref="B6:B7"/>
    <mergeCell ref="C6:C7"/>
    <mergeCell ref="D6:D7"/>
    <mergeCell ref="F6:I6"/>
    <mergeCell ref="K6:K7"/>
  </mergeCells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showGridLines="0" showZeros="0" topLeftCell="A19" zoomScale="75" workbookViewId="0">
      <selection activeCell="B26" sqref="B26"/>
    </sheetView>
  </sheetViews>
  <sheetFormatPr baseColWidth="10" defaultRowHeight="12.75"/>
  <cols>
    <col min="1" max="1" width="62.140625" style="349" bestFit="1" customWidth="1"/>
    <col min="2" max="2" width="14.85546875" style="339" customWidth="1"/>
    <col min="3" max="3" width="11.42578125" style="3"/>
    <col min="4" max="4" width="15.42578125" style="3" customWidth="1"/>
    <col min="5" max="5" width="15.140625" style="3" bestFit="1" customWidth="1"/>
    <col min="6" max="16384" width="11.42578125" style="3"/>
  </cols>
  <sheetData>
    <row r="1" spans="1:6">
      <c r="A1" s="338" t="s">
        <v>322</v>
      </c>
    </row>
    <row r="2" spans="1:6">
      <c r="A2" s="361" t="s">
        <v>329</v>
      </c>
    </row>
    <row r="3" spans="1:6">
      <c r="A3" s="338"/>
    </row>
    <row r="4" spans="1:6">
      <c r="A4" s="409" t="s">
        <v>252</v>
      </c>
      <c r="B4" s="410" t="s">
        <v>302</v>
      </c>
      <c r="D4" s="411" t="s">
        <v>303</v>
      </c>
      <c r="E4" s="412"/>
    </row>
    <row r="5" spans="1:6">
      <c r="A5" s="409"/>
      <c r="B5" s="410"/>
      <c r="D5" s="340">
        <f>Hoja2!F5</f>
        <v>0</v>
      </c>
      <c r="E5" s="340">
        <f>Hoja2!G5</f>
        <v>0</v>
      </c>
      <c r="F5" s="203"/>
    </row>
    <row r="6" spans="1:6">
      <c r="A6" s="341" t="s">
        <v>259</v>
      </c>
      <c r="B6" s="298">
        <v>1</v>
      </c>
      <c r="D6" s="340">
        <f>Hoja2!F6</f>
        <v>0</v>
      </c>
      <c r="E6" s="340">
        <f>Hoja2!G6</f>
        <v>0</v>
      </c>
      <c r="F6" s="342"/>
    </row>
    <row r="7" spans="1:6">
      <c r="A7" s="341" t="s">
        <v>264</v>
      </c>
      <c r="B7" s="298">
        <v>2</v>
      </c>
      <c r="D7" s="340">
        <f>Hoja2!F7</f>
        <v>0</v>
      </c>
      <c r="E7" s="340">
        <f>Hoja2!G7</f>
        <v>0</v>
      </c>
      <c r="F7" s="342"/>
    </row>
    <row r="8" spans="1:6">
      <c r="A8" s="345" t="s">
        <v>270</v>
      </c>
      <c r="B8" s="413">
        <v>3</v>
      </c>
      <c r="D8" s="340">
        <f>Hoja2!F8</f>
        <v>0</v>
      </c>
      <c r="E8" s="340">
        <f>Hoja2!G8</f>
        <v>0</v>
      </c>
      <c r="F8" s="342"/>
    </row>
    <row r="9" spans="1:6">
      <c r="A9" s="346" t="s">
        <v>271</v>
      </c>
      <c r="B9" s="413"/>
      <c r="D9" s="340">
        <f>Hoja2!F9</f>
        <v>0</v>
      </c>
      <c r="E9" s="340">
        <f>Hoja2!G9</f>
        <v>0</v>
      </c>
      <c r="F9" s="342"/>
    </row>
    <row r="10" spans="1:6">
      <c r="A10" s="345" t="s">
        <v>273</v>
      </c>
      <c r="B10" s="413">
        <v>4</v>
      </c>
      <c r="D10" s="340">
        <f>Hoja2!F10</f>
        <v>0</v>
      </c>
      <c r="E10" s="340">
        <f>Hoja2!G10</f>
        <v>0</v>
      </c>
      <c r="F10" s="342"/>
    </row>
    <row r="11" spans="1:6">
      <c r="A11" s="346" t="s">
        <v>274</v>
      </c>
      <c r="B11" s="413"/>
      <c r="D11" s="343">
        <f>Hoja2!F12</f>
        <v>0</v>
      </c>
      <c r="E11" s="354"/>
      <c r="F11" s="342"/>
    </row>
    <row r="12" spans="1:6" ht="12.75" customHeight="1">
      <c r="A12" s="341" t="s">
        <v>275</v>
      </c>
      <c r="B12" s="298">
        <v>5</v>
      </c>
      <c r="E12" s="344">
        <f>IF(E5&gt;0,Hoja2!G13,0)</f>
        <v>0</v>
      </c>
      <c r="F12" s="344"/>
    </row>
    <row r="13" spans="1:6">
      <c r="A13" s="341" t="s">
        <v>279</v>
      </c>
      <c r="B13" s="298">
        <v>6</v>
      </c>
    </row>
    <row r="14" spans="1:6">
      <c r="A14" s="341" t="s">
        <v>280</v>
      </c>
      <c r="B14" s="298">
        <v>7</v>
      </c>
      <c r="D14" s="419" t="s">
        <v>304</v>
      </c>
      <c r="E14" s="420"/>
    </row>
    <row r="15" spans="1:6">
      <c r="A15" s="345" t="s">
        <v>282</v>
      </c>
      <c r="B15" s="413">
        <v>8</v>
      </c>
      <c r="D15" s="340" t="str">
        <f>Hoja2!K6</f>
        <v>Pobres</v>
      </c>
      <c r="E15" s="340">
        <f>Hoja2!L6</f>
        <v>1</v>
      </c>
    </row>
    <row r="16" spans="1:6">
      <c r="A16" s="346" t="s">
        <v>283</v>
      </c>
      <c r="B16" s="413"/>
      <c r="D16" s="340" t="str">
        <f>Hoja2!K7</f>
        <v>Regulares</v>
      </c>
      <c r="E16" s="340">
        <f>Hoja2!L7</f>
        <v>2</v>
      </c>
    </row>
    <row r="17" spans="1:5">
      <c r="A17" s="345" t="s">
        <v>286</v>
      </c>
      <c r="B17" s="413">
        <v>9</v>
      </c>
      <c r="D17" s="340" t="str">
        <f>Hoja2!K8</f>
        <v>Buenas</v>
      </c>
      <c r="E17" s="340">
        <f>Hoja2!L8</f>
        <v>3</v>
      </c>
    </row>
    <row r="18" spans="1:5">
      <c r="A18" s="346" t="s">
        <v>287</v>
      </c>
      <c r="B18" s="413"/>
      <c r="D18" s="340">
        <f>Hoja2!K9</f>
        <v>0</v>
      </c>
      <c r="E18" s="340">
        <f>Hoja2!L9</f>
        <v>0</v>
      </c>
    </row>
    <row r="19" spans="1:5">
      <c r="A19" s="345" t="s">
        <v>288</v>
      </c>
      <c r="B19" s="413">
        <v>10</v>
      </c>
      <c r="D19" s="340">
        <f>Hoja2!K10</f>
        <v>0</v>
      </c>
      <c r="E19" s="340">
        <f>Hoja2!L10</f>
        <v>0</v>
      </c>
    </row>
    <row r="20" spans="1:5">
      <c r="A20" s="346" t="s">
        <v>289</v>
      </c>
      <c r="B20" s="413"/>
      <c r="D20" s="340"/>
      <c r="E20" s="340"/>
    </row>
    <row r="21" spans="1:5">
      <c r="A21" s="341" t="s">
        <v>290</v>
      </c>
      <c r="B21" s="298">
        <v>11</v>
      </c>
      <c r="D21" s="343" t="str">
        <f>IF(E15&gt;0,"Ingresar Valor",0)</f>
        <v>Ingresar Valor</v>
      </c>
      <c r="E21" s="11">
        <v>2</v>
      </c>
    </row>
    <row r="22" spans="1:5">
      <c r="A22" s="341" t="s">
        <v>296</v>
      </c>
      <c r="B22" s="298">
        <v>12</v>
      </c>
      <c r="D22" s="347"/>
      <c r="E22" s="344">
        <f>IF(E15&gt;0,Hoja2!M14,0)</f>
        <v>0</v>
      </c>
    </row>
    <row r="23" spans="1:5">
      <c r="A23" s="341" t="s">
        <v>297</v>
      </c>
      <c r="B23" s="298">
        <v>13</v>
      </c>
      <c r="D23" s="348"/>
      <c r="E23" s="348"/>
    </row>
    <row r="24" spans="1:5">
      <c r="A24" s="341" t="s">
        <v>298</v>
      </c>
      <c r="B24" s="298">
        <v>14</v>
      </c>
      <c r="D24" s="417" t="s">
        <v>305</v>
      </c>
      <c r="E24" s="418"/>
    </row>
    <row r="25" spans="1:5">
      <c r="A25" s="344" t="s">
        <v>311</v>
      </c>
      <c r="B25" s="353">
        <v>5</v>
      </c>
      <c r="D25" s="340" t="s">
        <v>255</v>
      </c>
      <c r="E25" s="340">
        <v>1</v>
      </c>
    </row>
    <row r="26" spans="1:5">
      <c r="D26" s="340" t="s">
        <v>256</v>
      </c>
      <c r="E26" s="340">
        <v>2</v>
      </c>
    </row>
    <row r="27" spans="1:5">
      <c r="A27" s="350"/>
      <c r="B27" s="344">
        <f>Hoja2!B26</f>
        <v>0</v>
      </c>
      <c r="D27" s="340" t="s">
        <v>257</v>
      </c>
      <c r="E27" s="340">
        <v>3</v>
      </c>
    </row>
    <row r="28" spans="1:5">
      <c r="D28" s="340" t="s">
        <v>258</v>
      </c>
      <c r="E28" s="340">
        <v>4</v>
      </c>
    </row>
    <row r="29" spans="1:5">
      <c r="D29" s="343" t="s">
        <v>311</v>
      </c>
      <c r="E29" s="11">
        <v>3</v>
      </c>
    </row>
    <row r="30" spans="1:5">
      <c r="A30" s="351" t="s">
        <v>326</v>
      </c>
      <c r="B30" s="12">
        <v>152</v>
      </c>
      <c r="E30" s="344">
        <f>IF(Hoja2!Q11=TRUE,Hoja2!P9,0)</f>
        <v>0</v>
      </c>
    </row>
    <row r="31" spans="1:5">
      <c r="A31" s="352"/>
      <c r="B31" s="344">
        <f>Hoja2!D32</f>
        <v>0</v>
      </c>
    </row>
    <row r="32" spans="1:5">
      <c r="A32" s="352"/>
      <c r="B32" s="344"/>
    </row>
    <row r="33" spans="1:7">
      <c r="A33" s="352"/>
      <c r="B33" s="421" t="s">
        <v>327</v>
      </c>
      <c r="C33" s="421"/>
      <c r="D33" s="421"/>
      <c r="E33" s="422">
        <f>IF(Hoja2!H16=TRUE,0,Hoja2!E16)</f>
        <v>13.503797468354433</v>
      </c>
      <c r="F33" s="422"/>
      <c r="G33" s="422"/>
    </row>
    <row r="34" spans="1:7">
      <c r="B34" s="3"/>
    </row>
    <row r="35" spans="1:7">
      <c r="B35" s="415" t="s">
        <v>328</v>
      </c>
      <c r="C35" s="415"/>
      <c r="D35" s="415"/>
      <c r="E35" s="416">
        <f>IF(Hoja2!E27=TRUE,0,IF(B30&lt;Hoja2!E16,"Escorrentía Superficial Nula Pd &lt; Po",IF(B30=0,0,Hoja2!F25)))</f>
        <v>0.61253780822615822</v>
      </c>
      <c r="F35" s="416"/>
      <c r="G35" s="416"/>
    </row>
    <row r="36" spans="1:7">
      <c r="B36" s="414" t="s">
        <v>330</v>
      </c>
      <c r="C36" s="414"/>
      <c r="D36" s="414"/>
      <c r="E36" s="416"/>
      <c r="F36" s="416"/>
      <c r="G36" s="416"/>
    </row>
    <row r="38" spans="1:7">
      <c r="B38" s="415" t="s">
        <v>328</v>
      </c>
      <c r="C38" s="415"/>
      <c r="D38" s="415"/>
      <c r="E38" s="416">
        <f>IF(E35&gt;0,((B30-E33)*(B30+23*E33))/((B30+11*E33)^2),0)</f>
        <v>0.70928687622779085</v>
      </c>
      <c r="F38" s="416"/>
      <c r="G38" s="416"/>
    </row>
    <row r="39" spans="1:7">
      <c r="B39" s="414" t="s">
        <v>331</v>
      </c>
      <c r="C39" s="414"/>
      <c r="D39" s="414"/>
      <c r="E39" s="416"/>
      <c r="F39" s="416"/>
      <c r="G39" s="416"/>
    </row>
  </sheetData>
  <sheetProtection password="DC91" sheet="1" objects="1" scenarios="1"/>
  <mergeCells count="18">
    <mergeCell ref="D24:E24"/>
    <mergeCell ref="B35:D35"/>
    <mergeCell ref="B10:B11"/>
    <mergeCell ref="D14:E14"/>
    <mergeCell ref="B15:B16"/>
    <mergeCell ref="B17:B18"/>
    <mergeCell ref="B33:D33"/>
    <mergeCell ref="E33:G33"/>
    <mergeCell ref="B36:D36"/>
    <mergeCell ref="B38:D38"/>
    <mergeCell ref="B39:D39"/>
    <mergeCell ref="E35:G36"/>
    <mergeCell ref="E38:G39"/>
    <mergeCell ref="A4:A5"/>
    <mergeCell ref="B4:B5"/>
    <mergeCell ref="D4:E4"/>
    <mergeCell ref="B8:B9"/>
    <mergeCell ref="B19:B20"/>
  </mergeCells>
  <phoneticPr fontId="0" type="noConversion"/>
  <conditionalFormatting sqref="D11 D21 D29">
    <cfRule type="cellIs" dxfId="12" priority="1" stopIfTrue="1" operator="notEqual">
      <formula>0</formula>
    </cfRule>
  </conditionalFormatting>
  <conditionalFormatting sqref="D5:E10 D15:E20 D25:E28">
    <cfRule type="cellIs" dxfId="11" priority="2" stopIfTrue="1" operator="notEqual">
      <formula>0</formula>
    </cfRule>
  </conditionalFormatting>
  <conditionalFormatting sqref="E35 E33:G33 E38:G39">
    <cfRule type="cellIs" dxfId="10" priority="3" stopIfTrue="1" operator="notEqual">
      <formula>0</formula>
    </cfRule>
  </conditionalFormatting>
  <conditionalFormatting sqref="E12 E22 E30 B27 B31:B32">
    <cfRule type="cellIs" dxfId="9" priority="4" stopIfTrue="1" operator="notEqual">
      <formula>0</formula>
    </cfRule>
  </conditionalFormatting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workbookViewId="0">
      <selection sqref="A1:IV65536"/>
    </sheetView>
  </sheetViews>
  <sheetFormatPr baseColWidth="10" defaultRowHeight="12.75"/>
  <sheetData>
    <row r="1" spans="1:4" ht="12.75" customHeight="1">
      <c r="A1" s="399" t="s">
        <v>252</v>
      </c>
      <c r="B1" s="399" t="s">
        <v>250</v>
      </c>
    </row>
    <row r="2" spans="1:4">
      <c r="A2" s="400"/>
      <c r="B2" s="400"/>
    </row>
    <row r="3" spans="1:4">
      <c r="A3" s="401" t="s">
        <v>259</v>
      </c>
      <c r="B3" s="308" t="s">
        <v>260</v>
      </c>
      <c r="D3" t="s">
        <v>260</v>
      </c>
    </row>
    <row r="4" spans="1:4">
      <c r="A4" s="402"/>
      <c r="B4" s="308" t="s">
        <v>235</v>
      </c>
      <c r="D4" t="s">
        <v>235</v>
      </c>
    </row>
    <row r="5" spans="1:4">
      <c r="A5" s="403"/>
      <c r="B5" s="308"/>
    </row>
    <row r="6" spans="1:4">
      <c r="A6" s="311"/>
      <c r="B6" s="308"/>
      <c r="D6" t="s">
        <v>241</v>
      </c>
    </row>
    <row r="7" spans="1:4">
      <c r="A7" s="311"/>
      <c r="B7" s="308"/>
      <c r="D7" t="s">
        <v>314</v>
      </c>
    </row>
    <row r="8" spans="1:4">
      <c r="A8" s="311"/>
      <c r="B8" s="308"/>
      <c r="D8" t="s">
        <v>257</v>
      </c>
    </row>
    <row r="9" spans="1:4">
      <c r="A9" s="311"/>
      <c r="B9" s="308"/>
      <c r="D9" t="s">
        <v>315</v>
      </c>
    </row>
    <row r="10" spans="1:4">
      <c r="A10" s="311"/>
      <c r="B10" s="308"/>
      <c r="D10" t="s">
        <v>316</v>
      </c>
    </row>
    <row r="11" spans="1:4">
      <c r="A11" s="311"/>
      <c r="B11" s="308"/>
      <c r="D11" t="s">
        <v>317</v>
      </c>
    </row>
    <row r="12" spans="1:4">
      <c r="A12" s="311"/>
      <c r="B12" s="308"/>
    </row>
    <row r="13" spans="1:4">
      <c r="A13" s="311"/>
      <c r="B13" s="308"/>
      <c r="D13" t="s">
        <v>241</v>
      </c>
    </row>
    <row r="14" spans="1:4">
      <c r="A14" s="311"/>
      <c r="B14" s="308"/>
      <c r="D14" t="s">
        <v>257</v>
      </c>
    </row>
    <row r="15" spans="1:4" ht="25.5">
      <c r="A15" s="307" t="s">
        <v>264</v>
      </c>
      <c r="B15" t="s">
        <v>241</v>
      </c>
      <c r="D15" t="s">
        <v>316</v>
      </c>
    </row>
    <row r="16" spans="1:4">
      <c r="A16" s="311"/>
      <c r="B16" t="s">
        <v>314</v>
      </c>
    </row>
    <row r="17" spans="1:2">
      <c r="A17" s="311"/>
      <c r="B17" t="s">
        <v>257</v>
      </c>
    </row>
    <row r="18" spans="1:2">
      <c r="A18" s="311"/>
      <c r="B18" t="s">
        <v>315</v>
      </c>
    </row>
    <row r="19" spans="1:2">
      <c r="A19" s="311"/>
      <c r="B19" t="s">
        <v>316</v>
      </c>
    </row>
    <row r="20" spans="1:2">
      <c r="A20" s="311"/>
      <c r="B20" t="s">
        <v>317</v>
      </c>
    </row>
    <row r="21" spans="1:2">
      <c r="A21" s="311"/>
      <c r="B21" s="308"/>
    </row>
    <row r="22" spans="1:2">
      <c r="A22" s="311"/>
      <c r="B22" s="308"/>
    </row>
    <row r="23" spans="1:2">
      <c r="A23" s="311"/>
      <c r="B23" s="308"/>
    </row>
    <row r="24" spans="1:2">
      <c r="A24" s="311"/>
      <c r="B24" s="308"/>
    </row>
    <row r="25" spans="1:2">
      <c r="A25" s="311"/>
      <c r="B25" s="308"/>
    </row>
    <row r="26" spans="1:2">
      <c r="A26" s="312"/>
      <c r="B26" s="308"/>
    </row>
    <row r="27" spans="1:2" ht="25.5">
      <c r="A27" s="313" t="s">
        <v>269</v>
      </c>
      <c r="B27" t="s">
        <v>241</v>
      </c>
    </row>
    <row r="28" spans="1:2">
      <c r="A28" s="314"/>
      <c r="B28" t="s">
        <v>314</v>
      </c>
    </row>
    <row r="29" spans="1:2">
      <c r="A29" s="314"/>
      <c r="B29" t="s">
        <v>257</v>
      </c>
    </row>
    <row r="30" spans="1:2">
      <c r="A30" s="314"/>
      <c r="B30" t="s">
        <v>315</v>
      </c>
    </row>
    <row r="31" spans="1:2">
      <c r="A31" s="314"/>
      <c r="B31" t="s">
        <v>316</v>
      </c>
    </row>
    <row r="32" spans="1:2">
      <c r="A32" s="314"/>
      <c r="B32" t="s">
        <v>317</v>
      </c>
    </row>
    <row r="33" spans="1:2">
      <c r="A33" s="314"/>
      <c r="B33" s="308"/>
    </row>
    <row r="34" spans="1:2">
      <c r="A34" s="314"/>
      <c r="B34" s="308"/>
    </row>
    <row r="35" spans="1:2">
      <c r="A35" s="314"/>
      <c r="B35" s="308"/>
    </row>
    <row r="36" spans="1:2">
      <c r="A36" s="314"/>
      <c r="B36" s="308"/>
    </row>
    <row r="37" spans="1:2">
      <c r="A37" s="314"/>
      <c r="B37" s="308"/>
    </row>
    <row r="38" spans="1:2">
      <c r="A38" s="315"/>
      <c r="B38" s="308"/>
    </row>
    <row r="39" spans="1:2" ht="25.5">
      <c r="A39" s="307" t="s">
        <v>272</v>
      </c>
      <c r="B39" s="308" t="s">
        <v>241</v>
      </c>
    </row>
    <row r="40" spans="1:2">
      <c r="A40" s="311"/>
      <c r="B40" s="308" t="s">
        <v>257</v>
      </c>
    </row>
    <row r="41" spans="1:2">
      <c r="A41" s="311"/>
      <c r="B41" s="308" t="s">
        <v>316</v>
      </c>
    </row>
    <row r="42" spans="1:2">
      <c r="A42" s="311"/>
      <c r="B42" s="308"/>
    </row>
    <row r="43" spans="1:2">
      <c r="A43" s="311"/>
      <c r="B43" s="308"/>
    </row>
    <row r="44" spans="1:2">
      <c r="A44" s="311"/>
      <c r="B44" s="308"/>
    </row>
    <row r="45" spans="1:2">
      <c r="A45" s="311"/>
      <c r="B45" s="308"/>
    </row>
    <row r="46" spans="1:2">
      <c r="A46" s="311"/>
      <c r="B46" s="308"/>
    </row>
    <row r="47" spans="1:2">
      <c r="A47" s="311"/>
      <c r="B47" s="308"/>
    </row>
    <row r="48" spans="1:2">
      <c r="A48" s="311"/>
      <c r="B48" s="308"/>
    </row>
    <row r="49" spans="1:2">
      <c r="A49" s="311"/>
      <c r="B49" s="308"/>
    </row>
    <row r="50" spans="1:2">
      <c r="A50" s="312"/>
      <c r="B50" s="308"/>
    </row>
    <row r="51" spans="1:2" ht="38.25">
      <c r="A51" s="307" t="s">
        <v>275</v>
      </c>
      <c r="B51" s="308"/>
    </row>
    <row r="52" spans="1:2">
      <c r="A52" s="311"/>
      <c r="B52" s="308"/>
    </row>
    <row r="53" spans="1:2">
      <c r="A53" s="312"/>
      <c r="B53" s="308"/>
    </row>
    <row r="54" spans="1:2">
      <c r="A54" s="311"/>
      <c r="B54" s="308"/>
    </row>
    <row r="55" spans="1:2">
      <c r="A55" s="311"/>
      <c r="B55" s="308"/>
    </row>
    <row r="56" spans="1:2">
      <c r="A56" s="311"/>
      <c r="B56" s="308"/>
    </row>
    <row r="57" spans="1:2">
      <c r="A57" s="311"/>
      <c r="B57" s="308"/>
    </row>
    <row r="58" spans="1:2">
      <c r="A58" s="311"/>
      <c r="B58" s="308"/>
    </row>
    <row r="59" spans="1:2">
      <c r="A59" s="311"/>
      <c r="B59" s="308"/>
    </row>
    <row r="60" spans="1:2">
      <c r="A60" s="311"/>
      <c r="B60" s="308"/>
    </row>
    <row r="61" spans="1:2">
      <c r="A61" s="311"/>
      <c r="B61" s="308"/>
    </row>
    <row r="62" spans="1:2">
      <c r="A62" s="311"/>
      <c r="B62" s="308"/>
    </row>
    <row r="63" spans="1:2">
      <c r="A63" s="401" t="s">
        <v>279</v>
      </c>
      <c r="B63" s="308" t="s">
        <v>257</v>
      </c>
    </row>
    <row r="64" spans="1:2">
      <c r="A64" s="402"/>
      <c r="B64" s="308"/>
    </row>
    <row r="65" spans="1:2">
      <c r="A65" s="402"/>
      <c r="B65" s="308"/>
    </row>
    <row r="66" spans="1:2">
      <c r="A66" s="311"/>
      <c r="B66" s="308"/>
    </row>
    <row r="67" spans="1:2">
      <c r="A67" s="311"/>
      <c r="B67" s="308"/>
    </row>
    <row r="68" spans="1:2">
      <c r="A68" s="311"/>
      <c r="B68" s="308"/>
    </row>
    <row r="69" spans="1:2">
      <c r="A69" s="311"/>
      <c r="B69" s="308"/>
    </row>
    <row r="70" spans="1:2">
      <c r="A70" s="311"/>
      <c r="B70" s="308"/>
    </row>
    <row r="71" spans="1:2">
      <c r="A71" s="311"/>
      <c r="B71" s="308"/>
    </row>
    <row r="72" spans="1:2">
      <c r="A72" s="311"/>
      <c r="B72" s="308"/>
    </row>
    <row r="73" spans="1:2">
      <c r="A73" s="311"/>
      <c r="B73" s="308"/>
    </row>
    <row r="74" spans="1:2">
      <c r="A74" s="311"/>
      <c r="B74" s="308"/>
    </row>
    <row r="75" spans="1:2" ht="38.25">
      <c r="A75" s="307" t="s">
        <v>280</v>
      </c>
      <c r="B75" s="308"/>
    </row>
    <row r="76" spans="1:2">
      <c r="A76" s="311"/>
      <c r="B76" s="308"/>
    </row>
    <row r="77" spans="1:2">
      <c r="A77" s="311"/>
      <c r="B77" s="308"/>
    </row>
    <row r="78" spans="1:2">
      <c r="A78" s="311"/>
      <c r="B78" s="308"/>
    </row>
    <row r="79" spans="1:2">
      <c r="A79" s="311"/>
      <c r="B79" s="308"/>
    </row>
    <row r="80" spans="1:2">
      <c r="A80" s="311"/>
      <c r="B80" s="308"/>
    </row>
    <row r="81" spans="1:2">
      <c r="A81" s="311"/>
      <c r="B81" s="308"/>
    </row>
    <row r="82" spans="1:2">
      <c r="A82" s="311"/>
      <c r="B82" s="308"/>
    </row>
    <row r="83" spans="1:2">
      <c r="A83" s="311"/>
      <c r="B83" s="308"/>
    </row>
    <row r="84" spans="1:2">
      <c r="A84" s="311"/>
      <c r="B84" s="308"/>
    </row>
    <row r="85" spans="1:2">
      <c r="A85" s="311"/>
      <c r="B85" s="308"/>
    </row>
    <row r="86" spans="1:2">
      <c r="A86" s="311"/>
      <c r="B86" s="308"/>
    </row>
    <row r="87" spans="1:2" ht="25.5">
      <c r="A87" s="307" t="s">
        <v>281</v>
      </c>
      <c r="B87" s="308"/>
    </row>
    <row r="88" spans="1:2">
      <c r="A88" s="311"/>
      <c r="B88" s="308"/>
    </row>
    <row r="89" spans="1:2">
      <c r="A89" s="311"/>
      <c r="B89" s="308"/>
    </row>
    <row r="90" spans="1:2">
      <c r="A90" s="311"/>
      <c r="B90" s="308"/>
    </row>
    <row r="91" spans="1:2">
      <c r="A91" s="311"/>
      <c r="B91" s="308"/>
    </row>
    <row r="92" spans="1:2">
      <c r="A92" s="311"/>
      <c r="B92" s="308"/>
    </row>
    <row r="93" spans="1:2">
      <c r="A93" s="311"/>
      <c r="B93" s="308"/>
    </row>
    <row r="94" spans="1:2">
      <c r="A94" s="311"/>
      <c r="B94" s="308"/>
    </row>
    <row r="95" spans="1:2">
      <c r="A95" s="311"/>
      <c r="B95" s="308"/>
    </row>
    <row r="96" spans="1:2">
      <c r="A96" s="311"/>
      <c r="B96" s="308"/>
    </row>
    <row r="97" spans="1:2">
      <c r="A97" s="311"/>
      <c r="B97" s="308"/>
    </row>
    <row r="98" spans="1:2">
      <c r="A98" s="311"/>
      <c r="B98" s="308"/>
    </row>
    <row r="99" spans="1:2" ht="38.25">
      <c r="A99" s="307" t="s">
        <v>285</v>
      </c>
      <c r="B99" s="308"/>
    </row>
    <row r="100" spans="1:2">
      <c r="A100" s="311"/>
      <c r="B100" s="308"/>
    </row>
    <row r="101" spans="1:2">
      <c r="A101" s="311"/>
      <c r="B101" s="308"/>
    </row>
    <row r="102" spans="1:2">
      <c r="A102" s="311"/>
      <c r="B102" s="308"/>
    </row>
    <row r="103" spans="1:2">
      <c r="A103" s="311"/>
      <c r="B103" s="308"/>
    </row>
    <row r="104" spans="1:2">
      <c r="A104" s="311"/>
      <c r="B104" s="308"/>
    </row>
    <row r="105" spans="1:2">
      <c r="A105" s="311"/>
      <c r="B105" s="308"/>
    </row>
    <row r="106" spans="1:2">
      <c r="A106" s="311"/>
      <c r="B106" s="308"/>
    </row>
    <row r="107" spans="1:2">
      <c r="A107" s="311"/>
      <c r="B107" s="308"/>
    </row>
    <row r="108" spans="1:2">
      <c r="A108" s="311"/>
      <c r="B108" s="308"/>
    </row>
    <row r="109" spans="1:2">
      <c r="A109" s="311"/>
      <c r="B109" s="308"/>
    </row>
    <row r="110" spans="1:2">
      <c r="A110" s="311"/>
      <c r="B110" s="308"/>
    </row>
    <row r="111" spans="1:2" ht="25.5">
      <c r="A111" s="307" t="s">
        <v>288</v>
      </c>
      <c r="B111" s="308"/>
    </row>
    <row r="112" spans="1:2">
      <c r="A112" s="311"/>
      <c r="B112" s="308"/>
    </row>
    <row r="113" spans="1:2">
      <c r="A113" s="311"/>
      <c r="B113" s="308"/>
    </row>
    <row r="114" spans="1:2">
      <c r="A114" s="311"/>
      <c r="B114" s="308"/>
    </row>
    <row r="115" spans="1:2">
      <c r="A115" s="311"/>
      <c r="B115" s="308"/>
    </row>
    <row r="116" spans="1:2">
      <c r="A116" s="311"/>
      <c r="B116" s="308"/>
    </row>
    <row r="117" spans="1:2">
      <c r="A117" s="311"/>
      <c r="B117" s="308"/>
    </row>
    <row r="118" spans="1:2">
      <c r="A118" s="311"/>
      <c r="B118" s="308"/>
    </row>
    <row r="119" spans="1:2">
      <c r="A119" s="311"/>
      <c r="B119" s="308"/>
    </row>
    <row r="120" spans="1:2">
      <c r="A120" s="311"/>
      <c r="B120" s="308"/>
    </row>
    <row r="121" spans="1:2">
      <c r="A121" s="311"/>
      <c r="B121" s="308"/>
    </row>
    <row r="122" spans="1:2">
      <c r="A122" s="311"/>
      <c r="B122" s="308"/>
    </row>
    <row r="123" spans="1:2">
      <c r="A123" s="307" t="s">
        <v>290</v>
      </c>
      <c r="B123" s="308"/>
    </row>
    <row r="124" spans="1:2">
      <c r="A124" s="311"/>
      <c r="B124" s="308"/>
    </row>
    <row r="125" spans="1:2">
      <c r="A125" s="311"/>
      <c r="B125" s="308"/>
    </row>
    <row r="126" spans="1:2">
      <c r="A126" s="311"/>
      <c r="B126" s="308"/>
    </row>
    <row r="127" spans="1:2">
      <c r="A127" s="311"/>
      <c r="B127" s="308"/>
    </row>
    <row r="128" spans="1:2">
      <c r="A128" s="311"/>
      <c r="B128" s="308"/>
    </row>
    <row r="129" spans="1:2">
      <c r="A129" s="311"/>
      <c r="B129" s="308"/>
    </row>
    <row r="130" spans="1:2">
      <c r="A130" s="311"/>
      <c r="B130" s="308"/>
    </row>
    <row r="131" spans="1:2">
      <c r="A131" s="311"/>
      <c r="B131" s="308"/>
    </row>
    <row r="132" spans="1:2">
      <c r="A132" s="311"/>
      <c r="B132" s="308"/>
    </row>
    <row r="133" spans="1:2">
      <c r="A133" s="311"/>
      <c r="B133" s="308"/>
    </row>
    <row r="134" spans="1:2">
      <c r="A134" s="312"/>
      <c r="B134" s="308"/>
    </row>
    <row r="135" spans="1:2">
      <c r="A135" s="307" t="s">
        <v>296</v>
      </c>
      <c r="B135" s="308"/>
    </row>
    <row r="136" spans="1:2">
      <c r="A136" s="311"/>
      <c r="B136" s="308"/>
    </row>
    <row r="137" spans="1:2">
      <c r="A137" s="311"/>
      <c r="B137" s="308"/>
    </row>
    <row r="138" spans="1:2">
      <c r="A138" s="311"/>
      <c r="B138" s="308"/>
    </row>
    <row r="139" spans="1:2">
      <c r="A139" s="311"/>
      <c r="B139" s="308"/>
    </row>
    <row r="140" spans="1:2">
      <c r="A140" s="311"/>
      <c r="B140" s="308"/>
    </row>
    <row r="141" spans="1:2">
      <c r="A141" s="311"/>
      <c r="B141" s="308"/>
    </row>
    <row r="142" spans="1:2">
      <c r="A142" s="311"/>
      <c r="B142" s="308"/>
    </row>
    <row r="143" spans="1:2">
      <c r="A143" s="311"/>
      <c r="B143" s="308"/>
    </row>
    <row r="144" spans="1:2">
      <c r="A144" s="311"/>
      <c r="B144" s="308"/>
    </row>
    <row r="145" spans="1:2">
      <c r="A145" s="311"/>
      <c r="B145" s="308"/>
    </row>
    <row r="146" spans="1:2">
      <c r="A146" s="311"/>
      <c r="B146" s="308"/>
    </row>
    <row r="147" spans="1:2" ht="25.5">
      <c r="A147" s="307" t="s">
        <v>297</v>
      </c>
      <c r="B147" s="308"/>
    </row>
    <row r="148" spans="1:2">
      <c r="A148" s="311"/>
      <c r="B148" s="308"/>
    </row>
    <row r="149" spans="1:2">
      <c r="A149" s="311"/>
      <c r="B149" s="308"/>
    </row>
    <row r="150" spans="1:2">
      <c r="A150" s="311"/>
      <c r="B150" s="308"/>
    </row>
    <row r="151" spans="1:2">
      <c r="A151" s="311"/>
      <c r="B151" s="308"/>
    </row>
    <row r="152" spans="1:2">
      <c r="A152" s="311"/>
      <c r="B152" s="308"/>
    </row>
    <row r="153" spans="1:2">
      <c r="A153" s="311"/>
      <c r="B153" s="308"/>
    </row>
    <row r="154" spans="1:2">
      <c r="A154" s="311"/>
      <c r="B154" s="308"/>
    </row>
    <row r="155" spans="1:2">
      <c r="A155" s="311"/>
      <c r="B155" s="308"/>
    </row>
    <row r="156" spans="1:2">
      <c r="A156" s="311"/>
      <c r="B156" s="308"/>
    </row>
    <row r="157" spans="1:2">
      <c r="A157" s="311"/>
      <c r="B157" s="308"/>
    </row>
    <row r="158" spans="1:2">
      <c r="A158" s="311"/>
      <c r="B158" s="308"/>
    </row>
    <row r="159" spans="1:2" ht="25.5">
      <c r="A159" s="307" t="s">
        <v>298</v>
      </c>
      <c r="B159" s="317"/>
    </row>
    <row r="160" spans="1:2">
      <c r="A160" s="319"/>
      <c r="B160" s="320"/>
    </row>
    <row r="161" spans="1:2">
      <c r="A161" s="319"/>
      <c r="B161" s="320"/>
    </row>
    <row r="162" spans="1:2">
      <c r="A162" s="319"/>
      <c r="B162" s="320"/>
    </row>
    <row r="163" spans="1:2">
      <c r="A163" s="319"/>
      <c r="B163" s="320"/>
    </row>
    <row r="164" spans="1:2">
      <c r="A164" s="319"/>
      <c r="B164" s="320"/>
    </row>
    <row r="165" spans="1:2">
      <c r="A165" s="319"/>
      <c r="B165" s="320"/>
    </row>
    <row r="166" spans="1:2">
      <c r="A166" s="319"/>
      <c r="B166" s="320"/>
    </row>
    <row r="167" spans="1:2">
      <c r="A167" s="319"/>
      <c r="B167" s="320"/>
    </row>
    <row r="168" spans="1:2">
      <c r="A168" s="319"/>
      <c r="B168" s="320"/>
    </row>
    <row r="169" spans="1:2">
      <c r="A169" s="319"/>
      <c r="B169" s="320"/>
    </row>
    <row r="170" spans="1:2">
      <c r="A170" s="324"/>
      <c r="B170" s="320"/>
    </row>
    <row r="171" spans="1:2">
      <c r="A171" s="325"/>
    </row>
    <row r="172" spans="1:2">
      <c r="A172" s="325"/>
    </row>
    <row r="173" spans="1:2">
      <c r="A173" s="325" t="s">
        <v>299</v>
      </c>
      <c r="B173">
        <v>2</v>
      </c>
    </row>
    <row r="174" spans="1:2">
      <c r="A174" s="325"/>
    </row>
    <row r="175" spans="1:2">
      <c r="A175" s="325"/>
    </row>
    <row r="176" spans="1:2">
      <c r="A176" s="325"/>
    </row>
    <row r="177" spans="1:1">
      <c r="A177" s="325"/>
    </row>
    <row r="178" spans="1:1">
      <c r="A178" s="325"/>
    </row>
    <row r="179" spans="1:1">
      <c r="A179" s="325"/>
    </row>
    <row r="180" spans="1:1">
      <c r="A180" s="325"/>
    </row>
    <row r="181" spans="1:1">
      <c r="A181" s="325"/>
    </row>
    <row r="182" spans="1:1">
      <c r="A182" s="325"/>
    </row>
    <row r="183" spans="1:1">
      <c r="A183" s="325"/>
    </row>
    <row r="184" spans="1:1">
      <c r="A184" s="325"/>
    </row>
    <row r="185" spans="1:1">
      <c r="A185" s="325"/>
    </row>
    <row r="186" spans="1:1">
      <c r="A186" s="325"/>
    </row>
    <row r="187" spans="1:1">
      <c r="A187" s="325"/>
    </row>
    <row r="188" spans="1:1">
      <c r="A188" s="325"/>
    </row>
    <row r="189" spans="1:1">
      <c r="A189" s="325"/>
    </row>
    <row r="190" spans="1:1">
      <c r="A190" s="325"/>
    </row>
    <row r="191" spans="1:1">
      <c r="A191" s="325"/>
    </row>
    <row r="192" spans="1:1">
      <c r="A192" s="325"/>
    </row>
    <row r="193" spans="1:2">
      <c r="A193" s="325"/>
    </row>
    <row r="194" spans="1:2">
      <c r="A194" s="325"/>
    </row>
    <row r="195" spans="1:2">
      <c r="A195" s="325"/>
    </row>
    <row r="196" spans="1:2">
      <c r="A196" s="325"/>
    </row>
    <row r="197" spans="1:2">
      <c r="A197" s="325"/>
    </row>
    <row r="198" spans="1:2">
      <c r="A198" s="325"/>
    </row>
    <row r="199" spans="1:2">
      <c r="A199" s="325"/>
    </row>
    <row r="200" spans="1:2">
      <c r="A200" s="325"/>
    </row>
    <row r="201" spans="1:2">
      <c r="A201" s="325" t="s">
        <v>300</v>
      </c>
      <c r="B201">
        <v>12</v>
      </c>
    </row>
    <row r="202" spans="1:2">
      <c r="A202" s="325"/>
    </row>
    <row r="203" spans="1:2">
      <c r="A203" s="325"/>
    </row>
    <row r="204" spans="1:2">
      <c r="A204" s="325"/>
    </row>
    <row r="205" spans="1:2">
      <c r="A205" s="325"/>
    </row>
    <row r="206" spans="1:2">
      <c r="A206" s="325"/>
    </row>
    <row r="207" spans="1:2">
      <c r="A207" s="325"/>
    </row>
    <row r="208" spans="1:2">
      <c r="A208" s="325"/>
    </row>
    <row r="209" spans="1:2">
      <c r="A209" s="325" t="s">
        <v>301</v>
      </c>
      <c r="B209">
        <v>1</v>
      </c>
    </row>
    <row r="210" spans="1:2">
      <c r="A210" s="325"/>
    </row>
    <row r="211" spans="1:2">
      <c r="A211" s="325"/>
    </row>
    <row r="212" spans="1:2">
      <c r="A212" s="325"/>
    </row>
    <row r="213" spans="1:2">
      <c r="A213" s="325"/>
    </row>
    <row r="214" spans="1:2">
      <c r="A214" s="325"/>
    </row>
    <row r="215" spans="1:2">
      <c r="A215" s="325"/>
    </row>
    <row r="216" spans="1:2">
      <c r="A216" s="325"/>
    </row>
    <row r="217" spans="1:2">
      <c r="A217" s="325"/>
    </row>
    <row r="218" spans="1:2">
      <c r="A218" s="325"/>
    </row>
    <row r="219" spans="1:2">
      <c r="A219" s="325"/>
    </row>
    <row r="220" spans="1:2">
      <c r="A220" s="325"/>
    </row>
    <row r="221" spans="1:2">
      <c r="A221" s="325"/>
    </row>
    <row r="222" spans="1:2">
      <c r="A222" s="325"/>
    </row>
    <row r="223" spans="1:2">
      <c r="A223" s="325"/>
    </row>
    <row r="224" spans="1:2">
      <c r="A224" s="325"/>
    </row>
    <row r="225" spans="1:1">
      <c r="A225" s="325"/>
    </row>
    <row r="226" spans="1:1">
      <c r="A226" s="325"/>
    </row>
    <row r="227" spans="1:1">
      <c r="A227" s="325"/>
    </row>
    <row r="228" spans="1:1">
      <c r="A228" s="325"/>
    </row>
    <row r="229" spans="1:1">
      <c r="A229" s="325"/>
    </row>
    <row r="230" spans="1:1">
      <c r="A230" s="325"/>
    </row>
    <row r="231" spans="1:1">
      <c r="A231" s="325"/>
    </row>
    <row r="232" spans="1:1">
      <c r="A232" s="325"/>
    </row>
    <row r="233" spans="1:1">
      <c r="A233" s="325"/>
    </row>
    <row r="234" spans="1:1">
      <c r="A234" s="325"/>
    </row>
    <row r="235" spans="1:1">
      <c r="A235" s="325"/>
    </row>
    <row r="236" spans="1:1">
      <c r="A236" s="325"/>
    </row>
    <row r="237" spans="1:1">
      <c r="A237" s="325"/>
    </row>
    <row r="238" spans="1:1">
      <c r="A238" s="325"/>
    </row>
    <row r="239" spans="1:1">
      <c r="A239" s="325"/>
    </row>
    <row r="240" spans="1:1">
      <c r="A240" s="325"/>
    </row>
    <row r="241" spans="1:1">
      <c r="A241" s="325"/>
    </row>
    <row r="242" spans="1:1">
      <c r="A242" s="325"/>
    </row>
    <row r="243" spans="1:1">
      <c r="A243" s="325"/>
    </row>
    <row r="244" spans="1:1">
      <c r="A244" s="325"/>
    </row>
    <row r="245" spans="1:1">
      <c r="A245" s="325"/>
    </row>
    <row r="246" spans="1:1">
      <c r="A246" s="325"/>
    </row>
    <row r="247" spans="1:1">
      <c r="A247" s="325"/>
    </row>
    <row r="248" spans="1:1">
      <c r="A248" s="325"/>
    </row>
    <row r="249" spans="1:1">
      <c r="A249" s="325"/>
    </row>
    <row r="250" spans="1:1">
      <c r="A250" s="325"/>
    </row>
    <row r="251" spans="1:1">
      <c r="A251" s="325"/>
    </row>
    <row r="252" spans="1:1">
      <c r="A252" s="325"/>
    </row>
  </sheetData>
  <mergeCells count="4">
    <mergeCell ref="A1:A2"/>
    <mergeCell ref="B1:B2"/>
    <mergeCell ref="A3:A5"/>
    <mergeCell ref="A63:A65"/>
  </mergeCells>
  <phoneticPr fontId="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D1" workbookViewId="0">
      <selection activeCell="H16" sqref="H16"/>
    </sheetView>
  </sheetViews>
  <sheetFormatPr baseColWidth="10" defaultRowHeight="12.75"/>
  <cols>
    <col min="1" max="1" width="29" style="325" bestFit="1" customWidth="1"/>
    <col min="2" max="2" width="12.5703125" style="299" bestFit="1" customWidth="1"/>
    <col min="4" max="4" width="19.85546875" style="112" customWidth="1"/>
    <col min="5" max="6" width="15.42578125" customWidth="1"/>
    <col min="8" max="8" width="12.7109375" bestFit="1" customWidth="1"/>
    <col min="10" max="10" width="12.5703125" bestFit="1" customWidth="1"/>
    <col min="12" max="12" width="12.7109375" bestFit="1" customWidth="1"/>
    <col min="17" max="17" width="12.7109375" bestFit="1" customWidth="1"/>
  </cols>
  <sheetData>
    <row r="1" spans="1:17">
      <c r="A1" s="302"/>
    </row>
    <row r="2" spans="1:17">
      <c r="A2" s="302" t="s">
        <v>251</v>
      </c>
    </row>
    <row r="3" spans="1:17">
      <c r="A3" s="424" t="s">
        <v>252</v>
      </c>
      <c r="B3" s="425" t="s">
        <v>302</v>
      </c>
    </row>
    <row r="4" spans="1:17">
      <c r="A4" s="424"/>
      <c r="B4" s="425"/>
      <c r="E4" s="320" t="s">
        <v>303</v>
      </c>
      <c r="F4" s="320" t="s">
        <v>303</v>
      </c>
      <c r="G4" s="320"/>
      <c r="H4" s="170"/>
      <c r="K4" t="s">
        <v>304</v>
      </c>
      <c r="N4" t="s">
        <v>305</v>
      </c>
      <c r="O4" t="s">
        <v>255</v>
      </c>
      <c r="P4">
        <v>1</v>
      </c>
    </row>
    <row r="5" spans="1:17">
      <c r="A5" s="326" t="s">
        <v>259</v>
      </c>
      <c r="B5" s="327">
        <v>1</v>
      </c>
      <c r="D5" s="328">
        <f>IF($D$25=1,Hoja3!B3,IF($D$25=2,Hoja3!B15,IF($D$25=3,Hoja3!B27,IF($D$25=4,Hoja3!B39,IF($D$25=5,Hoja3!B51,IF($D$25=6,Hoja3!B63,IF($D$25=7,Hoja3!B75,IF($D$25=8,Hoja3!B87,0))))))))</f>
        <v>0</v>
      </c>
      <c r="E5" s="321">
        <f>IF(D25&gt;0,IF($D$25&lt;9,D5,IF($D$25=9,Hoja3!B99,IF($D$25=10,Hoja3!B111,IF($D$25=11,Hoja3!B123,IF($D$25=12,Hoja3!B135))))),o)</f>
        <v>0</v>
      </c>
      <c r="F5" s="321">
        <f t="shared" ref="F5:F10" si="0">IF(E5=FALSE,0,E5)</f>
        <v>0</v>
      </c>
      <c r="G5" s="321">
        <f>IF(F5=0,0,1)</f>
        <v>0</v>
      </c>
      <c r="H5" s="329">
        <f>IF(E5=FALSE,0,1)</f>
        <v>1</v>
      </c>
      <c r="O5" t="s">
        <v>256</v>
      </c>
      <c r="P5">
        <v>2</v>
      </c>
    </row>
    <row r="6" spans="1:17">
      <c r="A6" s="326" t="s">
        <v>264</v>
      </c>
      <c r="B6" s="327">
        <v>2</v>
      </c>
      <c r="D6" s="328">
        <f>IF($D$25=1,Hoja3!B4,IF($D$25=2,Hoja3!B16,IF($D$25=3,Hoja3!B28,IF($D$25=4,Hoja3!B40,IF($D$25=5,Hoja3!B52,IF($D$25=6,Hoja3!B64,IF($D$25=7,Hoja3!B76,IF($D$25=8,Hoja3!B88,0))))))))</f>
        <v>0</v>
      </c>
      <c r="E6" s="321">
        <f>IF($D$25&lt;9,D6,IF($D$25=9,Hoja3!B100,IF($D$25=10,Hoja3!B112,IF($D$25=11,Hoja3!B124,IF($D$25=12,Hoja3!B136)))))</f>
        <v>0</v>
      </c>
      <c r="F6" s="321">
        <f t="shared" si="0"/>
        <v>0</v>
      </c>
      <c r="G6" s="321">
        <f>IF(F6=0,0,2)</f>
        <v>0</v>
      </c>
      <c r="H6" s="329"/>
      <c r="J6" t="str">
        <f>IF($D$25&lt;=4,"Pobre",IF($D$25&lt;=10,"Pobres",IF($D$25=11,"Muy Pobre",0)))</f>
        <v>Pobres</v>
      </c>
      <c r="K6" t="str">
        <f>IF($D$25=7,0,IF($D$25=7,0,IF($D$25=12,0,IF($D$25=13,0,IF($D$25=14,0,J6)))))</f>
        <v>Pobres</v>
      </c>
      <c r="L6">
        <f>IF(K6=0,0,1)</f>
        <v>1</v>
      </c>
      <c r="O6" t="s">
        <v>257</v>
      </c>
      <c r="P6">
        <v>3</v>
      </c>
    </row>
    <row r="7" spans="1:17">
      <c r="A7" s="326" t="s">
        <v>270</v>
      </c>
      <c r="B7" s="423">
        <v>3</v>
      </c>
      <c r="D7" s="328">
        <f>IF($D$25=1,Hoja3!B5,IF($D$25=2,Hoja3!B17,IF($D$25=3,Hoja3!B29,IF($D$25=4,Hoja3!B41,IF($D$25=5,Hoja3!B53,IF($D$25=6,Hoja3!B65,IF($D$25=7,Hoja3!B77,IF($D$25=8,Hoja3!B89,0))))))))</f>
        <v>0</v>
      </c>
      <c r="E7" s="321">
        <f>IF($D$25&lt;9,D7,IF($D$25=9,Hoja3!B101,IF($D$25=10,Hoja3!B113,IF($D$25=11,Hoja3!B125,IF($D$25=12,Hoja3!B137)))))</f>
        <v>0</v>
      </c>
      <c r="F7" s="321">
        <f t="shared" si="0"/>
        <v>0</v>
      </c>
      <c r="G7" s="321">
        <f>IF(F7=0,0,3)</f>
        <v>0</v>
      </c>
      <c r="H7" s="329"/>
      <c r="J7" t="str">
        <f>IF($D$25&lt;=4,"Buena",IF($D$25&lt;=10,"Regulares",IF($D$25=11,"Pobre",0)))</f>
        <v>Regulares</v>
      </c>
      <c r="K7" t="str">
        <f>IF($D$25=7,0,IF($D$25=7,0,IF($D$25=12,0,IF($D$25=13,0,IF($D$25=14,0,J7)))))</f>
        <v>Regulares</v>
      </c>
      <c r="L7">
        <f>IF(K7=0,0,2)</f>
        <v>2</v>
      </c>
      <c r="O7" t="s">
        <v>258</v>
      </c>
      <c r="P7">
        <v>4</v>
      </c>
    </row>
    <row r="8" spans="1:17" ht="25.5">
      <c r="A8" s="326" t="s">
        <v>271</v>
      </c>
      <c r="B8" s="423"/>
      <c r="D8" s="328">
        <f>IF($D$25=1,Hoja3!B6,IF($D$25=2,Hoja3!B18,IF($D$25=3,Hoja3!B30,IF($D$25=4,Hoja3!B42,IF($D$25=5,Hoja3!B54,IF($D$25=6,Hoja3!B66,IF($D$25=7,Hoja3!B78,IF($D$25=8,Hoja3!B90,0))))))))</f>
        <v>0</v>
      </c>
      <c r="E8" s="321">
        <f>IF($D$25&lt;9,D8,IF($D$25=9,Hoja3!B102,IF($D$25=10,Hoja3!B114,IF($D$25=11,Hoja3!B126,IF($D$25=12,Hoja3!B138)))))</f>
        <v>0</v>
      </c>
      <c r="F8" s="321">
        <f t="shared" si="0"/>
        <v>0</v>
      </c>
      <c r="G8" s="321">
        <f>IF(F8=0,0,4)</f>
        <v>0</v>
      </c>
      <c r="H8" s="329"/>
      <c r="J8" t="str">
        <f>IF($D$25&lt;=4,0,IF($D$25&lt;=10,"Buenas",IF($D$25=11,"Regular",0)))</f>
        <v>Buenas</v>
      </c>
      <c r="K8" t="str">
        <f>IF($D$25=7,0,IF($D$25=7,0,IF($D$25=12,0,IF($D$25=13,0,IF($D$25=14,0,J8)))))</f>
        <v>Buenas</v>
      </c>
      <c r="L8">
        <f>IF(K8=0,0,3)</f>
        <v>3</v>
      </c>
      <c r="P8" s="330">
        <f>'Coeficiente de Escorrentia'!E29</f>
        <v>3</v>
      </c>
    </row>
    <row r="9" spans="1:17" ht="25.5">
      <c r="A9" s="326" t="s">
        <v>273</v>
      </c>
      <c r="B9" s="423">
        <v>4</v>
      </c>
      <c r="D9" s="328">
        <f>IF($D$25=1,Hoja3!B7,IF($D$25=2,Hoja3!B19,IF($D$25=3,Hoja3!B31,IF($D$25=4,Hoja3!B43,IF($D$25=5,Hoja3!B55,IF($D$25=6,Hoja3!B67,IF($D$25=7,Hoja3!B79,IF($D$25=8,Hoja3!B91,0))))))))</f>
        <v>0</v>
      </c>
      <c r="E9" s="321">
        <f>IF($D$25&lt;9,D9,IF($D$25=9,Hoja3!B103,IF($D$25=10,Hoja3!B115,IF($D$25=11,Hoja3!B127,IF($D$25=12,Hoja3!B139)))))</f>
        <v>0</v>
      </c>
      <c r="F9" s="321">
        <f t="shared" si="0"/>
        <v>0</v>
      </c>
      <c r="G9" s="321">
        <f>IF(F9=0,0,5)</f>
        <v>0</v>
      </c>
      <c r="H9" s="329"/>
      <c r="J9">
        <f>IF($D$25&lt;=4,0,IF($D$25&lt;=10,0,IF($D$25=11,"Buena",0)))</f>
        <v>0</v>
      </c>
      <c r="K9">
        <f>IF($D$25=5,0,IF($D$25=7,0,IF($D$25=12,0,IF($D$25=13,0,IF($D$25=14,0,J9)))))</f>
        <v>0</v>
      </c>
      <c r="L9">
        <f>IF(K9=0,0,4)</f>
        <v>0</v>
      </c>
      <c r="P9" s="331">
        <f>IF(P8&lt;0,"valor incorrecto",IF(P8&lt;=4,P8,"Valor Incorrecto"))</f>
        <v>3</v>
      </c>
      <c r="Q9">
        <f>P9*1</f>
        <v>3</v>
      </c>
    </row>
    <row r="10" spans="1:17">
      <c r="A10" s="326" t="s">
        <v>274</v>
      </c>
      <c r="B10" s="423"/>
      <c r="D10" s="328">
        <f>IF($D$25=1,Hoja3!B8,IF($D$25=2,Hoja3!B20,IF($D$25=3,Hoja3!B32,IF($D$25=4,Hoja3!B44,IF($D$25=5,Hoja3!B56,IF($D$25=6,Hoja3!B68,IF($D$25=7,Hoja3!B80,IF($D$25=8,Hoja3!B92,0))))))))</f>
        <v>0</v>
      </c>
      <c r="E10" s="321">
        <f>IF($D$25&lt;9,D10,IF($D$25=9,Hoja3!B104,IF($D$25=10,Hoja3!B116,IF($D$25=11,Hoja3!B128,IF($D$25=12,Hoja3!B140)))))</f>
        <v>0</v>
      </c>
      <c r="F10" s="321">
        <f t="shared" si="0"/>
        <v>0</v>
      </c>
      <c r="G10" s="321">
        <f>IF(F10=0,0,6)</f>
        <v>0</v>
      </c>
      <c r="H10" s="329"/>
      <c r="J10">
        <f>IF($D$25&lt;=4,0,IF($D$25&lt;=10,0,IF($D$25=11,"Muy Buena",0)))</f>
        <v>0</v>
      </c>
      <c r="K10">
        <f>IF($D$25=5,0,IF($D$25=7,0,IF($D$25=12,0,IF($D$25=13,0,IF($D$25=14,0,J10)))))</f>
        <v>0</v>
      </c>
      <c r="L10">
        <f>IF(K10=0,0,5)</f>
        <v>0</v>
      </c>
    </row>
    <row r="11" spans="1:17">
      <c r="A11" s="326" t="s">
        <v>275</v>
      </c>
      <c r="B11" s="327">
        <v>5</v>
      </c>
      <c r="D11" s="328">
        <f>IF($D$25=1,Hoja3!B9,IF($D$25=2,Hoja3!B21,IF($D$25=3,Hoja3!B33,IF($D$25=4,Hoja3!B45,IF($D$25=5,Hoja3!B57,IF($D$25=6,Hoja3!B69,IF($D$25=7,Hoja3!B81,IF($D$25=8,Hoja3!B93,0))))))))</f>
        <v>0</v>
      </c>
      <c r="E11" s="301"/>
      <c r="F11" s="301"/>
      <c r="G11" s="301"/>
      <c r="H11" s="301"/>
      <c r="L11">
        <f>MAX(L6:L10)</f>
        <v>3</v>
      </c>
      <c r="Q11" t="b">
        <f>ISERROR(Q9)</f>
        <v>0</v>
      </c>
    </row>
    <row r="12" spans="1:17">
      <c r="A12" s="326" t="s">
        <v>279</v>
      </c>
      <c r="B12" s="327">
        <v>6</v>
      </c>
      <c r="D12" s="328">
        <f>IF($D$25=1,Hoja3!B10,IF($D$25=2,Hoja3!B22,IF($D$25=3,Hoja3!B34,IF($D$25=4,Hoja3!B46,IF($D$25=5,Hoja3!B58,IF($D$25=6,Hoja3!B70,IF($D$25=7,Hoja3!B82,IF($D$25=8,Hoja3!B94,0))))))))</f>
        <v>0</v>
      </c>
      <c r="E12" s="301"/>
      <c r="F12" s="301">
        <f>IF(G5&gt;0,"Ingresar Valor",0)</f>
        <v>0</v>
      </c>
      <c r="G12" s="331">
        <f>'Coeficiente de Escorrentia'!E11</f>
        <v>0</v>
      </c>
      <c r="H12" s="301" t="b">
        <f>ISERROR(L17)</f>
        <v>0</v>
      </c>
    </row>
    <row r="13" spans="1:17">
      <c r="A13" s="326" t="s">
        <v>280</v>
      </c>
      <c r="B13" s="327">
        <v>7</v>
      </c>
      <c r="D13" s="328">
        <f>IF($D$25=1,Hoja3!B11,IF($D$25=2,Hoja3!B23,IF($D$25=3,Hoja3!B35,IF($D$25=4,Hoja3!B47,IF($D$25=5,Hoja3!B59,IF($D$25=6,Hoja3!B71,IF($D$25=7,Hoja3!B83,IF($D$25=8,Hoja3!B95,0))))))))</f>
        <v>0</v>
      </c>
      <c r="E13" s="301"/>
      <c r="F13" s="301"/>
      <c r="G13">
        <f>IF(G12&lt;0,"Valor incorrecto",IF(G12&lt;=I17,0,"valor incorrecto"))</f>
        <v>0</v>
      </c>
      <c r="H13" s="301"/>
      <c r="L13" s="330">
        <f>'Coeficiente de Escorrentia'!E21</f>
        <v>2</v>
      </c>
    </row>
    <row r="14" spans="1:17">
      <c r="A14" s="332" t="s">
        <v>282</v>
      </c>
      <c r="B14" s="423">
        <v>8</v>
      </c>
      <c r="D14" s="328">
        <f>IF($D$25=1,Hoja3!B12,IF($D$25=2,Hoja3!B24,IF($D$25=3,Hoja3!B36,IF($D$25=4,Hoja3!B48,IF($D$25=5,Hoja3!B60,IF($D$25=6,Hoja3!B72,IF($D$25=7,Hoja3!B84,IF($D$25=8,Hoja3!B96,0))))))))</f>
        <v>0</v>
      </c>
      <c r="E14" s="328">
        <f>IF(E18=TRUE,IF('Coeficiente de Escorrentia'!B30&lt;0,0,'Coeficiente de Escorrentia'!B30))</f>
        <v>152</v>
      </c>
      <c r="F14" s="328" t="s">
        <v>306</v>
      </c>
      <c r="G14" s="301"/>
      <c r="H14" s="301"/>
      <c r="L14">
        <f>IF(L13&lt;=0,"valor Incorrecto",IF(L13&lt;=L11,L13,"valor incorrecto"))</f>
        <v>2</v>
      </c>
      <c r="M14">
        <f>IF(L13&lt;=0,"valor Incorrecto",IF(L13&lt;=L11,0,"valor incorrecto"))</f>
        <v>0</v>
      </c>
    </row>
    <row r="15" spans="1:17">
      <c r="A15" s="333" t="s">
        <v>283</v>
      </c>
      <c r="B15" s="423"/>
      <c r="D15" s="328">
        <f>IF($D$25=1,Hoja3!B13,IF($D$25=2,Hoja3!B25,IF($D$25=3,Hoja3!B37,IF($D$25=4,Hoja3!B49,IF($D$25=5,Hoja3!B61,IF($D$25=6,Hoja3!B73,IF($D$25=7,Hoja3!B85,IF($D$25=8,Hoja3!B97,0))))))))</f>
        <v>0</v>
      </c>
      <c r="E15" s="328">
        <f>(Hoja1!D214)</f>
        <v>79</v>
      </c>
      <c r="F15" s="328" t="s">
        <v>307</v>
      </c>
      <c r="G15" s="301"/>
      <c r="H15" s="301"/>
    </row>
    <row r="16" spans="1:17">
      <c r="A16" s="326" t="s">
        <v>286</v>
      </c>
      <c r="B16" s="423">
        <v>9</v>
      </c>
      <c r="D16" s="328">
        <f>IF($D$25=1,Hoja3!B14,IF($D$25=2,Hoja3!B26,IF($D$25=3,Hoja3!B38,IF($D$25=4,Hoja3!B50,IF($D$25=5,Hoja3!B62,IF($D$25=6,Hoja3!B74,IF($D$25=7,Hoja3!B86,IF($D$25=8,Hoja3!B98,0))))))))</f>
        <v>0</v>
      </c>
      <c r="E16" s="301">
        <f>(5080-50.8*E15)/E15</f>
        <v>13.503797468354433</v>
      </c>
      <c r="F16" s="301" t="s">
        <v>325</v>
      </c>
      <c r="G16" s="301">
        <f>E16*1</f>
        <v>13.503797468354433</v>
      </c>
      <c r="H16" s="301" t="b">
        <f>ISERROR(G16)</f>
        <v>0</v>
      </c>
    </row>
    <row r="17" spans="1:12" ht="25.5">
      <c r="A17" s="326" t="s">
        <v>287</v>
      </c>
      <c r="B17" s="423"/>
      <c r="D17" s="328"/>
      <c r="H17" t="s">
        <v>308</v>
      </c>
      <c r="I17">
        <f>MAX(G5:G10)</f>
        <v>0</v>
      </c>
      <c r="K17" t="s">
        <v>309</v>
      </c>
      <c r="L17">
        <f>IF(D25=7,1,IF(D25=5,L14,IF(D25&gt;11,1,IF(D25&gt;5,L14,IF(L14=1,((I20-1)*2+1),IF(L14=2,I20*L14))))))</f>
        <v>2</v>
      </c>
    </row>
    <row r="18" spans="1:12">
      <c r="A18" s="332" t="s">
        <v>288</v>
      </c>
      <c r="B18" s="423">
        <v>10</v>
      </c>
      <c r="D18" s="328"/>
      <c r="E18" t="b">
        <f>ISNONTEXT('Coeficiente de Escorrentia'!B30)</f>
        <v>1</v>
      </c>
    </row>
    <row r="19" spans="1:12" ht="25.5">
      <c r="A19" s="333" t="s">
        <v>289</v>
      </c>
      <c r="B19" s="423"/>
      <c r="D19" s="328"/>
      <c r="K19" t="s">
        <v>310</v>
      </c>
      <c r="L19">
        <f>IF(H12=TRUE,0,IF(L17=FALSE,0,IF(D25="Ingresar Nuevamente su Valor",FALSE,IF(D25=1,IF(I20=1,1,IF(I20=2,L14+1)),L17))))</f>
        <v>2</v>
      </c>
    </row>
    <row r="20" spans="1:12">
      <c r="A20" s="326" t="s">
        <v>290</v>
      </c>
      <c r="B20" s="327">
        <v>11</v>
      </c>
      <c r="D20" s="328"/>
      <c r="I20" s="334">
        <f>IF(G13=FALSE,0,G12)</f>
        <v>0</v>
      </c>
    </row>
    <row r="21" spans="1:12">
      <c r="A21" s="326" t="s">
        <v>296</v>
      </c>
      <c r="B21" s="327">
        <v>12</v>
      </c>
      <c r="D21" s="328"/>
    </row>
    <row r="22" spans="1:12">
      <c r="A22" s="326" t="s">
        <v>297</v>
      </c>
      <c r="B22" s="327">
        <v>13</v>
      </c>
      <c r="F22" s="335">
        <f>I25</f>
        <v>0.61253780822615822</v>
      </c>
    </row>
    <row r="23" spans="1:12">
      <c r="A23" s="326" t="s">
        <v>298</v>
      </c>
      <c r="B23" s="327">
        <v>14</v>
      </c>
    </row>
    <row r="25" spans="1:12">
      <c r="A25" t="s">
        <v>311</v>
      </c>
      <c r="B25" s="336">
        <f>'Coeficiente de Escorrentia'!B25</f>
        <v>5</v>
      </c>
      <c r="D25" s="337">
        <f>IF(B25&gt;0,IF(B25&lt;15,B25,"Ingresar Nuevamente su Valor"),"Ingresar Nuevamente su Valor")</f>
        <v>5</v>
      </c>
      <c r="E25" t="s">
        <v>312</v>
      </c>
      <c r="F25">
        <f>IF(E14=FALSE,0,(IF(E15=FALSE,0,I25)))</f>
        <v>0.61253780822615822</v>
      </c>
      <c r="H25" t="s">
        <v>313</v>
      </c>
      <c r="I25">
        <f>(((E14-((5080-50.8*E15)/E15))^2)/(E14^2+E14*((20320-203.2*E15)/E15)))</f>
        <v>0.61253780822615822</v>
      </c>
    </row>
    <row r="26" spans="1:12">
      <c r="B26" s="337">
        <f>IF(B25&lt;0,"Valor Incorrecto",IF(B25&gt;14,"Valor Incorrecto",0))</f>
        <v>0</v>
      </c>
    </row>
    <row r="27" spans="1:12">
      <c r="E27" t="b">
        <f>ISERROR(E16)</f>
        <v>0</v>
      </c>
    </row>
  </sheetData>
  <mergeCells count="7">
    <mergeCell ref="B14:B15"/>
    <mergeCell ref="B16:B17"/>
    <mergeCell ref="B18:B19"/>
    <mergeCell ref="A3:A4"/>
    <mergeCell ref="B3:B4"/>
    <mergeCell ref="B7:B8"/>
    <mergeCell ref="B9:B10"/>
  </mergeCells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7"/>
  <sheetViews>
    <sheetView showGridLines="0" showZeros="0" topLeftCell="A49" zoomScale="70" workbookViewId="0">
      <selection activeCell="B20" sqref="B20:B21"/>
    </sheetView>
  </sheetViews>
  <sheetFormatPr baseColWidth="10" defaultRowHeight="12.75"/>
  <cols>
    <col min="1" max="1" width="36.5703125" style="3" customWidth="1"/>
    <col min="2" max="2" width="12" style="3" customWidth="1"/>
    <col min="3" max="3" width="10" style="3" customWidth="1"/>
    <col min="4" max="4" width="25" style="3" customWidth="1"/>
    <col min="5" max="5" width="7.7109375" style="3" bestFit="1" customWidth="1"/>
    <col min="6" max="6" width="14.85546875" style="3" customWidth="1"/>
    <col min="7" max="7" width="11.5703125" style="3" bestFit="1" customWidth="1"/>
    <col min="8" max="8" width="9.42578125" style="3" customWidth="1"/>
    <col min="9" max="9" width="13.5703125" style="3" customWidth="1"/>
    <col min="10" max="10" width="11.5703125" style="3" bestFit="1" customWidth="1"/>
    <col min="11" max="11" width="11.42578125" style="3"/>
    <col min="12" max="15" width="0" style="3" hidden="1" customWidth="1"/>
    <col min="16" max="16" width="12.7109375" style="3" hidden="1" customWidth="1"/>
    <col min="17" max="58" width="0" style="3" hidden="1" customWidth="1"/>
    <col min="59" max="16384" width="11.42578125" style="3"/>
  </cols>
  <sheetData>
    <row r="1" spans="1:4" ht="18" customHeight="1">
      <c r="A1" s="426" t="s">
        <v>226</v>
      </c>
      <c r="B1" s="426"/>
      <c r="C1" s="426"/>
      <c r="D1" s="426"/>
    </row>
    <row r="18" spans="1:17">
      <c r="A18" s="383" t="s">
        <v>320</v>
      </c>
      <c r="B18" s="384"/>
    </row>
    <row r="19" spans="1:17" ht="13.5" thickBot="1">
      <c r="A19" s="384"/>
      <c r="B19" s="384"/>
    </row>
    <row r="20" spans="1:17" ht="13.5" thickTop="1">
      <c r="A20" s="466" t="s">
        <v>321</v>
      </c>
      <c r="B20" s="429"/>
    </row>
    <row r="21" spans="1:17" ht="13.5" thickBot="1">
      <c r="A21" s="467"/>
      <c r="B21" s="430"/>
    </row>
    <row r="22" spans="1:17" ht="14.25" thickTop="1" thickBot="1">
      <c r="A22" s="384"/>
      <c r="B22" s="384"/>
    </row>
    <row r="23" spans="1:17" ht="13.5" thickTop="1">
      <c r="A23" s="466" t="s">
        <v>319</v>
      </c>
      <c r="B23" s="468">
        <f>IF(P44=TRUE,0,O44)</f>
        <v>0</v>
      </c>
    </row>
    <row r="24" spans="1:17" ht="13.5" thickBot="1">
      <c r="A24" s="467"/>
      <c r="B24" s="469"/>
    </row>
    <row r="25" spans="1:17" ht="13.5" thickTop="1">
      <c r="A25" s="385"/>
      <c r="B25" s="386"/>
    </row>
    <row r="26" spans="1:17" ht="13.5" thickBot="1"/>
    <row r="27" spans="1:17" ht="13.5" thickTop="1">
      <c r="A27" s="427" t="s">
        <v>227</v>
      </c>
      <c r="B27" s="429"/>
      <c r="D27" s="355" t="s">
        <v>228</v>
      </c>
    </row>
    <row r="28" spans="1:17" ht="13.5" thickBot="1">
      <c r="A28" s="428"/>
      <c r="B28" s="430"/>
      <c r="D28" s="431" t="s">
        <v>323</v>
      </c>
      <c r="E28" s="431"/>
    </row>
    <row r="29" spans="1:17" ht="14.25" thickTop="1" thickBot="1">
      <c r="D29" s="432" t="s">
        <v>229</v>
      </c>
      <c r="E29" s="434"/>
      <c r="F29" s="3">
        <f>IF(N32=FALSE,IF(E29&lt;0,"Ingresar Valor entre 0 y 1",IF(E29&gt;1,"Ingresar Valor entre 0 y 1",0)))</f>
        <v>0</v>
      </c>
      <c r="M29" s="3">
        <f>B27*1</f>
        <v>0</v>
      </c>
      <c r="N29" s="3" t="b">
        <f>ISERROR(M29)</f>
        <v>0</v>
      </c>
      <c r="P29" s="3" t="s">
        <v>230</v>
      </c>
      <c r="Q29" s="357">
        <f>IF(N29=TRUE,0,M29)</f>
        <v>0</v>
      </c>
    </row>
    <row r="30" spans="1:17" ht="14.25" thickTop="1" thickBot="1">
      <c r="A30" s="427" t="s">
        <v>231</v>
      </c>
      <c r="B30" s="429"/>
      <c r="D30" s="433"/>
      <c r="E30" s="435"/>
      <c r="M30" s="3">
        <f>B30*1</f>
        <v>0</v>
      </c>
      <c r="N30" s="3" t="b">
        <f t="shared" ref="N30:N39" si="0">ISERROR(M30)</f>
        <v>0</v>
      </c>
      <c r="P30" s="3" t="s">
        <v>232</v>
      </c>
      <c r="Q30" s="357">
        <f t="shared" ref="Q30:Q39" si="1">IF(N30=TRUE,0,M30)</f>
        <v>0</v>
      </c>
    </row>
    <row r="31" spans="1:17" ht="14.25" thickTop="1" thickBot="1">
      <c r="A31" s="428"/>
      <c r="B31" s="430"/>
      <c r="M31" s="3">
        <f>B33*1</f>
        <v>0</v>
      </c>
      <c r="N31" s="3" t="b">
        <f t="shared" si="0"/>
        <v>0</v>
      </c>
      <c r="P31" s="3" t="s">
        <v>1</v>
      </c>
      <c r="Q31" s="357">
        <f t="shared" si="1"/>
        <v>0</v>
      </c>
    </row>
    <row r="32" spans="1:17" ht="14.25" thickTop="1" thickBot="1">
      <c r="B32" s="339"/>
      <c r="D32" s="432" t="s">
        <v>233</v>
      </c>
      <c r="E32" s="434"/>
      <c r="F32" s="3">
        <f>IF(N35=FALSE,IF(E32&lt;0,"Ingresar Valor entre 0 y 1",IF(E32&gt;1,"Ingresar Valor entre 0 y 1",0)))</f>
        <v>0</v>
      </c>
      <c r="M32" s="3">
        <f>E29*1</f>
        <v>0</v>
      </c>
      <c r="N32" s="3" t="b">
        <f t="shared" si="0"/>
        <v>0</v>
      </c>
      <c r="O32" s="3">
        <f>IF(N32=FALSE,IF(M32&lt;=1,M32))</f>
        <v>0</v>
      </c>
      <c r="P32" s="3" t="s">
        <v>234</v>
      </c>
      <c r="Q32" s="357">
        <f>IF(N32=TRUE,0,O32)</f>
        <v>0</v>
      </c>
    </row>
    <row r="33" spans="1:17" ht="14.25" thickTop="1" thickBot="1">
      <c r="A33" s="427" t="s">
        <v>318</v>
      </c>
      <c r="B33" s="429"/>
      <c r="D33" s="433"/>
      <c r="E33" s="435"/>
      <c r="M33" s="3">
        <f>E32*1</f>
        <v>0</v>
      </c>
      <c r="N33" s="3" t="b">
        <f t="shared" si="0"/>
        <v>0</v>
      </c>
      <c r="O33" s="3">
        <f>IF(N33=FALSE,IF(M33&lt;=1,M33))</f>
        <v>0</v>
      </c>
      <c r="P33" s="3" t="s">
        <v>235</v>
      </c>
      <c r="Q33" s="357">
        <f>IF(N33=TRUE,0,O33)</f>
        <v>0</v>
      </c>
    </row>
    <row r="34" spans="1:17" ht="14.25" thickTop="1" thickBot="1">
      <c r="A34" s="428"/>
      <c r="B34" s="430"/>
      <c r="M34" s="3">
        <f>B49*1</f>
        <v>0.2</v>
      </c>
      <c r="N34" s="3" t="b">
        <f t="shared" si="0"/>
        <v>0</v>
      </c>
      <c r="P34" s="3" t="s">
        <v>34</v>
      </c>
      <c r="Q34" s="357">
        <f t="shared" si="1"/>
        <v>0.2</v>
      </c>
    </row>
    <row r="35" spans="1:17" ht="13.5" thickTop="1">
      <c r="M35" s="3">
        <f>B52*1</f>
        <v>1</v>
      </c>
      <c r="N35" s="3" t="b">
        <f t="shared" si="0"/>
        <v>0</v>
      </c>
      <c r="P35" s="3" t="s">
        <v>236</v>
      </c>
      <c r="Q35" s="357">
        <f t="shared" si="1"/>
        <v>1</v>
      </c>
    </row>
    <row r="36" spans="1:17">
      <c r="Q36" s="357"/>
    </row>
    <row r="37" spans="1:17">
      <c r="Q37" s="357"/>
    </row>
    <row r="38" spans="1:17">
      <c r="Q38" s="357"/>
    </row>
    <row r="39" spans="1:17">
      <c r="M39" s="3">
        <f>E52*1</f>
        <v>1</v>
      </c>
      <c r="N39" s="3" t="b">
        <f t="shared" si="0"/>
        <v>0</v>
      </c>
      <c r="P39" s="3" t="s">
        <v>237</v>
      </c>
      <c r="Q39" s="357">
        <f t="shared" si="1"/>
        <v>1</v>
      </c>
    </row>
    <row r="44" spans="1:17">
      <c r="O44" s="4">
        <f>IF(B20&gt;0,'PP ZANJA DISEÑO generalizado'!D31,0)</f>
        <v>0</v>
      </c>
      <c r="P44" s="3" t="b">
        <f>ISERROR(O44)</f>
        <v>0</v>
      </c>
    </row>
    <row r="48" spans="1:17" ht="13.5" thickBot="1"/>
    <row r="49" spans="1:6" ht="13.5" thickTop="1">
      <c r="A49" s="427" t="s">
        <v>238</v>
      </c>
      <c r="B49" s="429">
        <v>0.2</v>
      </c>
    </row>
    <row r="50" spans="1:6" ht="13.5" thickBot="1">
      <c r="A50" s="428"/>
      <c r="B50" s="430"/>
    </row>
    <row r="51" spans="1:6" ht="14.25" thickTop="1" thickBot="1"/>
    <row r="52" spans="1:6" ht="13.5" thickTop="1">
      <c r="A52" s="427" t="s">
        <v>239</v>
      </c>
      <c r="B52" s="429">
        <v>1</v>
      </c>
      <c r="D52" s="427" t="s">
        <v>240</v>
      </c>
      <c r="E52" s="429">
        <v>1</v>
      </c>
    </row>
    <row r="53" spans="1:6" ht="13.5" thickBot="1">
      <c r="A53" s="428"/>
      <c r="B53" s="430"/>
      <c r="D53" s="428"/>
      <c r="E53" s="430"/>
    </row>
    <row r="54" spans="1:6" ht="13.5" thickTop="1"/>
    <row r="57" spans="1:6" hidden="1">
      <c r="E57" s="3" t="s">
        <v>241</v>
      </c>
      <c r="F57" s="4">
        <f>D63/F59</f>
        <v>6.2132034355964261E-2</v>
      </c>
    </row>
    <row r="58" spans="1:6" hidden="1"/>
    <row r="59" spans="1:6" hidden="1">
      <c r="E59" s="3" t="s">
        <v>242</v>
      </c>
      <c r="F59" s="3">
        <f>2*((A63^2+(A63*Q35)^2)^(0.5))+Q34</f>
        <v>0.48284271247461907</v>
      </c>
    </row>
    <row r="60" spans="1:6" hidden="1"/>
    <row r="61" spans="1:6" hidden="1"/>
    <row r="62" spans="1:6" hidden="1">
      <c r="A62" s="3" t="s">
        <v>243</v>
      </c>
      <c r="B62" s="3" t="s">
        <v>244</v>
      </c>
      <c r="C62" s="3" t="s">
        <v>245</v>
      </c>
      <c r="D62" s="3" t="s">
        <v>246</v>
      </c>
      <c r="E62" s="3" t="s">
        <v>170</v>
      </c>
    </row>
    <row r="63" spans="1:6" hidden="1">
      <c r="A63" s="4">
        <v>0.1</v>
      </c>
      <c r="B63" s="3">
        <f t="shared" ref="B63:B81" si="2">$Q$34+$Q$35*A63+$Q$39*A63</f>
        <v>0.4</v>
      </c>
      <c r="C63" s="3">
        <f t="shared" ref="C63:C81" si="3">$Q$31*($Q$32*$Q$29+$Q$33*B63)/1000</f>
        <v>0</v>
      </c>
      <c r="D63" s="3">
        <f t="shared" ref="D63:D81" si="4">($Q$34+B63)*A63/2</f>
        <v>3.0000000000000006E-2</v>
      </c>
      <c r="E63" s="3">
        <f>C63-D63</f>
        <v>-3.0000000000000006E-2</v>
      </c>
      <c r="F63" s="3">
        <f>ABS(E63)</f>
        <v>3.0000000000000006E-2</v>
      </c>
    </row>
    <row r="64" spans="1:6" hidden="1">
      <c r="A64" s="4">
        <f>A63+0.1</f>
        <v>0.2</v>
      </c>
      <c r="B64" s="3">
        <f t="shared" si="2"/>
        <v>0.60000000000000009</v>
      </c>
      <c r="C64" s="3">
        <f t="shared" si="3"/>
        <v>0</v>
      </c>
      <c r="D64" s="3">
        <f t="shared" si="4"/>
        <v>8.0000000000000016E-2</v>
      </c>
      <c r="E64" s="3">
        <f t="shared" ref="E64:E77" si="5">C64-D64</f>
        <v>-8.0000000000000016E-2</v>
      </c>
      <c r="F64" s="3">
        <f t="shared" ref="F64:F81" si="6">ABS(E64)</f>
        <v>8.0000000000000016E-2</v>
      </c>
    </row>
    <row r="65" spans="1:9" hidden="1">
      <c r="A65" s="4">
        <f t="shared" ref="A65:A77" si="7">A64+0.1</f>
        <v>0.30000000000000004</v>
      </c>
      <c r="B65" s="3">
        <f t="shared" si="2"/>
        <v>0.8</v>
      </c>
      <c r="C65" s="3">
        <f t="shared" si="3"/>
        <v>0</v>
      </c>
      <c r="D65" s="3">
        <f t="shared" si="4"/>
        <v>0.15000000000000002</v>
      </c>
      <c r="E65" s="3">
        <f t="shared" si="5"/>
        <v>-0.15000000000000002</v>
      </c>
      <c r="F65" s="3">
        <f t="shared" si="6"/>
        <v>0.15000000000000002</v>
      </c>
    </row>
    <row r="66" spans="1:9" hidden="1">
      <c r="A66" s="4">
        <f t="shared" si="7"/>
        <v>0.4</v>
      </c>
      <c r="B66" s="3">
        <f t="shared" si="2"/>
        <v>1</v>
      </c>
      <c r="C66" s="3">
        <f t="shared" si="3"/>
        <v>0</v>
      </c>
      <c r="D66" s="3">
        <f t="shared" si="4"/>
        <v>0.24</v>
      </c>
      <c r="E66" s="3">
        <f t="shared" si="5"/>
        <v>-0.24</v>
      </c>
      <c r="F66" s="3">
        <f t="shared" si="6"/>
        <v>0.24</v>
      </c>
      <c r="H66" s="3" t="s">
        <v>247</v>
      </c>
      <c r="I66" s="3">
        <f>IF(F63=F83,A63,IF(F64=F83,A64,IF(F65=F83,A65,IF(F66=F83,A66,IF(F67=F83,A67,IF(F68=F83,A68,IF(F69=F83,A69,IF(F70=F83,A70))))))))</f>
        <v>0.1</v>
      </c>
    </row>
    <row r="67" spans="1:9" hidden="1">
      <c r="A67" s="4">
        <f t="shared" si="7"/>
        <v>0.5</v>
      </c>
      <c r="B67" s="3">
        <f t="shared" si="2"/>
        <v>1.2</v>
      </c>
      <c r="C67" s="3">
        <f t="shared" si="3"/>
        <v>0</v>
      </c>
      <c r="D67" s="3">
        <f t="shared" si="4"/>
        <v>0.35</v>
      </c>
      <c r="E67" s="3">
        <f t="shared" si="5"/>
        <v>-0.35</v>
      </c>
      <c r="F67" s="3">
        <f t="shared" si="6"/>
        <v>0.35</v>
      </c>
      <c r="I67" s="3">
        <f>IF(I66=FALSE,IF(F71=F83,A83,IF(F72=F83,A72,IF(F73=F83,A73,IF(F74=F83,A74,IF(F75=F83,A75,IF(F76=F83,A76)))))),I66)</f>
        <v>0.1</v>
      </c>
    </row>
    <row r="68" spans="1:9" hidden="1">
      <c r="A68" s="4">
        <f t="shared" si="7"/>
        <v>0.6</v>
      </c>
      <c r="B68" s="3">
        <f t="shared" si="2"/>
        <v>1.4</v>
      </c>
      <c r="C68" s="3">
        <f t="shared" si="3"/>
        <v>0</v>
      </c>
      <c r="D68" s="3">
        <f t="shared" si="4"/>
        <v>0.47999999999999993</v>
      </c>
      <c r="E68" s="3">
        <f t="shared" si="5"/>
        <v>-0.47999999999999993</v>
      </c>
      <c r="F68" s="3">
        <f t="shared" si="6"/>
        <v>0.47999999999999993</v>
      </c>
      <c r="I68" s="3">
        <f>IF(I67=FALSE,IF(F77=F83,A77,IF(F78=F83,A78,IF(F79=F83,A79,IF(F80=F83,A80,IF(F81=F83,A81))))),I67)</f>
        <v>0.1</v>
      </c>
    </row>
    <row r="69" spans="1:9" hidden="1">
      <c r="A69" s="4">
        <f t="shared" si="7"/>
        <v>0.7</v>
      </c>
      <c r="B69" s="3">
        <f t="shared" si="2"/>
        <v>1.5999999999999999</v>
      </c>
      <c r="C69" s="3">
        <f t="shared" si="3"/>
        <v>0</v>
      </c>
      <c r="D69" s="3">
        <f t="shared" si="4"/>
        <v>0.62999999999999989</v>
      </c>
      <c r="E69" s="3">
        <f t="shared" si="5"/>
        <v>-0.62999999999999989</v>
      </c>
      <c r="F69" s="3">
        <f t="shared" si="6"/>
        <v>0.62999999999999989</v>
      </c>
    </row>
    <row r="70" spans="1:9" hidden="1">
      <c r="A70" s="4">
        <f t="shared" si="7"/>
        <v>0.79999999999999993</v>
      </c>
      <c r="B70" s="3">
        <f t="shared" si="2"/>
        <v>1.7999999999999998</v>
      </c>
      <c r="C70" s="3">
        <f t="shared" si="3"/>
        <v>0</v>
      </c>
      <c r="D70" s="3">
        <f t="shared" si="4"/>
        <v>0.79999999999999982</v>
      </c>
      <c r="E70" s="3">
        <f t="shared" si="5"/>
        <v>-0.79999999999999982</v>
      </c>
      <c r="F70" s="3">
        <f t="shared" si="6"/>
        <v>0.79999999999999982</v>
      </c>
    </row>
    <row r="71" spans="1:9" hidden="1">
      <c r="A71" s="4">
        <f t="shared" si="7"/>
        <v>0.89999999999999991</v>
      </c>
      <c r="B71" s="3">
        <f t="shared" si="2"/>
        <v>1.9999999999999998</v>
      </c>
      <c r="C71" s="3">
        <f t="shared" si="3"/>
        <v>0</v>
      </c>
      <c r="D71" s="3">
        <f t="shared" si="4"/>
        <v>0.98999999999999977</v>
      </c>
      <c r="E71" s="3">
        <f t="shared" si="5"/>
        <v>-0.98999999999999977</v>
      </c>
      <c r="F71" s="3">
        <f t="shared" si="6"/>
        <v>0.98999999999999977</v>
      </c>
    </row>
    <row r="72" spans="1:9" hidden="1">
      <c r="A72" s="4">
        <f t="shared" si="7"/>
        <v>0.99999999999999989</v>
      </c>
      <c r="B72" s="3">
        <f t="shared" si="2"/>
        <v>2.1999999999999997</v>
      </c>
      <c r="C72" s="3">
        <f t="shared" si="3"/>
        <v>0</v>
      </c>
      <c r="D72" s="3">
        <f t="shared" si="4"/>
        <v>1.1999999999999997</v>
      </c>
      <c r="E72" s="3">
        <f t="shared" si="5"/>
        <v>-1.1999999999999997</v>
      </c>
      <c r="F72" s="3">
        <f t="shared" si="6"/>
        <v>1.1999999999999997</v>
      </c>
    </row>
    <row r="73" spans="1:9" hidden="1">
      <c r="A73" s="4">
        <f t="shared" si="7"/>
        <v>1.0999999999999999</v>
      </c>
      <c r="B73" s="3">
        <f t="shared" si="2"/>
        <v>2.3999999999999995</v>
      </c>
      <c r="C73" s="3">
        <f t="shared" si="3"/>
        <v>0</v>
      </c>
      <c r="D73" s="3">
        <f t="shared" si="4"/>
        <v>1.4299999999999997</v>
      </c>
      <c r="E73" s="3">
        <f t="shared" si="5"/>
        <v>-1.4299999999999997</v>
      </c>
      <c r="F73" s="3">
        <f t="shared" si="6"/>
        <v>1.4299999999999997</v>
      </c>
    </row>
    <row r="74" spans="1:9" hidden="1">
      <c r="A74" s="4">
        <f t="shared" si="7"/>
        <v>1.2</v>
      </c>
      <c r="B74" s="3">
        <f t="shared" si="2"/>
        <v>2.5999999999999996</v>
      </c>
      <c r="C74" s="3">
        <f t="shared" si="3"/>
        <v>0</v>
      </c>
      <c r="D74" s="3">
        <f t="shared" si="4"/>
        <v>1.68</v>
      </c>
      <c r="E74" s="3">
        <f t="shared" si="5"/>
        <v>-1.68</v>
      </c>
      <c r="F74" s="3">
        <f t="shared" si="6"/>
        <v>1.68</v>
      </c>
    </row>
    <row r="75" spans="1:9" hidden="1">
      <c r="A75" s="4">
        <f t="shared" si="7"/>
        <v>1.3</v>
      </c>
      <c r="B75" s="3">
        <f t="shared" si="2"/>
        <v>2.8</v>
      </c>
      <c r="C75" s="3">
        <f t="shared" si="3"/>
        <v>0</v>
      </c>
      <c r="D75" s="3">
        <f t="shared" si="4"/>
        <v>1.9500000000000002</v>
      </c>
      <c r="E75" s="3">
        <f t="shared" si="5"/>
        <v>-1.9500000000000002</v>
      </c>
      <c r="F75" s="3">
        <f t="shared" si="6"/>
        <v>1.9500000000000002</v>
      </c>
    </row>
    <row r="76" spans="1:9" hidden="1">
      <c r="A76" s="4">
        <f t="shared" si="7"/>
        <v>1.4000000000000001</v>
      </c>
      <c r="B76" s="3">
        <f t="shared" si="2"/>
        <v>3</v>
      </c>
      <c r="C76" s="3">
        <f t="shared" si="3"/>
        <v>0</v>
      </c>
      <c r="D76" s="3">
        <f t="shared" si="4"/>
        <v>2.2400000000000002</v>
      </c>
      <c r="E76" s="3">
        <f t="shared" si="5"/>
        <v>-2.2400000000000002</v>
      </c>
      <c r="F76" s="358">
        <f t="shared" si="6"/>
        <v>2.2400000000000002</v>
      </c>
    </row>
    <row r="77" spans="1:9" hidden="1">
      <c r="A77" s="4">
        <f t="shared" si="7"/>
        <v>1.5000000000000002</v>
      </c>
      <c r="B77" s="3">
        <f t="shared" si="2"/>
        <v>3.2</v>
      </c>
      <c r="C77" s="3">
        <f t="shared" si="3"/>
        <v>0</v>
      </c>
      <c r="D77" s="3">
        <f t="shared" si="4"/>
        <v>2.5500000000000007</v>
      </c>
      <c r="E77" s="3">
        <f t="shared" si="5"/>
        <v>-2.5500000000000007</v>
      </c>
      <c r="F77" s="3">
        <f t="shared" si="6"/>
        <v>2.5500000000000007</v>
      </c>
    </row>
    <row r="78" spans="1:9" hidden="1">
      <c r="A78" s="4">
        <v>1</v>
      </c>
      <c r="B78" s="3">
        <f t="shared" si="2"/>
        <v>2.2000000000000002</v>
      </c>
      <c r="C78" s="3">
        <f t="shared" si="3"/>
        <v>0</v>
      </c>
      <c r="D78" s="3">
        <f t="shared" si="4"/>
        <v>1.2000000000000002</v>
      </c>
      <c r="E78" s="3">
        <f>C78-D78</f>
        <v>-1.2000000000000002</v>
      </c>
      <c r="F78" s="3">
        <f t="shared" si="6"/>
        <v>1.2000000000000002</v>
      </c>
    </row>
    <row r="79" spans="1:9" hidden="1">
      <c r="A79" s="4">
        <f>A78+0.1</f>
        <v>1.1000000000000001</v>
      </c>
      <c r="B79" s="3">
        <f t="shared" si="2"/>
        <v>2.4000000000000004</v>
      </c>
      <c r="C79" s="3">
        <f t="shared" si="3"/>
        <v>0</v>
      </c>
      <c r="D79" s="3">
        <f t="shared" si="4"/>
        <v>1.4300000000000004</v>
      </c>
      <c r="E79" s="3">
        <f>C79-D79</f>
        <v>-1.4300000000000004</v>
      </c>
      <c r="F79" s="3">
        <f t="shared" si="6"/>
        <v>1.4300000000000004</v>
      </c>
    </row>
    <row r="80" spans="1:9" hidden="1">
      <c r="A80" s="4">
        <f>A79+0.1</f>
        <v>1.2000000000000002</v>
      </c>
      <c r="B80" s="3">
        <f t="shared" si="2"/>
        <v>2.6000000000000005</v>
      </c>
      <c r="C80" s="3">
        <f t="shared" si="3"/>
        <v>0</v>
      </c>
      <c r="D80" s="3">
        <f t="shared" si="4"/>
        <v>1.6800000000000006</v>
      </c>
      <c r="E80" s="3">
        <f>C80-D80</f>
        <v>-1.6800000000000006</v>
      </c>
      <c r="F80" s="3">
        <f t="shared" si="6"/>
        <v>1.6800000000000006</v>
      </c>
    </row>
    <row r="81" spans="1:20" hidden="1">
      <c r="A81" s="4">
        <f>A80+0.1</f>
        <v>1.3000000000000003</v>
      </c>
      <c r="B81" s="3">
        <f t="shared" si="2"/>
        <v>2.8000000000000007</v>
      </c>
      <c r="C81" s="3">
        <f t="shared" si="3"/>
        <v>0</v>
      </c>
      <c r="D81" s="3">
        <f t="shared" si="4"/>
        <v>1.9500000000000011</v>
      </c>
      <c r="E81" s="3">
        <f>C81-D81</f>
        <v>-1.9500000000000011</v>
      </c>
      <c r="F81" s="3">
        <f t="shared" si="6"/>
        <v>1.9500000000000011</v>
      </c>
    </row>
    <row r="82" spans="1:20" hidden="1">
      <c r="A82" s="4"/>
    </row>
    <row r="83" spans="1:20" hidden="1">
      <c r="A83" s="4"/>
      <c r="F83" s="3">
        <f>MIN(F63:F81)</f>
        <v>3.0000000000000006E-2</v>
      </c>
    </row>
    <row r="84" spans="1:20" ht="13.5" thickBot="1"/>
    <row r="85" spans="1:20" ht="13.5" thickTop="1">
      <c r="A85" s="359" t="s">
        <v>27</v>
      </c>
      <c r="B85" s="436" t="s">
        <v>19</v>
      </c>
      <c r="C85" s="436" t="s">
        <v>20</v>
      </c>
      <c r="D85" s="438" t="s">
        <v>21</v>
      </c>
      <c r="E85" s="440" t="s">
        <v>22</v>
      </c>
      <c r="F85" s="441"/>
      <c r="G85" s="442"/>
      <c r="H85" s="440" t="s">
        <v>23</v>
      </c>
      <c r="I85" s="441"/>
      <c r="J85" s="451"/>
      <c r="K85" s="360"/>
      <c r="L85" s="361"/>
      <c r="M85" s="361"/>
      <c r="N85" s="362"/>
      <c r="O85" s="362"/>
      <c r="P85" s="449">
        <f>IF(C64=$B$86,A64,IF(C65=$B$86,A65,IF(C66=$B$86,A66,IF(C67=$B$86,A67,IF(C68=$B$86,A68,IF(C69=$B$86,A69,IF(C70=$B$86,A70,IF(C71=$B$86,A71,0))))))))</f>
        <v>0.2</v>
      </c>
      <c r="Q85" s="452">
        <f>((IF(C64=$B$86,B64,IF(C65=$B$86,B65,IF(C66=$B$86,B66,IF(C67=$B$86,B67,IF(C68=$B$86,B68,IF(C69=$B$86,B69,IF(C70=$B$86,B70,IF(C71=$B$86,B71,0))))))))))</f>
        <v>0.60000000000000009</v>
      </c>
      <c r="S85" s="443">
        <v>0.8</v>
      </c>
    </row>
    <row r="86" spans="1:20" ht="13.5" thickBot="1">
      <c r="A86" s="363" t="s">
        <v>248</v>
      </c>
      <c r="B86" s="437"/>
      <c r="C86" s="437"/>
      <c r="D86" s="439"/>
      <c r="E86" s="364" t="s">
        <v>24</v>
      </c>
      <c r="F86" s="365" t="s">
        <v>25</v>
      </c>
      <c r="G86" s="365" t="s">
        <v>26</v>
      </c>
      <c r="H86" s="364" t="s">
        <v>24</v>
      </c>
      <c r="I86" s="366" t="s">
        <v>25</v>
      </c>
      <c r="J86" s="367" t="s">
        <v>27</v>
      </c>
      <c r="K86" s="368"/>
      <c r="L86" s="361"/>
      <c r="M86" s="361"/>
      <c r="N86" s="362"/>
      <c r="O86" s="362"/>
      <c r="P86" s="450"/>
      <c r="Q86" s="453"/>
      <c r="R86" s="3" t="s">
        <v>160</v>
      </c>
      <c r="S86" s="444"/>
    </row>
    <row r="87" spans="1:20">
      <c r="A87" s="470">
        <f>B30</f>
        <v>0</v>
      </c>
      <c r="B87" s="460">
        <f>Q34</f>
        <v>0.2</v>
      </c>
      <c r="C87" s="460">
        <f>I68</f>
        <v>0.1</v>
      </c>
      <c r="D87" s="462">
        <f>(B87+C87*E87+C87*H87)</f>
        <v>0.4</v>
      </c>
      <c r="E87" s="454">
        <f>Q39</f>
        <v>1</v>
      </c>
      <c r="F87" s="456">
        <f>IF(S85=0,0,DEGREES(ATAN(S85*E87/S85)))</f>
        <v>45</v>
      </c>
      <c r="G87" s="456">
        <f>((S85*E87)^2+S85^2)^(1/2)</f>
        <v>1.1313708498984762</v>
      </c>
      <c r="H87" s="454">
        <f>Q35</f>
        <v>1</v>
      </c>
      <c r="I87" s="445">
        <f>IF(S85=0,0,DEGREES(ATAN(S85*H87/S85)))</f>
        <v>45</v>
      </c>
      <c r="J87" s="447">
        <f>((S85*H87)^2+S85^2)^(1/2)</f>
        <v>1.1313708498984762</v>
      </c>
      <c r="K87" s="369"/>
      <c r="T87" s="361"/>
    </row>
    <row r="88" spans="1:20" ht="13.5" thickBot="1">
      <c r="A88" s="471"/>
      <c r="B88" s="461"/>
      <c r="C88" s="461"/>
      <c r="D88" s="463"/>
      <c r="E88" s="455"/>
      <c r="F88" s="457"/>
      <c r="G88" s="457"/>
      <c r="H88" s="455"/>
      <c r="I88" s="446"/>
      <c r="J88" s="448"/>
      <c r="K88" s="369"/>
      <c r="T88" s="361"/>
    </row>
    <row r="89" spans="1:20" ht="14.25" thickTop="1" thickBot="1">
      <c r="A89" s="203"/>
      <c r="B89" s="203"/>
      <c r="D89" s="356"/>
      <c r="E89" s="356"/>
      <c r="F89" s="356"/>
      <c r="G89" s="370"/>
      <c r="H89" s="370"/>
      <c r="I89" s="370"/>
      <c r="J89" s="371"/>
      <c r="K89" s="371"/>
      <c r="L89" s="371"/>
      <c r="M89" s="372"/>
      <c r="N89" s="372"/>
      <c r="O89" s="372"/>
      <c r="P89" s="449"/>
      <c r="Q89" s="452">
        <f>((IF(G64=$B$86,F64,IF(G65=$B$86,F65,IF(G66=$B$86,F66,IF(G67=$B$86,F67,IF(G68=$B$86,F68,IF(G69=$B$86,F69,IF(G70=$B$86,F70,IF(G71=$B$86,F71,0))))))))))</f>
        <v>8.0000000000000016E-2</v>
      </c>
      <c r="S89" s="443">
        <f>IF(G71&gt;G72,Q89,IF(G72=$B$86,F72,IF(G73=$B$86,F73,IF(G74=$B$86,F74,IF(G75=$B$86,F75,IF(G76=$B$86,F76,IF(G77=$B$86,F77,IF(G78=$B$86,F78))))))))</f>
        <v>1.1999999999999997</v>
      </c>
    </row>
    <row r="90" spans="1:20" ht="14.25" thickTop="1" thickBot="1">
      <c r="A90" s="373" t="s">
        <v>129</v>
      </c>
      <c r="B90" s="458">
        <f>(B87+D87)*S85/2</f>
        <v>0.24000000000000005</v>
      </c>
      <c r="G90" s="370"/>
      <c r="H90" s="356"/>
      <c r="I90" s="370"/>
      <c r="J90" s="203"/>
      <c r="K90" s="203"/>
      <c r="L90" s="203"/>
      <c r="P90" s="450"/>
      <c r="Q90" s="453"/>
      <c r="R90" s="3" t="s">
        <v>36</v>
      </c>
      <c r="S90" s="444"/>
    </row>
    <row r="91" spans="1:20" ht="13.5" thickTop="1">
      <c r="A91" s="374" t="s">
        <v>30</v>
      </c>
      <c r="B91" s="459"/>
      <c r="D91" s="203" t="s">
        <v>28</v>
      </c>
      <c r="E91" s="203" t="s">
        <v>29</v>
      </c>
      <c r="F91" s="375"/>
      <c r="G91" s="375"/>
      <c r="H91" s="375"/>
      <c r="I91" s="370"/>
      <c r="J91" s="203"/>
      <c r="K91" s="203"/>
      <c r="L91" s="203"/>
    </row>
    <row r="92" spans="1:20">
      <c r="A92" s="376" t="s">
        <v>33</v>
      </c>
      <c r="B92" s="464">
        <f>B90*A87</f>
        <v>0</v>
      </c>
      <c r="D92" s="203">
        <f>-D99/2-E97</f>
        <v>0.1</v>
      </c>
      <c r="E92" s="203">
        <v>0</v>
      </c>
      <c r="F92" s="377"/>
      <c r="G92" s="375"/>
      <c r="H92" s="375"/>
      <c r="J92" s="203"/>
      <c r="K92" s="203"/>
      <c r="L92" s="203"/>
    </row>
    <row r="93" spans="1:20" ht="13.5" thickBot="1">
      <c r="A93" s="378" t="s">
        <v>130</v>
      </c>
      <c r="B93" s="465"/>
      <c r="D93" s="203">
        <f>D99/2-E97</f>
        <v>0.30000000000000004</v>
      </c>
      <c r="E93" s="203">
        <v>0</v>
      </c>
      <c r="F93" s="203"/>
      <c r="G93" s="370"/>
      <c r="H93" s="370"/>
      <c r="J93" s="203"/>
      <c r="K93" s="203"/>
      <c r="L93" s="203"/>
    </row>
    <row r="94" spans="1:20" ht="13.5" thickTop="1">
      <c r="A94" s="379"/>
      <c r="B94" s="379"/>
      <c r="D94" s="203">
        <f>(D99/2)+E94*G99-E97</f>
        <v>0.4</v>
      </c>
      <c r="E94" s="203">
        <f>E99</f>
        <v>0.1</v>
      </c>
      <c r="F94" s="379">
        <f>C87*E87</f>
        <v>0.1</v>
      </c>
      <c r="G94" s="379" t="s">
        <v>31</v>
      </c>
      <c r="H94" s="379"/>
      <c r="J94" s="203"/>
      <c r="K94" s="203"/>
      <c r="L94" s="203"/>
      <c r="S94" s="372"/>
    </row>
    <row r="95" spans="1:20">
      <c r="D95" s="203">
        <f>-D99/2-(E95*F99)-E97</f>
        <v>0</v>
      </c>
      <c r="E95" s="203">
        <f>E99</f>
        <v>0.1</v>
      </c>
      <c r="F95" s="379">
        <f>C87*H87</f>
        <v>0.1</v>
      </c>
      <c r="G95" s="379" t="s">
        <v>32</v>
      </c>
      <c r="H95" s="379"/>
      <c r="J95" s="356"/>
      <c r="K95" s="356"/>
    </row>
    <row r="96" spans="1:20">
      <c r="D96" s="203">
        <f>-D99/2-E97</f>
        <v>0.1</v>
      </c>
      <c r="E96" s="203">
        <f>E92</f>
        <v>0</v>
      </c>
      <c r="F96" s="203"/>
      <c r="G96" s="203"/>
      <c r="H96" s="203"/>
      <c r="J96" s="356"/>
      <c r="K96" s="356"/>
      <c r="T96" s="372"/>
    </row>
    <row r="97" spans="1:11">
      <c r="D97" s="371"/>
      <c r="E97" s="371">
        <f>-D99/2-(E95*F99)</f>
        <v>-0.2</v>
      </c>
      <c r="F97" s="203"/>
      <c r="G97" s="203"/>
      <c r="H97" s="203"/>
      <c r="J97" s="356"/>
    </row>
    <row r="98" spans="1:11">
      <c r="D98" s="203" t="s">
        <v>34</v>
      </c>
      <c r="E98" s="203" t="s">
        <v>35</v>
      </c>
      <c r="F98" s="203" t="s">
        <v>36</v>
      </c>
      <c r="G98" s="203" t="s">
        <v>37</v>
      </c>
      <c r="H98" s="203"/>
      <c r="J98" s="356"/>
    </row>
    <row r="99" spans="1:11">
      <c r="D99" s="379">
        <f>B87</f>
        <v>0.2</v>
      </c>
      <c r="E99" s="379">
        <f>C87</f>
        <v>0.1</v>
      </c>
      <c r="F99" s="379">
        <f>H87</f>
        <v>1</v>
      </c>
      <c r="G99" s="379">
        <f>E87</f>
        <v>1</v>
      </c>
      <c r="H99" s="379"/>
      <c r="J99" s="356"/>
    </row>
    <row r="100" spans="1:11">
      <c r="F100" s="356"/>
      <c r="G100" s="356"/>
      <c r="H100" s="356"/>
      <c r="J100" s="356"/>
    </row>
    <row r="101" spans="1:11">
      <c r="A101" s="380"/>
      <c r="B101" s="4"/>
      <c r="F101" s="356"/>
      <c r="G101" s="356"/>
      <c r="H101" s="356"/>
      <c r="J101" s="356"/>
    </row>
    <row r="102" spans="1:11">
      <c r="D102" s="203"/>
      <c r="E102" s="203"/>
      <c r="G102" s="370"/>
      <c r="H102" s="370"/>
      <c r="I102" s="370"/>
      <c r="J102" s="356"/>
      <c r="K102" s="356"/>
    </row>
    <row r="103" spans="1:11">
      <c r="B103" s="379"/>
      <c r="C103" s="379"/>
      <c r="E103" s="203"/>
      <c r="F103" s="203"/>
      <c r="G103" s="370"/>
      <c r="H103" s="370"/>
      <c r="I103" s="370"/>
    </row>
    <row r="104" spans="1:11">
      <c r="B104" s="356"/>
      <c r="C104" s="356"/>
      <c r="D104" s="356"/>
      <c r="E104" s="356"/>
    </row>
    <row r="106" spans="1:11">
      <c r="B106" s="381"/>
      <c r="C106" s="372"/>
      <c r="D106" s="382"/>
    </row>
    <row r="107" spans="1:11">
      <c r="B107" s="372"/>
      <c r="C107" s="382"/>
      <c r="D107" s="372"/>
      <c r="E107" s="381"/>
      <c r="F107" s="372"/>
      <c r="G107" s="382"/>
    </row>
    <row r="108" spans="1:11">
      <c r="B108" s="372"/>
      <c r="C108" s="382"/>
      <c r="D108" s="372"/>
      <c r="E108" s="381"/>
      <c r="F108" s="372"/>
      <c r="G108" s="382"/>
    </row>
    <row r="109" spans="1:11">
      <c r="B109" s="372"/>
      <c r="C109" s="382"/>
      <c r="D109" s="372"/>
      <c r="E109" s="381"/>
      <c r="F109" s="372"/>
      <c r="G109" s="382"/>
    </row>
    <row r="110" spans="1:11">
      <c r="B110" s="372"/>
      <c r="C110" s="382"/>
      <c r="D110" s="372"/>
      <c r="E110" s="381"/>
      <c r="F110" s="372"/>
      <c r="G110" s="382"/>
    </row>
    <row r="111" spans="1:11">
      <c r="B111" s="372"/>
      <c r="C111" s="382"/>
      <c r="D111" s="372"/>
      <c r="E111" s="381"/>
      <c r="F111" s="372"/>
      <c r="G111" s="382"/>
    </row>
    <row r="112" spans="1:11">
      <c r="B112" s="372"/>
      <c r="C112" s="382"/>
      <c r="D112" s="372"/>
      <c r="E112" s="381"/>
      <c r="F112" s="372"/>
      <c r="G112" s="382"/>
    </row>
    <row r="113" spans="2:7">
      <c r="B113" s="372"/>
      <c r="C113" s="382"/>
      <c r="D113" s="372"/>
      <c r="E113" s="381"/>
      <c r="F113" s="372"/>
      <c r="G113" s="382"/>
    </row>
    <row r="114" spans="2:7">
      <c r="B114" s="372"/>
      <c r="C114" s="382"/>
      <c r="D114" s="372"/>
      <c r="E114" s="381"/>
      <c r="F114" s="372"/>
      <c r="G114" s="382"/>
    </row>
    <row r="115" spans="2:7">
      <c r="B115" s="372"/>
      <c r="C115" s="382"/>
      <c r="D115" s="372"/>
      <c r="E115" s="381"/>
      <c r="F115" s="372"/>
      <c r="G115" s="382"/>
    </row>
    <row r="116" spans="2:7">
      <c r="B116" s="372"/>
      <c r="C116" s="382"/>
      <c r="D116" s="372"/>
      <c r="E116" s="381"/>
      <c r="F116" s="372"/>
      <c r="G116" s="382"/>
    </row>
    <row r="117" spans="2:7">
      <c r="B117" s="372"/>
      <c r="C117" s="382"/>
      <c r="D117" s="372"/>
      <c r="E117" s="381"/>
      <c r="F117" s="372"/>
      <c r="G117" s="382"/>
    </row>
    <row r="118" spans="2:7">
      <c r="B118" s="372"/>
      <c r="C118" s="382"/>
      <c r="D118" s="372"/>
      <c r="E118" s="381"/>
      <c r="F118" s="372"/>
      <c r="G118" s="382"/>
    </row>
    <row r="119" spans="2:7">
      <c r="B119" s="372"/>
      <c r="C119" s="382"/>
      <c r="D119" s="372"/>
      <c r="E119" s="381"/>
      <c r="F119" s="372"/>
      <c r="G119" s="382"/>
    </row>
    <row r="120" spans="2:7">
      <c r="B120" s="372"/>
      <c r="C120" s="382"/>
      <c r="D120" s="372"/>
      <c r="E120" s="381"/>
      <c r="F120" s="372"/>
      <c r="G120" s="382"/>
    </row>
    <row r="121" spans="2:7">
      <c r="B121" s="372"/>
      <c r="C121" s="382"/>
      <c r="D121" s="372"/>
      <c r="E121" s="381"/>
      <c r="F121" s="372"/>
      <c r="G121" s="382"/>
    </row>
    <row r="122" spans="2:7">
      <c r="B122" s="372"/>
      <c r="C122" s="382"/>
      <c r="D122" s="372"/>
      <c r="E122" s="381"/>
      <c r="F122" s="372"/>
      <c r="G122" s="382"/>
    </row>
    <row r="123" spans="2:7">
      <c r="B123" s="372"/>
      <c r="C123" s="382"/>
      <c r="D123" s="372"/>
      <c r="E123" s="381"/>
      <c r="F123" s="372"/>
      <c r="G123" s="382"/>
    </row>
    <row r="124" spans="2:7">
      <c r="B124" s="372"/>
      <c r="C124" s="382"/>
      <c r="D124" s="372"/>
      <c r="E124" s="381"/>
      <c r="F124" s="372"/>
      <c r="G124" s="382"/>
    </row>
    <row r="125" spans="2:7">
      <c r="B125" s="372"/>
      <c r="C125" s="382"/>
      <c r="D125" s="372"/>
      <c r="E125" s="381"/>
      <c r="F125" s="372"/>
      <c r="G125" s="382"/>
    </row>
    <row r="126" spans="2:7">
      <c r="B126" s="372"/>
      <c r="C126" s="382"/>
      <c r="D126" s="372"/>
      <c r="E126" s="381"/>
      <c r="F126" s="372"/>
      <c r="G126" s="382"/>
    </row>
    <row r="127" spans="2:7">
      <c r="B127" s="372"/>
      <c r="C127" s="382"/>
      <c r="D127" s="372"/>
      <c r="E127" s="381"/>
      <c r="F127" s="372"/>
      <c r="G127" s="382"/>
    </row>
    <row r="128" spans="2:7">
      <c r="B128" s="372"/>
      <c r="C128" s="382"/>
      <c r="D128" s="372"/>
      <c r="E128" s="381"/>
      <c r="F128" s="372"/>
      <c r="G128" s="382"/>
    </row>
    <row r="129" spans="2:7">
      <c r="B129" s="372"/>
      <c r="C129" s="382"/>
      <c r="D129" s="372"/>
      <c r="E129" s="381"/>
      <c r="F129" s="372"/>
      <c r="G129" s="382"/>
    </row>
    <row r="130" spans="2:7">
      <c r="B130" s="372"/>
      <c r="C130" s="382"/>
      <c r="D130" s="372"/>
      <c r="E130" s="381"/>
      <c r="F130" s="372"/>
      <c r="G130" s="382"/>
    </row>
    <row r="131" spans="2:7">
      <c r="B131" s="372"/>
      <c r="C131" s="382"/>
      <c r="D131" s="372"/>
      <c r="E131" s="381"/>
      <c r="F131" s="372"/>
      <c r="G131" s="382"/>
    </row>
    <row r="132" spans="2:7">
      <c r="B132" s="372"/>
      <c r="C132" s="382"/>
      <c r="D132" s="372"/>
      <c r="E132" s="381"/>
      <c r="F132" s="372"/>
      <c r="G132" s="382"/>
    </row>
    <row r="133" spans="2:7">
      <c r="B133" s="372"/>
      <c r="C133" s="382"/>
      <c r="D133" s="372"/>
      <c r="E133" s="381"/>
      <c r="F133" s="372"/>
      <c r="G133" s="382"/>
    </row>
    <row r="134" spans="2:7">
      <c r="B134" s="372"/>
      <c r="C134" s="382"/>
      <c r="D134" s="372"/>
      <c r="E134" s="381"/>
      <c r="F134" s="372"/>
      <c r="G134" s="382"/>
    </row>
    <row r="135" spans="2:7">
      <c r="B135" s="372"/>
      <c r="C135" s="382"/>
      <c r="D135" s="372"/>
      <c r="E135" s="381"/>
      <c r="F135" s="372"/>
      <c r="G135" s="382"/>
    </row>
    <row r="136" spans="2:7">
      <c r="B136" s="372"/>
      <c r="C136" s="382"/>
      <c r="D136" s="372"/>
      <c r="E136" s="381"/>
      <c r="F136" s="372"/>
      <c r="G136" s="382"/>
    </row>
    <row r="137" spans="2:7">
      <c r="B137" s="372"/>
      <c r="C137" s="382"/>
      <c r="D137" s="372"/>
      <c r="E137" s="381"/>
      <c r="F137" s="372"/>
      <c r="G137" s="382"/>
    </row>
    <row r="138" spans="2:7">
      <c r="B138" s="372"/>
      <c r="C138" s="382"/>
      <c r="D138" s="372"/>
      <c r="E138" s="381"/>
      <c r="F138" s="372"/>
      <c r="G138" s="382"/>
    </row>
    <row r="139" spans="2:7">
      <c r="B139" s="372"/>
      <c r="C139" s="382"/>
      <c r="D139" s="372"/>
      <c r="E139" s="381"/>
      <c r="F139" s="372"/>
      <c r="G139" s="382"/>
    </row>
    <row r="140" spans="2:7">
      <c r="B140" s="372"/>
      <c r="C140" s="382"/>
      <c r="D140" s="372"/>
      <c r="E140" s="381"/>
      <c r="F140" s="372"/>
      <c r="G140" s="382"/>
    </row>
    <row r="141" spans="2:7">
      <c r="B141" s="372"/>
      <c r="C141" s="382"/>
      <c r="D141" s="372"/>
      <c r="E141" s="381"/>
      <c r="F141" s="372"/>
      <c r="G141" s="382"/>
    </row>
    <row r="142" spans="2:7">
      <c r="B142" s="372"/>
      <c r="C142" s="382"/>
      <c r="D142" s="372"/>
      <c r="E142" s="381"/>
      <c r="F142" s="372"/>
      <c r="G142" s="382"/>
    </row>
    <row r="143" spans="2:7">
      <c r="B143" s="372"/>
      <c r="C143" s="382"/>
      <c r="D143" s="372"/>
      <c r="E143" s="381"/>
      <c r="F143" s="372"/>
      <c r="G143" s="382"/>
    </row>
    <row r="144" spans="2:7">
      <c r="B144" s="372"/>
      <c r="C144" s="382"/>
      <c r="D144" s="372"/>
      <c r="E144" s="381"/>
      <c r="F144" s="372"/>
      <c r="G144" s="382"/>
    </row>
    <row r="145" spans="2:7">
      <c r="B145" s="372"/>
      <c r="C145" s="382"/>
      <c r="D145" s="372"/>
      <c r="E145" s="381"/>
      <c r="F145" s="372"/>
      <c r="G145" s="382"/>
    </row>
    <row r="146" spans="2:7">
      <c r="B146" s="372"/>
      <c r="C146" s="382"/>
      <c r="D146" s="372"/>
      <c r="E146" s="381"/>
      <c r="F146" s="372"/>
      <c r="G146" s="382"/>
    </row>
    <row r="147" spans="2:7">
      <c r="B147" s="372"/>
      <c r="C147" s="382"/>
      <c r="D147" s="372"/>
      <c r="E147" s="381"/>
      <c r="F147" s="372"/>
      <c r="G147" s="382"/>
    </row>
    <row r="148" spans="2:7">
      <c r="B148" s="372"/>
      <c r="C148" s="382"/>
      <c r="D148" s="372"/>
      <c r="E148" s="381"/>
      <c r="F148" s="372"/>
      <c r="G148" s="382"/>
    </row>
    <row r="149" spans="2:7">
      <c r="B149" s="372"/>
      <c r="C149" s="382"/>
      <c r="D149" s="372"/>
      <c r="E149" s="381"/>
      <c r="F149" s="372"/>
      <c r="G149" s="382"/>
    </row>
    <row r="150" spans="2:7">
      <c r="B150" s="372"/>
      <c r="C150" s="382"/>
      <c r="D150" s="372"/>
      <c r="E150" s="381"/>
      <c r="F150" s="372"/>
      <c r="G150" s="382"/>
    </row>
    <row r="151" spans="2:7">
      <c r="B151" s="372"/>
      <c r="C151" s="382"/>
      <c r="D151" s="372"/>
      <c r="E151" s="381"/>
      <c r="F151" s="372"/>
      <c r="G151" s="382"/>
    </row>
    <row r="152" spans="2:7">
      <c r="B152" s="372"/>
      <c r="C152" s="382"/>
      <c r="D152" s="372"/>
      <c r="E152" s="381"/>
      <c r="F152" s="372"/>
      <c r="G152" s="382"/>
    </row>
    <row r="153" spans="2:7">
      <c r="B153" s="372"/>
      <c r="C153" s="382"/>
      <c r="D153" s="372"/>
      <c r="E153" s="381"/>
      <c r="F153" s="372"/>
      <c r="G153" s="382"/>
    </row>
    <row r="154" spans="2:7">
      <c r="B154" s="372"/>
      <c r="C154" s="382"/>
      <c r="D154" s="372"/>
      <c r="E154" s="381"/>
      <c r="F154" s="372"/>
      <c r="G154" s="382"/>
    </row>
    <row r="155" spans="2:7">
      <c r="B155" s="372"/>
      <c r="C155" s="382"/>
      <c r="D155" s="372"/>
      <c r="E155" s="381"/>
      <c r="F155" s="372"/>
      <c r="G155" s="382"/>
    </row>
    <row r="156" spans="2:7">
      <c r="B156" s="372"/>
      <c r="C156" s="382"/>
      <c r="D156" s="372"/>
      <c r="E156" s="381"/>
      <c r="F156" s="372"/>
      <c r="G156" s="382"/>
    </row>
    <row r="157" spans="2:7">
      <c r="B157" s="372"/>
      <c r="C157" s="382"/>
      <c r="D157" s="372"/>
      <c r="E157" s="381"/>
      <c r="F157" s="372"/>
      <c r="G157" s="382"/>
    </row>
    <row r="158" spans="2:7">
      <c r="B158" s="372"/>
      <c r="C158" s="382"/>
      <c r="D158" s="372"/>
      <c r="E158" s="381"/>
      <c r="F158" s="372"/>
      <c r="G158" s="382"/>
    </row>
    <row r="159" spans="2:7">
      <c r="B159" s="372"/>
      <c r="C159" s="382"/>
      <c r="D159" s="372"/>
      <c r="E159" s="381"/>
      <c r="F159" s="372"/>
      <c r="G159" s="382"/>
    </row>
    <row r="160" spans="2:7">
      <c r="B160" s="372"/>
      <c r="C160" s="382"/>
      <c r="D160" s="372"/>
      <c r="E160" s="381"/>
      <c r="F160" s="372"/>
      <c r="G160" s="382"/>
    </row>
    <row r="161" spans="2:7">
      <c r="B161" s="372"/>
      <c r="C161" s="382"/>
      <c r="D161" s="372"/>
      <c r="E161" s="381"/>
      <c r="F161" s="372"/>
      <c r="G161" s="382"/>
    </row>
    <row r="162" spans="2:7">
      <c r="B162" s="372"/>
      <c r="C162" s="382"/>
      <c r="D162" s="372"/>
      <c r="E162" s="381"/>
      <c r="F162" s="372"/>
      <c r="G162" s="382"/>
    </row>
    <row r="163" spans="2:7">
      <c r="B163" s="372"/>
      <c r="C163" s="382"/>
      <c r="D163" s="372"/>
      <c r="E163" s="381"/>
      <c r="F163" s="372"/>
      <c r="G163" s="382"/>
    </row>
    <row r="164" spans="2:7">
      <c r="B164" s="372"/>
      <c r="C164" s="382"/>
      <c r="D164" s="372"/>
      <c r="E164" s="381"/>
      <c r="F164" s="372"/>
      <c r="G164" s="382"/>
    </row>
    <row r="165" spans="2:7">
      <c r="B165" s="372"/>
      <c r="C165" s="382"/>
      <c r="D165" s="372"/>
      <c r="E165" s="381"/>
      <c r="F165" s="372"/>
      <c r="G165" s="382"/>
    </row>
    <row r="166" spans="2:7">
      <c r="B166" s="372"/>
      <c r="C166" s="382"/>
      <c r="D166" s="372"/>
      <c r="E166" s="381"/>
      <c r="F166" s="372"/>
      <c r="G166" s="382"/>
    </row>
    <row r="167" spans="2:7">
      <c r="B167" s="372"/>
      <c r="C167" s="382"/>
      <c r="D167" s="372"/>
      <c r="E167" s="381"/>
      <c r="F167" s="372"/>
      <c r="G167" s="382"/>
    </row>
    <row r="168" spans="2:7">
      <c r="B168" s="372"/>
      <c r="C168" s="382"/>
      <c r="D168" s="372"/>
      <c r="E168" s="381"/>
      <c r="F168" s="372"/>
      <c r="G168" s="382"/>
    </row>
    <row r="169" spans="2:7">
      <c r="B169" s="372"/>
      <c r="C169" s="382"/>
      <c r="D169" s="372"/>
      <c r="E169" s="381"/>
      <c r="F169" s="372"/>
      <c r="G169" s="382"/>
    </row>
    <row r="170" spans="2:7">
      <c r="B170" s="372"/>
      <c r="C170" s="382"/>
      <c r="D170" s="372"/>
      <c r="E170" s="381"/>
      <c r="F170" s="372"/>
      <c r="G170" s="382"/>
    </row>
    <row r="171" spans="2:7">
      <c r="B171" s="372"/>
      <c r="C171" s="382"/>
      <c r="D171" s="372"/>
      <c r="E171" s="381"/>
      <c r="F171" s="372"/>
      <c r="G171" s="382"/>
    </row>
    <row r="172" spans="2:7">
      <c r="B172" s="372"/>
      <c r="C172" s="382"/>
      <c r="D172" s="372"/>
      <c r="E172" s="381"/>
      <c r="F172" s="372"/>
      <c r="G172" s="382"/>
    </row>
    <row r="173" spans="2:7">
      <c r="B173" s="372"/>
      <c r="C173" s="382"/>
      <c r="D173" s="372"/>
      <c r="E173" s="381"/>
      <c r="F173" s="372"/>
      <c r="G173" s="382"/>
    </row>
    <row r="174" spans="2:7">
      <c r="B174" s="372"/>
      <c r="C174" s="382"/>
      <c r="D174" s="372"/>
      <c r="E174" s="381"/>
      <c r="F174" s="372"/>
      <c r="G174" s="382"/>
    </row>
    <row r="175" spans="2:7">
      <c r="B175" s="372"/>
      <c r="C175" s="382"/>
      <c r="D175" s="372"/>
      <c r="E175" s="381"/>
      <c r="F175" s="372"/>
      <c r="G175" s="382"/>
    </row>
    <row r="176" spans="2:7">
      <c r="B176" s="372"/>
      <c r="C176" s="382"/>
      <c r="D176" s="372"/>
      <c r="E176" s="381"/>
      <c r="F176" s="372"/>
      <c r="G176" s="382"/>
    </row>
    <row r="177" spans="2:7">
      <c r="B177" s="372"/>
      <c r="C177" s="382"/>
      <c r="D177" s="372"/>
      <c r="E177" s="381"/>
      <c r="F177" s="372"/>
      <c r="G177" s="382"/>
    </row>
    <row r="178" spans="2:7">
      <c r="B178" s="372"/>
      <c r="C178" s="382"/>
      <c r="D178" s="372"/>
      <c r="E178" s="381"/>
      <c r="F178" s="372"/>
      <c r="G178" s="382"/>
    </row>
    <row r="179" spans="2:7">
      <c r="B179" s="372"/>
      <c r="C179" s="382"/>
      <c r="D179" s="372"/>
      <c r="E179" s="381"/>
      <c r="F179" s="372"/>
      <c r="G179" s="382"/>
    </row>
    <row r="180" spans="2:7">
      <c r="B180" s="372"/>
      <c r="C180" s="382"/>
      <c r="D180" s="372"/>
      <c r="E180" s="381"/>
      <c r="F180" s="372"/>
      <c r="G180" s="382"/>
    </row>
    <row r="181" spans="2:7">
      <c r="B181" s="372"/>
      <c r="C181" s="382"/>
      <c r="D181" s="372"/>
      <c r="E181" s="381"/>
      <c r="F181" s="372"/>
      <c r="G181" s="382"/>
    </row>
    <row r="182" spans="2:7">
      <c r="B182" s="372"/>
      <c r="C182" s="382"/>
      <c r="D182" s="372"/>
      <c r="E182" s="381"/>
      <c r="F182" s="372"/>
      <c r="G182" s="382"/>
    </row>
    <row r="183" spans="2:7">
      <c r="B183" s="372"/>
      <c r="C183" s="382"/>
      <c r="D183" s="372"/>
      <c r="E183" s="381"/>
      <c r="F183" s="372"/>
      <c r="G183" s="382"/>
    </row>
    <row r="184" spans="2:7">
      <c r="B184" s="372"/>
      <c r="C184" s="382"/>
      <c r="D184" s="372"/>
      <c r="E184" s="381"/>
      <c r="F184" s="372"/>
      <c r="G184" s="382"/>
    </row>
    <row r="185" spans="2:7">
      <c r="B185" s="372"/>
      <c r="C185" s="382"/>
      <c r="D185" s="372"/>
      <c r="E185" s="381"/>
      <c r="F185" s="372"/>
      <c r="G185" s="382"/>
    </row>
    <row r="186" spans="2:7">
      <c r="B186" s="372"/>
      <c r="C186" s="382"/>
      <c r="D186" s="372"/>
      <c r="E186" s="381"/>
      <c r="F186" s="372"/>
      <c r="G186" s="382"/>
    </row>
    <row r="187" spans="2:7">
      <c r="B187" s="372"/>
      <c r="C187" s="382"/>
      <c r="D187" s="372"/>
      <c r="E187" s="381"/>
      <c r="F187" s="372"/>
      <c r="G187" s="382"/>
    </row>
    <row r="188" spans="2:7">
      <c r="B188" s="372"/>
      <c r="C188" s="382"/>
      <c r="D188" s="372"/>
      <c r="E188" s="381"/>
      <c r="F188" s="372"/>
      <c r="G188" s="382"/>
    </row>
    <row r="189" spans="2:7">
      <c r="B189" s="372"/>
      <c r="C189" s="382"/>
      <c r="D189" s="372"/>
      <c r="E189" s="381"/>
      <c r="F189" s="372"/>
      <c r="G189" s="382"/>
    </row>
    <row r="190" spans="2:7">
      <c r="B190" s="372"/>
      <c r="C190" s="382"/>
      <c r="D190" s="372"/>
      <c r="E190" s="381"/>
      <c r="F190" s="372"/>
      <c r="G190" s="382"/>
    </row>
    <row r="191" spans="2:7">
      <c r="B191" s="372"/>
      <c r="C191" s="382"/>
      <c r="D191" s="372"/>
      <c r="E191" s="381"/>
      <c r="F191" s="372"/>
      <c r="G191" s="382"/>
    </row>
    <row r="192" spans="2:7">
      <c r="B192" s="372"/>
      <c r="C192" s="382"/>
      <c r="D192" s="372"/>
      <c r="E192" s="381"/>
      <c r="F192" s="372"/>
      <c r="G192" s="382"/>
    </row>
    <row r="193" spans="2:7">
      <c r="B193" s="372"/>
      <c r="C193" s="382"/>
      <c r="D193" s="372"/>
      <c r="E193" s="381"/>
      <c r="F193" s="372"/>
      <c r="G193" s="382"/>
    </row>
    <row r="194" spans="2:7">
      <c r="B194" s="372"/>
      <c r="C194" s="382"/>
      <c r="D194" s="372"/>
      <c r="E194" s="381"/>
      <c r="F194" s="372"/>
      <c r="G194" s="382"/>
    </row>
    <row r="195" spans="2:7">
      <c r="B195" s="372"/>
      <c r="C195" s="382"/>
      <c r="D195" s="372"/>
      <c r="E195" s="381"/>
      <c r="F195" s="372"/>
      <c r="G195" s="382"/>
    </row>
    <row r="196" spans="2:7">
      <c r="B196" s="372"/>
      <c r="C196" s="382"/>
      <c r="D196" s="372"/>
      <c r="E196" s="381"/>
      <c r="F196" s="372"/>
      <c r="G196" s="382"/>
    </row>
    <row r="197" spans="2:7">
      <c r="B197" s="372"/>
      <c r="C197" s="382"/>
      <c r="D197" s="372"/>
      <c r="E197" s="381"/>
      <c r="F197" s="372"/>
      <c r="G197" s="382"/>
    </row>
    <row r="198" spans="2:7">
      <c r="B198" s="372"/>
      <c r="C198" s="382"/>
      <c r="D198" s="372"/>
      <c r="E198" s="381"/>
      <c r="F198" s="372"/>
      <c r="G198" s="382"/>
    </row>
    <row r="199" spans="2:7">
      <c r="B199" s="372"/>
      <c r="C199" s="382"/>
      <c r="D199" s="372"/>
      <c r="E199" s="381"/>
      <c r="F199" s="372"/>
      <c r="G199" s="382"/>
    </row>
    <row r="200" spans="2:7">
      <c r="B200" s="372"/>
      <c r="C200" s="382"/>
      <c r="D200" s="372"/>
      <c r="E200" s="381"/>
      <c r="F200" s="372"/>
      <c r="G200" s="382"/>
    </row>
    <row r="201" spans="2:7">
      <c r="B201" s="372"/>
      <c r="C201" s="382"/>
      <c r="D201" s="372"/>
      <c r="E201" s="381"/>
      <c r="F201" s="372"/>
      <c r="G201" s="382"/>
    </row>
    <row r="202" spans="2:7">
      <c r="B202" s="372"/>
      <c r="C202" s="382"/>
      <c r="D202" s="372"/>
      <c r="E202" s="381"/>
      <c r="F202" s="372"/>
      <c r="G202" s="382"/>
    </row>
    <row r="203" spans="2:7">
      <c r="B203" s="372"/>
      <c r="C203" s="382"/>
      <c r="D203" s="372"/>
      <c r="E203" s="381"/>
      <c r="F203" s="372"/>
      <c r="G203" s="382"/>
    </row>
    <row r="204" spans="2:7">
      <c r="B204" s="372"/>
      <c r="C204" s="382"/>
      <c r="D204" s="372"/>
      <c r="E204" s="381"/>
      <c r="F204" s="372"/>
      <c r="G204" s="382"/>
    </row>
    <row r="205" spans="2:7">
      <c r="B205" s="372"/>
      <c r="C205" s="382"/>
      <c r="D205" s="372"/>
      <c r="E205" s="381"/>
      <c r="F205" s="372"/>
      <c r="G205" s="382"/>
    </row>
    <row r="206" spans="2:7">
      <c r="B206" s="372"/>
      <c r="C206" s="382"/>
      <c r="D206" s="372"/>
      <c r="E206" s="381"/>
      <c r="F206" s="372"/>
      <c r="G206" s="382"/>
    </row>
    <row r="207" spans="2:7">
      <c r="B207" s="372"/>
      <c r="C207" s="382"/>
      <c r="D207" s="372"/>
      <c r="E207" s="381"/>
      <c r="F207" s="372"/>
      <c r="G207" s="382"/>
    </row>
    <row r="208" spans="2:7">
      <c r="B208" s="372"/>
      <c r="C208" s="382"/>
      <c r="D208" s="372"/>
      <c r="E208" s="381"/>
      <c r="F208" s="372"/>
      <c r="G208" s="382"/>
    </row>
    <row r="209" spans="2:7">
      <c r="B209" s="372"/>
      <c r="C209" s="382"/>
      <c r="D209" s="372"/>
      <c r="E209" s="381"/>
      <c r="F209" s="372"/>
      <c r="G209" s="382"/>
    </row>
    <row r="210" spans="2:7">
      <c r="B210" s="372"/>
      <c r="C210" s="382"/>
      <c r="D210" s="372"/>
      <c r="E210" s="381"/>
      <c r="F210" s="372"/>
      <c r="G210" s="382"/>
    </row>
    <row r="211" spans="2:7">
      <c r="B211" s="372"/>
      <c r="C211" s="382"/>
      <c r="D211" s="372"/>
      <c r="E211" s="381"/>
      <c r="F211" s="372"/>
      <c r="G211" s="382"/>
    </row>
    <row r="212" spans="2:7">
      <c r="B212" s="372"/>
      <c r="C212" s="382"/>
      <c r="D212" s="372"/>
      <c r="E212" s="381"/>
      <c r="F212" s="372"/>
      <c r="G212" s="382"/>
    </row>
    <row r="213" spans="2:7">
      <c r="B213" s="372"/>
      <c r="C213" s="382"/>
      <c r="D213" s="372"/>
      <c r="E213" s="381"/>
      <c r="F213" s="372"/>
      <c r="G213" s="382"/>
    </row>
    <row r="214" spans="2:7">
      <c r="B214" s="372"/>
      <c r="C214" s="382"/>
      <c r="D214" s="372"/>
      <c r="E214" s="381"/>
      <c r="F214" s="372"/>
      <c r="G214" s="382"/>
    </row>
    <row r="215" spans="2:7">
      <c r="B215" s="372"/>
      <c r="C215" s="382"/>
      <c r="D215" s="372"/>
      <c r="E215" s="381"/>
      <c r="F215" s="372"/>
      <c r="G215" s="382"/>
    </row>
    <row r="216" spans="2:7">
      <c r="B216" s="372"/>
      <c r="C216" s="382"/>
      <c r="D216" s="372"/>
      <c r="E216" s="381"/>
      <c r="F216" s="372"/>
      <c r="G216" s="382"/>
    </row>
    <row r="217" spans="2:7">
      <c r="B217" s="372"/>
      <c r="C217" s="382"/>
      <c r="D217" s="372"/>
      <c r="E217" s="381"/>
      <c r="F217" s="372"/>
      <c r="G217" s="382"/>
    </row>
    <row r="218" spans="2:7">
      <c r="B218" s="372"/>
      <c r="C218" s="382"/>
      <c r="D218" s="372"/>
      <c r="E218" s="381"/>
      <c r="F218" s="372"/>
      <c r="G218" s="382"/>
    </row>
    <row r="219" spans="2:7">
      <c r="B219" s="372"/>
      <c r="C219" s="382"/>
      <c r="D219" s="372"/>
      <c r="E219" s="381"/>
      <c r="F219" s="372"/>
      <c r="G219" s="382"/>
    </row>
    <row r="220" spans="2:7">
      <c r="B220" s="372"/>
      <c r="C220" s="382"/>
      <c r="D220" s="372"/>
      <c r="E220" s="381"/>
      <c r="F220" s="372"/>
      <c r="G220" s="382"/>
    </row>
    <row r="221" spans="2:7">
      <c r="B221" s="372"/>
      <c r="C221" s="382"/>
      <c r="D221" s="372"/>
      <c r="E221" s="381"/>
      <c r="F221" s="372"/>
      <c r="G221" s="382"/>
    </row>
    <row r="222" spans="2:7">
      <c r="B222" s="372"/>
      <c r="C222" s="382"/>
      <c r="D222" s="372"/>
      <c r="E222" s="381"/>
      <c r="F222" s="372"/>
      <c r="G222" s="382"/>
    </row>
    <row r="223" spans="2:7">
      <c r="B223" s="372"/>
      <c r="C223" s="382"/>
      <c r="D223" s="372"/>
      <c r="E223" s="381"/>
      <c r="F223" s="372"/>
      <c r="G223" s="382"/>
    </row>
    <row r="224" spans="2:7">
      <c r="B224" s="372"/>
      <c r="C224" s="382"/>
      <c r="D224" s="372"/>
      <c r="E224" s="381"/>
      <c r="F224" s="372"/>
      <c r="G224" s="382"/>
    </row>
    <row r="225" spans="2:7">
      <c r="B225" s="372"/>
      <c r="C225" s="382"/>
      <c r="D225" s="372"/>
      <c r="E225" s="381"/>
      <c r="F225" s="372"/>
      <c r="G225" s="382"/>
    </row>
    <row r="226" spans="2:7">
      <c r="B226" s="372"/>
      <c r="C226" s="382"/>
      <c r="D226" s="372"/>
      <c r="E226" s="381"/>
      <c r="F226" s="372"/>
      <c r="G226" s="382"/>
    </row>
    <row r="227" spans="2:7">
      <c r="B227" s="372"/>
      <c r="C227" s="382"/>
      <c r="D227" s="372"/>
      <c r="E227" s="381"/>
      <c r="F227" s="372"/>
      <c r="G227" s="382"/>
    </row>
    <row r="228" spans="2:7">
      <c r="B228" s="372"/>
      <c r="C228" s="382"/>
      <c r="D228" s="372"/>
      <c r="E228" s="381"/>
      <c r="F228" s="372"/>
      <c r="G228" s="382"/>
    </row>
    <row r="229" spans="2:7">
      <c r="B229" s="372"/>
      <c r="C229" s="382"/>
      <c r="D229" s="372"/>
      <c r="E229" s="381"/>
      <c r="F229" s="372"/>
      <c r="G229" s="382"/>
    </row>
    <row r="230" spans="2:7">
      <c r="B230" s="372"/>
      <c r="C230" s="382"/>
      <c r="D230" s="372"/>
      <c r="E230" s="381"/>
      <c r="F230" s="372"/>
      <c r="G230" s="382"/>
    </row>
    <row r="231" spans="2:7">
      <c r="B231" s="372"/>
      <c r="C231" s="382"/>
      <c r="D231" s="372"/>
      <c r="E231" s="381"/>
      <c r="F231" s="372"/>
      <c r="G231" s="382"/>
    </row>
    <row r="232" spans="2:7">
      <c r="B232" s="372"/>
      <c r="C232" s="382"/>
      <c r="D232" s="372"/>
      <c r="E232" s="381"/>
      <c r="F232" s="372"/>
      <c r="G232" s="382"/>
    </row>
    <row r="233" spans="2:7">
      <c r="B233" s="372"/>
      <c r="C233" s="382"/>
      <c r="D233" s="372"/>
      <c r="E233" s="381"/>
      <c r="F233" s="372"/>
      <c r="G233" s="382"/>
    </row>
    <row r="234" spans="2:7">
      <c r="B234" s="372"/>
      <c r="C234" s="382"/>
      <c r="D234" s="372"/>
      <c r="E234" s="381"/>
      <c r="F234" s="372"/>
      <c r="G234" s="382"/>
    </row>
    <row r="235" spans="2:7">
      <c r="B235" s="372"/>
      <c r="C235" s="382"/>
      <c r="D235" s="372"/>
      <c r="E235" s="381"/>
      <c r="F235" s="372"/>
      <c r="G235" s="382"/>
    </row>
    <row r="236" spans="2:7">
      <c r="B236" s="372"/>
      <c r="C236" s="382"/>
      <c r="D236" s="372"/>
      <c r="E236" s="381"/>
      <c r="F236" s="372"/>
      <c r="G236" s="382"/>
    </row>
    <row r="237" spans="2:7">
      <c r="B237" s="372"/>
      <c r="C237" s="382"/>
      <c r="D237" s="372"/>
      <c r="E237" s="381"/>
      <c r="F237" s="372"/>
      <c r="G237" s="382"/>
    </row>
    <row r="238" spans="2:7">
      <c r="B238" s="372"/>
      <c r="C238" s="382"/>
      <c r="D238" s="372"/>
      <c r="E238" s="381"/>
      <c r="F238" s="372"/>
      <c r="G238" s="382"/>
    </row>
    <row r="239" spans="2:7">
      <c r="B239" s="372"/>
      <c r="C239" s="382"/>
      <c r="D239" s="372"/>
      <c r="E239" s="381"/>
      <c r="F239" s="372"/>
      <c r="G239" s="382"/>
    </row>
    <row r="240" spans="2:7">
      <c r="B240" s="372"/>
      <c r="C240" s="382"/>
      <c r="D240" s="372"/>
      <c r="E240" s="381"/>
      <c r="F240" s="372"/>
      <c r="G240" s="382"/>
    </row>
    <row r="241" spans="2:7">
      <c r="B241" s="372"/>
      <c r="C241" s="382"/>
      <c r="D241" s="372"/>
      <c r="E241" s="381"/>
      <c r="F241" s="372"/>
      <c r="G241" s="382"/>
    </row>
    <row r="242" spans="2:7">
      <c r="B242" s="372"/>
      <c r="C242" s="382"/>
      <c r="D242" s="372"/>
      <c r="E242" s="381"/>
      <c r="F242" s="372"/>
      <c r="G242" s="382"/>
    </row>
    <row r="243" spans="2:7">
      <c r="B243" s="372"/>
      <c r="C243" s="382"/>
      <c r="D243" s="372"/>
      <c r="E243" s="381"/>
      <c r="F243" s="372"/>
      <c r="G243" s="382"/>
    </row>
    <row r="244" spans="2:7">
      <c r="B244" s="372"/>
      <c r="C244" s="382"/>
      <c r="D244" s="372"/>
      <c r="E244" s="381"/>
      <c r="F244" s="372"/>
      <c r="G244" s="382"/>
    </row>
    <row r="245" spans="2:7">
      <c r="B245" s="372"/>
      <c r="C245" s="382"/>
      <c r="D245" s="372"/>
      <c r="E245" s="381"/>
      <c r="F245" s="372"/>
      <c r="G245" s="382"/>
    </row>
    <row r="246" spans="2:7">
      <c r="B246" s="372"/>
      <c r="C246" s="382"/>
      <c r="D246" s="372"/>
      <c r="E246" s="381"/>
      <c r="F246" s="372"/>
      <c r="G246" s="382"/>
    </row>
    <row r="247" spans="2:7">
      <c r="B247" s="372"/>
      <c r="C247" s="382"/>
      <c r="D247" s="372"/>
      <c r="E247" s="381"/>
      <c r="F247" s="372"/>
      <c r="G247" s="382"/>
    </row>
    <row r="248" spans="2:7">
      <c r="B248" s="372"/>
      <c r="C248" s="382"/>
      <c r="D248" s="372"/>
      <c r="E248" s="381"/>
      <c r="F248" s="372"/>
      <c r="G248" s="382"/>
    </row>
    <row r="249" spans="2:7">
      <c r="B249" s="372"/>
      <c r="C249" s="382"/>
      <c r="D249" s="372"/>
      <c r="E249" s="381"/>
      <c r="F249" s="372"/>
      <c r="G249" s="382"/>
    </row>
    <row r="250" spans="2:7">
      <c r="B250" s="372"/>
      <c r="C250" s="382"/>
      <c r="D250" s="372"/>
      <c r="E250" s="381"/>
      <c r="F250" s="372"/>
      <c r="G250" s="382"/>
    </row>
    <row r="251" spans="2:7">
      <c r="B251" s="372"/>
      <c r="C251" s="382"/>
      <c r="D251" s="372"/>
      <c r="E251" s="381"/>
      <c r="F251" s="372"/>
      <c r="G251" s="382"/>
    </row>
    <row r="252" spans="2:7">
      <c r="B252" s="372"/>
      <c r="C252" s="382"/>
      <c r="D252" s="372"/>
      <c r="E252" s="381"/>
      <c r="F252" s="372"/>
      <c r="G252" s="382"/>
    </row>
    <row r="253" spans="2:7">
      <c r="B253" s="372"/>
      <c r="C253" s="382"/>
      <c r="D253" s="372"/>
      <c r="E253" s="381"/>
      <c r="F253" s="372"/>
      <c r="G253" s="382"/>
    </row>
    <row r="254" spans="2:7">
      <c r="B254" s="372"/>
      <c r="C254" s="382"/>
      <c r="D254" s="372"/>
      <c r="E254" s="381"/>
      <c r="F254" s="372"/>
      <c r="G254" s="382"/>
    </row>
    <row r="255" spans="2:7">
      <c r="B255" s="372"/>
      <c r="C255" s="382"/>
      <c r="D255" s="372"/>
      <c r="E255" s="381"/>
      <c r="F255" s="372"/>
      <c r="G255" s="382"/>
    </row>
    <row r="256" spans="2:7">
      <c r="B256" s="372"/>
      <c r="C256" s="382"/>
      <c r="D256" s="372"/>
      <c r="E256" s="381"/>
      <c r="F256" s="372"/>
      <c r="G256" s="382"/>
    </row>
    <row r="257" spans="2:7">
      <c r="B257" s="372"/>
      <c r="C257" s="382"/>
      <c r="D257" s="372"/>
      <c r="E257" s="381"/>
      <c r="F257" s="372"/>
      <c r="G257" s="382"/>
    </row>
    <row r="258" spans="2:7">
      <c r="B258" s="372"/>
      <c r="C258" s="382"/>
      <c r="D258" s="372"/>
      <c r="E258" s="381"/>
      <c r="F258" s="372"/>
      <c r="G258" s="382"/>
    </row>
    <row r="259" spans="2:7">
      <c r="B259" s="372"/>
      <c r="C259" s="382"/>
      <c r="D259" s="372"/>
      <c r="E259" s="381"/>
      <c r="F259" s="372"/>
      <c r="G259" s="382"/>
    </row>
    <row r="260" spans="2:7">
      <c r="B260" s="372"/>
      <c r="C260" s="382"/>
      <c r="D260" s="372"/>
      <c r="E260" s="381"/>
      <c r="F260" s="372"/>
      <c r="G260" s="382"/>
    </row>
    <row r="261" spans="2:7">
      <c r="B261" s="372"/>
      <c r="C261" s="382"/>
      <c r="D261" s="372"/>
      <c r="E261" s="381"/>
      <c r="F261" s="372"/>
      <c r="G261" s="382"/>
    </row>
    <row r="262" spans="2:7">
      <c r="B262" s="372"/>
      <c r="C262" s="382"/>
      <c r="D262" s="372"/>
      <c r="E262" s="381"/>
      <c r="F262" s="372"/>
      <c r="G262" s="382"/>
    </row>
    <row r="263" spans="2:7">
      <c r="B263" s="372"/>
      <c r="C263" s="382"/>
      <c r="D263" s="372"/>
      <c r="E263" s="381"/>
      <c r="F263" s="372"/>
      <c r="G263" s="382"/>
    </row>
    <row r="264" spans="2:7">
      <c r="B264" s="372"/>
      <c r="C264" s="382"/>
      <c r="D264" s="372"/>
      <c r="E264" s="381"/>
      <c r="F264" s="372"/>
      <c r="G264" s="382"/>
    </row>
    <row r="265" spans="2:7">
      <c r="B265" s="372"/>
      <c r="C265" s="382"/>
      <c r="D265" s="372"/>
      <c r="E265" s="381"/>
      <c r="F265" s="372"/>
      <c r="G265" s="382"/>
    </row>
    <row r="266" spans="2:7">
      <c r="B266" s="372"/>
      <c r="C266" s="382"/>
      <c r="D266" s="372"/>
      <c r="E266" s="381"/>
      <c r="F266" s="372"/>
      <c r="G266" s="382"/>
    </row>
    <row r="267" spans="2:7">
      <c r="B267" s="372"/>
      <c r="C267" s="382"/>
      <c r="D267" s="372"/>
      <c r="E267" s="381"/>
      <c r="F267" s="372"/>
      <c r="G267" s="382"/>
    </row>
    <row r="268" spans="2:7">
      <c r="B268" s="372"/>
      <c r="C268" s="382"/>
      <c r="D268" s="372"/>
      <c r="E268" s="381"/>
      <c r="F268" s="372"/>
      <c r="G268" s="382"/>
    </row>
    <row r="269" spans="2:7">
      <c r="B269" s="372"/>
      <c r="C269" s="382"/>
      <c r="D269" s="372"/>
      <c r="E269" s="381"/>
      <c r="F269" s="372"/>
      <c r="G269" s="382"/>
    </row>
    <row r="270" spans="2:7">
      <c r="B270" s="372"/>
      <c r="C270" s="382"/>
      <c r="D270" s="372"/>
      <c r="E270" s="381"/>
      <c r="F270" s="372"/>
      <c r="G270" s="382"/>
    </row>
    <row r="271" spans="2:7">
      <c r="B271" s="372"/>
      <c r="C271" s="382"/>
      <c r="D271" s="372"/>
      <c r="E271" s="381"/>
      <c r="F271" s="372"/>
      <c r="G271" s="382"/>
    </row>
    <row r="272" spans="2:7">
      <c r="B272" s="372"/>
      <c r="C272" s="382"/>
      <c r="D272" s="372"/>
      <c r="E272" s="381"/>
      <c r="F272" s="372"/>
      <c r="G272" s="382"/>
    </row>
    <row r="273" spans="2:7">
      <c r="B273" s="372"/>
      <c r="C273" s="382"/>
      <c r="D273" s="372"/>
      <c r="E273" s="381"/>
      <c r="F273" s="372"/>
      <c r="G273" s="382"/>
    </row>
    <row r="274" spans="2:7">
      <c r="B274" s="372"/>
      <c r="C274" s="382"/>
      <c r="D274" s="372"/>
      <c r="E274" s="381"/>
      <c r="F274" s="372"/>
      <c r="G274" s="382"/>
    </row>
    <row r="275" spans="2:7">
      <c r="B275" s="372"/>
      <c r="C275" s="382"/>
      <c r="D275" s="372"/>
      <c r="E275" s="381"/>
      <c r="F275" s="372"/>
      <c r="G275" s="382"/>
    </row>
    <row r="276" spans="2:7">
      <c r="B276" s="372"/>
      <c r="C276" s="382"/>
      <c r="D276" s="372"/>
      <c r="E276" s="381"/>
      <c r="F276" s="372"/>
      <c r="G276" s="382"/>
    </row>
    <row r="277" spans="2:7">
      <c r="B277" s="372"/>
      <c r="C277" s="382"/>
      <c r="D277" s="372"/>
      <c r="E277" s="381"/>
      <c r="F277" s="372"/>
      <c r="G277" s="382"/>
    </row>
    <row r="278" spans="2:7">
      <c r="B278" s="372"/>
      <c r="C278" s="382"/>
      <c r="D278" s="372"/>
      <c r="E278" s="381"/>
      <c r="F278" s="372"/>
      <c r="G278" s="382"/>
    </row>
    <row r="279" spans="2:7">
      <c r="B279" s="372"/>
      <c r="C279" s="382"/>
      <c r="D279" s="372"/>
      <c r="E279" s="381"/>
      <c r="F279" s="372"/>
      <c r="G279" s="382"/>
    </row>
    <row r="280" spans="2:7">
      <c r="B280" s="372"/>
      <c r="C280" s="382"/>
      <c r="D280" s="372"/>
      <c r="E280" s="381"/>
      <c r="F280" s="372"/>
      <c r="G280" s="382"/>
    </row>
    <row r="281" spans="2:7">
      <c r="B281" s="372"/>
      <c r="C281" s="382"/>
      <c r="D281" s="372"/>
      <c r="E281" s="381"/>
      <c r="F281" s="372"/>
      <c r="G281" s="382"/>
    </row>
    <row r="282" spans="2:7">
      <c r="B282" s="372"/>
      <c r="C282" s="382"/>
      <c r="D282" s="372"/>
      <c r="E282" s="381"/>
      <c r="F282" s="372"/>
      <c r="G282" s="382"/>
    </row>
    <row r="283" spans="2:7">
      <c r="B283" s="372"/>
      <c r="C283" s="382"/>
      <c r="D283" s="372"/>
      <c r="E283" s="381"/>
      <c r="F283" s="372"/>
      <c r="G283" s="382"/>
    </row>
    <row r="284" spans="2:7">
      <c r="B284" s="372"/>
      <c r="C284" s="382"/>
      <c r="D284" s="372"/>
      <c r="E284" s="381"/>
      <c r="F284" s="372"/>
      <c r="G284" s="382"/>
    </row>
    <row r="285" spans="2:7">
      <c r="B285" s="372"/>
      <c r="C285" s="382"/>
      <c r="D285" s="372"/>
      <c r="E285" s="381"/>
      <c r="F285" s="372"/>
      <c r="G285" s="382"/>
    </row>
    <row r="286" spans="2:7">
      <c r="B286" s="372"/>
      <c r="C286" s="382"/>
      <c r="D286" s="372"/>
      <c r="E286" s="381"/>
      <c r="F286" s="372"/>
      <c r="G286" s="382"/>
    </row>
    <row r="287" spans="2:7">
      <c r="B287" s="372"/>
      <c r="C287" s="382"/>
      <c r="D287" s="372"/>
      <c r="E287" s="381"/>
      <c r="F287" s="372"/>
      <c r="G287" s="382"/>
    </row>
    <row r="288" spans="2:7">
      <c r="B288" s="372"/>
      <c r="C288" s="382"/>
      <c r="D288" s="372"/>
      <c r="E288" s="381"/>
      <c r="F288" s="372"/>
      <c r="G288" s="382"/>
    </row>
    <row r="289" spans="2:7">
      <c r="B289" s="372"/>
      <c r="C289" s="382"/>
      <c r="D289" s="372"/>
      <c r="E289" s="381"/>
      <c r="F289" s="372"/>
      <c r="G289" s="382"/>
    </row>
    <row r="290" spans="2:7">
      <c r="B290" s="372"/>
      <c r="C290" s="382"/>
      <c r="D290" s="372"/>
      <c r="E290" s="381"/>
      <c r="F290" s="372"/>
      <c r="G290" s="382"/>
    </row>
    <row r="291" spans="2:7">
      <c r="B291" s="372"/>
      <c r="C291" s="382"/>
      <c r="D291" s="372"/>
      <c r="E291" s="381"/>
      <c r="F291" s="372"/>
      <c r="G291" s="382"/>
    </row>
    <row r="292" spans="2:7">
      <c r="B292" s="372"/>
      <c r="C292" s="382"/>
      <c r="D292" s="372"/>
      <c r="E292" s="381"/>
      <c r="F292" s="372"/>
      <c r="G292" s="382"/>
    </row>
    <row r="293" spans="2:7">
      <c r="B293" s="372"/>
      <c r="C293" s="382"/>
      <c r="D293" s="372"/>
      <c r="E293" s="381"/>
      <c r="F293" s="372"/>
      <c r="G293" s="382"/>
    </row>
    <row r="294" spans="2:7">
      <c r="B294" s="372"/>
      <c r="C294" s="382"/>
      <c r="D294" s="372"/>
      <c r="E294" s="381"/>
      <c r="F294" s="372"/>
      <c r="G294" s="382"/>
    </row>
    <row r="295" spans="2:7">
      <c r="B295" s="372"/>
      <c r="C295" s="382"/>
      <c r="D295" s="372"/>
      <c r="E295" s="381"/>
      <c r="F295" s="372"/>
      <c r="G295" s="382"/>
    </row>
    <row r="296" spans="2:7">
      <c r="B296" s="372"/>
      <c r="C296" s="382"/>
      <c r="D296" s="372"/>
      <c r="E296" s="381"/>
      <c r="F296" s="372"/>
      <c r="G296" s="382"/>
    </row>
    <row r="297" spans="2:7">
      <c r="B297" s="372"/>
      <c r="C297" s="382"/>
      <c r="D297" s="372"/>
      <c r="E297" s="381"/>
      <c r="F297" s="372"/>
      <c r="G297" s="382"/>
    </row>
    <row r="298" spans="2:7">
      <c r="B298" s="372"/>
      <c r="C298" s="382"/>
      <c r="D298" s="372"/>
      <c r="E298" s="381"/>
      <c r="F298" s="372"/>
      <c r="G298" s="382"/>
    </row>
    <row r="299" spans="2:7">
      <c r="B299" s="372"/>
      <c r="C299" s="382"/>
      <c r="D299" s="372"/>
      <c r="E299" s="381"/>
      <c r="F299" s="372"/>
      <c r="G299" s="382"/>
    </row>
    <row r="300" spans="2:7">
      <c r="B300" s="372"/>
      <c r="C300" s="382"/>
      <c r="D300" s="372"/>
      <c r="E300" s="381"/>
      <c r="F300" s="372"/>
      <c r="G300" s="382"/>
    </row>
    <row r="301" spans="2:7">
      <c r="B301" s="372"/>
      <c r="C301" s="382"/>
      <c r="D301" s="372"/>
      <c r="E301" s="381"/>
      <c r="F301" s="372"/>
      <c r="G301" s="382"/>
    </row>
    <row r="302" spans="2:7">
      <c r="B302" s="372"/>
      <c r="C302" s="382"/>
      <c r="D302" s="372"/>
      <c r="E302" s="381"/>
      <c r="F302" s="372"/>
      <c r="G302" s="382"/>
    </row>
    <row r="303" spans="2:7">
      <c r="B303" s="372"/>
      <c r="C303" s="382"/>
      <c r="D303" s="372"/>
      <c r="E303" s="381"/>
      <c r="F303" s="372"/>
      <c r="G303" s="382"/>
    </row>
    <row r="304" spans="2:7">
      <c r="B304" s="372"/>
      <c r="C304" s="382"/>
      <c r="D304" s="372"/>
      <c r="E304" s="381"/>
      <c r="F304" s="372"/>
      <c r="G304" s="382"/>
    </row>
    <row r="305" spans="2:7">
      <c r="B305" s="372"/>
      <c r="C305" s="382"/>
      <c r="D305" s="372"/>
      <c r="E305" s="381"/>
      <c r="F305" s="372"/>
      <c r="G305" s="382"/>
    </row>
    <row r="306" spans="2:7">
      <c r="B306" s="372"/>
      <c r="C306" s="382"/>
      <c r="D306" s="372"/>
      <c r="E306" s="381"/>
      <c r="F306" s="372"/>
      <c r="G306" s="382"/>
    </row>
    <row r="307" spans="2:7">
      <c r="B307" s="372"/>
      <c r="C307" s="382"/>
      <c r="D307" s="372"/>
      <c r="E307" s="381"/>
      <c r="F307" s="372"/>
      <c r="G307" s="382"/>
    </row>
    <row r="308" spans="2:7">
      <c r="B308" s="372"/>
      <c r="C308" s="382"/>
      <c r="D308" s="372"/>
      <c r="E308" s="381"/>
      <c r="F308" s="372"/>
      <c r="G308" s="382"/>
    </row>
    <row r="309" spans="2:7">
      <c r="B309" s="372"/>
      <c r="C309" s="382"/>
      <c r="D309" s="372"/>
      <c r="E309" s="381"/>
      <c r="F309" s="372"/>
      <c r="G309" s="382"/>
    </row>
    <row r="310" spans="2:7">
      <c r="B310" s="372"/>
      <c r="C310" s="382"/>
      <c r="D310" s="372"/>
      <c r="E310" s="381"/>
      <c r="F310" s="372"/>
      <c r="G310" s="382"/>
    </row>
    <row r="311" spans="2:7">
      <c r="B311" s="372"/>
      <c r="C311" s="382"/>
      <c r="D311" s="372"/>
      <c r="E311" s="381"/>
      <c r="F311" s="372"/>
      <c r="G311" s="382"/>
    </row>
    <row r="312" spans="2:7">
      <c r="B312" s="372"/>
      <c r="C312" s="382"/>
      <c r="D312" s="372"/>
      <c r="E312" s="381"/>
      <c r="F312" s="372"/>
      <c r="G312" s="382"/>
    </row>
    <row r="313" spans="2:7">
      <c r="B313" s="372"/>
      <c r="C313" s="382"/>
      <c r="D313" s="372"/>
      <c r="E313" s="381"/>
      <c r="F313" s="372"/>
      <c r="G313" s="382"/>
    </row>
    <row r="314" spans="2:7">
      <c r="B314" s="372"/>
      <c r="C314" s="382"/>
      <c r="D314" s="372"/>
      <c r="E314" s="381"/>
      <c r="F314" s="372"/>
      <c r="G314" s="382"/>
    </row>
    <row r="315" spans="2:7">
      <c r="B315" s="372"/>
      <c r="C315" s="382"/>
      <c r="D315" s="372"/>
      <c r="E315" s="381"/>
      <c r="F315" s="372"/>
      <c r="G315" s="382"/>
    </row>
    <row r="316" spans="2:7">
      <c r="B316" s="372"/>
      <c r="C316" s="382"/>
      <c r="D316" s="372"/>
      <c r="E316" s="381"/>
      <c r="F316" s="372"/>
      <c r="G316" s="382"/>
    </row>
    <row r="317" spans="2:7">
      <c r="B317" s="372"/>
      <c r="C317" s="382"/>
      <c r="D317" s="372"/>
      <c r="E317" s="381"/>
      <c r="F317" s="372"/>
      <c r="G317" s="382"/>
    </row>
    <row r="318" spans="2:7">
      <c r="B318" s="372"/>
      <c r="C318" s="382"/>
      <c r="D318" s="372"/>
      <c r="E318" s="381"/>
      <c r="F318" s="372"/>
      <c r="G318" s="382"/>
    </row>
    <row r="319" spans="2:7">
      <c r="B319" s="372"/>
      <c r="C319" s="382"/>
      <c r="D319" s="372"/>
      <c r="E319" s="381"/>
      <c r="F319" s="372"/>
      <c r="G319" s="382"/>
    </row>
    <row r="320" spans="2:7">
      <c r="B320" s="372"/>
      <c r="C320" s="382"/>
      <c r="D320" s="372"/>
      <c r="E320" s="381"/>
      <c r="F320" s="372"/>
      <c r="G320" s="382"/>
    </row>
    <row r="321" spans="2:7">
      <c r="B321" s="372"/>
      <c r="C321" s="382"/>
      <c r="D321" s="372"/>
      <c r="E321" s="381"/>
      <c r="F321" s="372"/>
      <c r="G321" s="382"/>
    </row>
    <row r="322" spans="2:7">
      <c r="B322" s="372"/>
      <c r="C322" s="382"/>
      <c r="D322" s="372"/>
      <c r="E322" s="381"/>
      <c r="F322" s="372"/>
      <c r="G322" s="382"/>
    </row>
    <row r="323" spans="2:7">
      <c r="B323" s="372"/>
      <c r="C323" s="382"/>
      <c r="D323" s="372"/>
      <c r="E323" s="381"/>
      <c r="F323" s="372"/>
      <c r="G323" s="382"/>
    </row>
    <row r="324" spans="2:7">
      <c r="B324" s="372"/>
      <c r="C324" s="382"/>
      <c r="D324" s="372"/>
      <c r="E324" s="381"/>
      <c r="F324" s="372"/>
      <c r="G324" s="382"/>
    </row>
    <row r="325" spans="2:7">
      <c r="B325" s="372"/>
      <c r="C325" s="382"/>
      <c r="D325" s="372"/>
      <c r="E325" s="381"/>
      <c r="F325" s="372"/>
      <c r="G325" s="382"/>
    </row>
    <row r="326" spans="2:7">
      <c r="B326" s="372"/>
      <c r="C326" s="382"/>
      <c r="D326" s="372"/>
      <c r="E326" s="381"/>
      <c r="F326" s="372"/>
      <c r="G326" s="382"/>
    </row>
    <row r="327" spans="2:7">
      <c r="B327" s="372"/>
      <c r="C327" s="382"/>
      <c r="D327" s="372"/>
      <c r="E327" s="381"/>
      <c r="F327" s="372"/>
      <c r="G327" s="382"/>
    </row>
    <row r="328" spans="2:7">
      <c r="B328" s="372"/>
      <c r="C328" s="382"/>
      <c r="D328" s="372"/>
      <c r="E328" s="381"/>
      <c r="F328" s="372"/>
      <c r="G328" s="382"/>
    </row>
    <row r="329" spans="2:7">
      <c r="B329" s="372"/>
      <c r="C329" s="382"/>
      <c r="D329" s="372"/>
      <c r="E329" s="381"/>
      <c r="F329" s="372"/>
      <c r="G329" s="382"/>
    </row>
    <row r="330" spans="2:7">
      <c r="B330" s="372"/>
      <c r="C330" s="382"/>
      <c r="D330" s="372"/>
      <c r="E330" s="381"/>
      <c r="F330" s="372"/>
      <c r="G330" s="382"/>
    </row>
    <row r="331" spans="2:7">
      <c r="B331" s="372"/>
      <c r="C331" s="382"/>
      <c r="D331" s="372"/>
      <c r="E331" s="381"/>
      <c r="F331" s="372"/>
      <c r="G331" s="382"/>
    </row>
    <row r="332" spans="2:7">
      <c r="B332" s="372"/>
      <c r="C332" s="382"/>
      <c r="D332" s="372"/>
      <c r="E332" s="381"/>
      <c r="F332" s="372"/>
      <c r="G332" s="382"/>
    </row>
    <row r="333" spans="2:7">
      <c r="B333" s="372"/>
      <c r="C333" s="382"/>
      <c r="D333" s="372"/>
      <c r="E333" s="381"/>
      <c r="F333" s="372"/>
      <c r="G333" s="382"/>
    </row>
    <row r="334" spans="2:7">
      <c r="B334" s="372"/>
      <c r="C334" s="382"/>
      <c r="D334" s="372"/>
      <c r="E334" s="381"/>
      <c r="F334" s="372"/>
      <c r="G334" s="382"/>
    </row>
    <row r="335" spans="2:7">
      <c r="B335" s="372"/>
      <c r="C335" s="382"/>
      <c r="D335" s="372"/>
      <c r="E335" s="381"/>
      <c r="F335" s="372"/>
      <c r="G335" s="382"/>
    </row>
    <row r="336" spans="2:7">
      <c r="B336" s="372"/>
      <c r="C336" s="382"/>
      <c r="D336" s="372"/>
      <c r="E336" s="381"/>
      <c r="F336" s="372"/>
      <c r="G336" s="382"/>
    </row>
    <row r="337" spans="2:7">
      <c r="B337" s="372"/>
      <c r="C337" s="382"/>
      <c r="D337" s="372"/>
      <c r="E337" s="381"/>
      <c r="F337" s="372"/>
      <c r="G337" s="382"/>
    </row>
    <row r="338" spans="2:7">
      <c r="B338" s="372"/>
      <c r="C338" s="382"/>
      <c r="D338" s="372"/>
      <c r="E338" s="381"/>
      <c r="F338" s="372"/>
      <c r="G338" s="382"/>
    </row>
    <row r="339" spans="2:7">
      <c r="B339" s="372"/>
      <c r="C339" s="382"/>
      <c r="D339" s="372"/>
      <c r="E339" s="381"/>
      <c r="F339" s="372"/>
      <c r="G339" s="382"/>
    </row>
    <row r="340" spans="2:7">
      <c r="B340" s="372"/>
      <c r="C340" s="382"/>
      <c r="D340" s="372"/>
      <c r="E340" s="381"/>
      <c r="F340" s="372"/>
      <c r="G340" s="382"/>
    </row>
    <row r="341" spans="2:7">
      <c r="B341" s="372"/>
      <c r="C341" s="382"/>
      <c r="D341" s="372"/>
      <c r="E341" s="381"/>
      <c r="F341" s="372"/>
      <c r="G341" s="382"/>
    </row>
    <row r="342" spans="2:7">
      <c r="B342" s="372"/>
      <c r="C342" s="382"/>
      <c r="D342" s="372"/>
      <c r="E342" s="381"/>
      <c r="F342" s="372"/>
      <c r="G342" s="382"/>
    </row>
    <row r="343" spans="2:7">
      <c r="B343" s="372"/>
      <c r="C343" s="382"/>
      <c r="D343" s="372"/>
      <c r="E343" s="381"/>
      <c r="F343" s="372"/>
      <c r="G343" s="382"/>
    </row>
    <row r="344" spans="2:7">
      <c r="B344" s="372"/>
      <c r="C344" s="382"/>
      <c r="D344" s="372"/>
      <c r="E344" s="381"/>
      <c r="F344" s="372"/>
      <c r="G344" s="382"/>
    </row>
    <row r="345" spans="2:7">
      <c r="B345" s="372"/>
      <c r="C345" s="382"/>
      <c r="D345" s="372"/>
      <c r="E345" s="381"/>
      <c r="F345" s="372"/>
      <c r="G345" s="382"/>
    </row>
    <row r="346" spans="2:7">
      <c r="B346" s="372"/>
      <c r="C346" s="382"/>
      <c r="D346" s="372"/>
      <c r="E346" s="381"/>
      <c r="F346" s="372"/>
      <c r="G346" s="382"/>
    </row>
    <row r="347" spans="2:7">
      <c r="B347" s="372"/>
      <c r="C347" s="382"/>
      <c r="D347" s="372"/>
      <c r="E347" s="381"/>
      <c r="F347" s="372"/>
      <c r="G347" s="382"/>
    </row>
    <row r="348" spans="2:7">
      <c r="B348" s="372"/>
      <c r="C348" s="382"/>
      <c r="D348" s="372"/>
      <c r="E348" s="381"/>
      <c r="F348" s="372"/>
      <c r="G348" s="382"/>
    </row>
    <row r="349" spans="2:7">
      <c r="B349" s="372"/>
      <c r="C349" s="382"/>
      <c r="D349" s="372"/>
      <c r="E349" s="381"/>
      <c r="F349" s="372"/>
      <c r="G349" s="382"/>
    </row>
    <row r="350" spans="2:7">
      <c r="B350" s="372"/>
      <c r="C350" s="382"/>
      <c r="D350" s="372"/>
      <c r="E350" s="381"/>
      <c r="F350" s="372"/>
      <c r="G350" s="382"/>
    </row>
    <row r="351" spans="2:7">
      <c r="B351" s="372"/>
      <c r="C351" s="382"/>
      <c r="D351" s="372"/>
      <c r="E351" s="381"/>
      <c r="F351" s="372"/>
      <c r="G351" s="382"/>
    </row>
    <row r="352" spans="2:7">
      <c r="B352" s="372"/>
      <c r="C352" s="382"/>
      <c r="D352" s="372"/>
      <c r="E352" s="381"/>
      <c r="F352" s="372"/>
      <c r="G352" s="382"/>
    </row>
    <row r="353" spans="2:7">
      <c r="B353" s="372"/>
      <c r="C353" s="382"/>
      <c r="D353" s="372"/>
      <c r="E353" s="381"/>
      <c r="F353" s="372"/>
      <c r="G353" s="382"/>
    </row>
    <row r="354" spans="2:7">
      <c r="B354" s="372"/>
      <c r="C354" s="382"/>
      <c r="D354" s="372"/>
      <c r="E354" s="381"/>
      <c r="F354" s="372"/>
      <c r="G354" s="382"/>
    </row>
    <row r="355" spans="2:7">
      <c r="B355" s="372"/>
      <c r="C355" s="382"/>
      <c r="D355" s="372"/>
      <c r="E355" s="381"/>
      <c r="F355" s="372"/>
      <c r="G355" s="382"/>
    </row>
    <row r="356" spans="2:7">
      <c r="B356" s="372"/>
      <c r="C356" s="382"/>
      <c r="D356" s="372"/>
      <c r="E356" s="381"/>
      <c r="F356" s="372"/>
      <c r="G356" s="382"/>
    </row>
    <row r="357" spans="2:7">
      <c r="B357" s="372"/>
      <c r="C357" s="382"/>
      <c r="D357" s="372"/>
      <c r="E357" s="381"/>
      <c r="F357" s="372"/>
      <c r="G357" s="382"/>
    </row>
    <row r="358" spans="2:7">
      <c r="B358" s="372"/>
      <c r="C358" s="382"/>
      <c r="D358" s="372"/>
      <c r="E358" s="381"/>
      <c r="F358" s="372"/>
      <c r="G358" s="382"/>
    </row>
    <row r="359" spans="2:7">
      <c r="B359" s="372"/>
      <c r="C359" s="382"/>
      <c r="D359" s="372"/>
      <c r="E359" s="381"/>
      <c r="F359" s="372"/>
      <c r="G359" s="382"/>
    </row>
    <row r="360" spans="2:7">
      <c r="B360" s="372"/>
      <c r="C360" s="382"/>
      <c r="D360" s="372"/>
      <c r="E360" s="381"/>
      <c r="F360" s="372"/>
      <c r="G360" s="382"/>
    </row>
    <row r="361" spans="2:7">
      <c r="B361" s="372"/>
      <c r="C361" s="382"/>
      <c r="D361" s="372"/>
      <c r="E361" s="381"/>
      <c r="F361" s="372"/>
      <c r="G361" s="382"/>
    </row>
    <row r="362" spans="2:7">
      <c r="B362" s="372"/>
      <c r="C362" s="382"/>
      <c r="D362" s="372"/>
      <c r="E362" s="381"/>
      <c r="F362" s="372"/>
      <c r="G362" s="382"/>
    </row>
    <row r="363" spans="2:7">
      <c r="B363" s="372"/>
      <c r="C363" s="382"/>
      <c r="D363" s="372"/>
      <c r="E363" s="381"/>
      <c r="F363" s="372"/>
      <c r="G363" s="382"/>
    </row>
    <row r="364" spans="2:7">
      <c r="B364" s="372"/>
      <c r="C364" s="382"/>
      <c r="D364" s="372"/>
      <c r="E364" s="381"/>
      <c r="F364" s="372"/>
      <c r="G364" s="382"/>
    </row>
    <row r="365" spans="2:7">
      <c r="B365" s="372"/>
      <c r="C365" s="382"/>
      <c r="D365" s="372"/>
      <c r="E365" s="381"/>
      <c r="F365" s="372"/>
      <c r="G365" s="382"/>
    </row>
    <row r="366" spans="2:7">
      <c r="B366" s="372"/>
      <c r="C366" s="382"/>
      <c r="D366" s="372"/>
      <c r="E366" s="381"/>
      <c r="F366" s="372"/>
      <c r="G366" s="382"/>
    </row>
    <row r="367" spans="2:7">
      <c r="B367" s="372"/>
      <c r="C367" s="382"/>
      <c r="D367" s="372"/>
      <c r="E367" s="381"/>
      <c r="F367" s="372"/>
      <c r="G367" s="382"/>
    </row>
    <row r="368" spans="2:7">
      <c r="B368" s="372"/>
      <c r="C368" s="382"/>
      <c r="D368" s="372"/>
      <c r="E368" s="381"/>
      <c r="F368" s="372"/>
      <c r="G368" s="382"/>
    </row>
    <row r="369" spans="2:7">
      <c r="B369" s="372"/>
      <c r="C369" s="382"/>
      <c r="D369" s="372"/>
      <c r="E369" s="381"/>
      <c r="F369" s="372"/>
      <c r="G369" s="382"/>
    </row>
    <row r="370" spans="2:7">
      <c r="B370" s="372"/>
      <c r="C370" s="382"/>
      <c r="D370" s="372"/>
      <c r="E370" s="381"/>
      <c r="F370" s="372"/>
      <c r="G370" s="382"/>
    </row>
    <row r="371" spans="2:7">
      <c r="B371" s="372"/>
      <c r="C371" s="382"/>
      <c r="D371" s="372"/>
      <c r="E371" s="381"/>
      <c r="F371" s="372"/>
      <c r="G371" s="382"/>
    </row>
    <row r="372" spans="2:7">
      <c r="B372" s="372"/>
      <c r="C372" s="382"/>
      <c r="D372" s="372"/>
      <c r="E372" s="381"/>
      <c r="F372" s="372"/>
      <c r="G372" s="382"/>
    </row>
    <row r="373" spans="2:7">
      <c r="B373" s="372"/>
      <c r="C373" s="382"/>
      <c r="D373" s="372"/>
      <c r="E373" s="381"/>
      <c r="F373" s="372"/>
      <c r="G373" s="382"/>
    </row>
    <row r="374" spans="2:7">
      <c r="B374" s="372"/>
      <c r="C374" s="382"/>
      <c r="D374" s="372"/>
      <c r="E374" s="381"/>
      <c r="F374" s="372"/>
      <c r="G374" s="382"/>
    </row>
    <row r="375" spans="2:7">
      <c r="B375" s="372"/>
      <c r="C375" s="382"/>
      <c r="D375" s="372"/>
      <c r="E375" s="381"/>
      <c r="F375" s="372"/>
      <c r="G375" s="382"/>
    </row>
    <row r="376" spans="2:7">
      <c r="B376" s="372"/>
      <c r="C376" s="382"/>
      <c r="D376" s="372"/>
      <c r="E376" s="381"/>
      <c r="F376" s="372"/>
      <c r="G376" s="382"/>
    </row>
    <row r="377" spans="2:7">
      <c r="B377" s="372"/>
      <c r="C377" s="382"/>
      <c r="D377" s="372"/>
      <c r="E377" s="381"/>
      <c r="F377" s="372"/>
      <c r="G377" s="382"/>
    </row>
    <row r="378" spans="2:7">
      <c r="B378" s="372"/>
      <c r="C378" s="382"/>
      <c r="D378" s="372"/>
      <c r="E378" s="381"/>
      <c r="F378" s="372"/>
      <c r="G378" s="382"/>
    </row>
    <row r="379" spans="2:7">
      <c r="B379" s="372"/>
      <c r="C379" s="382"/>
      <c r="D379" s="372"/>
      <c r="E379" s="381"/>
      <c r="F379" s="372"/>
      <c r="G379" s="382"/>
    </row>
    <row r="380" spans="2:7">
      <c r="B380" s="372"/>
      <c r="C380" s="382"/>
      <c r="D380" s="372"/>
      <c r="E380" s="381"/>
      <c r="F380" s="372"/>
      <c r="G380" s="382"/>
    </row>
    <row r="381" spans="2:7">
      <c r="B381" s="372"/>
      <c r="C381" s="382"/>
      <c r="D381" s="372"/>
      <c r="E381" s="381"/>
      <c r="F381" s="372"/>
      <c r="G381" s="382"/>
    </row>
    <row r="382" spans="2:7">
      <c r="B382" s="372"/>
      <c r="C382" s="382"/>
      <c r="D382" s="372"/>
      <c r="E382" s="381"/>
      <c r="F382" s="372"/>
      <c r="G382" s="382"/>
    </row>
    <row r="383" spans="2:7">
      <c r="B383" s="372"/>
      <c r="C383" s="382"/>
      <c r="D383" s="372"/>
      <c r="E383" s="381"/>
      <c r="F383" s="372"/>
      <c r="G383" s="382"/>
    </row>
    <row r="384" spans="2:7">
      <c r="B384" s="372"/>
      <c r="C384" s="382"/>
      <c r="D384" s="372"/>
      <c r="E384" s="381"/>
      <c r="F384" s="372"/>
      <c r="G384" s="382"/>
    </row>
    <row r="385" spans="2:7">
      <c r="B385" s="372"/>
      <c r="C385" s="382"/>
      <c r="D385" s="372"/>
      <c r="E385" s="381"/>
      <c r="F385" s="372"/>
      <c r="G385" s="382"/>
    </row>
    <row r="386" spans="2:7">
      <c r="B386" s="372"/>
      <c r="C386" s="382"/>
      <c r="D386" s="372"/>
      <c r="E386" s="381"/>
      <c r="F386" s="372"/>
      <c r="G386" s="382"/>
    </row>
    <row r="387" spans="2:7">
      <c r="B387" s="372"/>
      <c r="C387" s="382"/>
      <c r="D387" s="372"/>
      <c r="E387" s="381"/>
      <c r="F387" s="372"/>
      <c r="G387" s="382"/>
    </row>
    <row r="388" spans="2:7">
      <c r="B388" s="372"/>
      <c r="C388" s="382"/>
      <c r="D388" s="372"/>
      <c r="E388" s="381"/>
      <c r="F388" s="372"/>
      <c r="G388" s="382"/>
    </row>
    <row r="389" spans="2:7">
      <c r="B389" s="372"/>
      <c r="C389" s="382"/>
      <c r="D389" s="372"/>
      <c r="E389" s="381"/>
      <c r="F389" s="372"/>
      <c r="G389" s="382"/>
    </row>
    <row r="390" spans="2:7">
      <c r="B390" s="372"/>
      <c r="C390" s="382"/>
      <c r="D390" s="372"/>
      <c r="E390" s="381"/>
      <c r="F390" s="372"/>
      <c r="G390" s="382"/>
    </row>
    <row r="391" spans="2:7">
      <c r="B391" s="372"/>
      <c r="C391" s="382"/>
      <c r="D391" s="372"/>
      <c r="E391" s="381"/>
      <c r="F391" s="372"/>
      <c r="G391" s="382"/>
    </row>
    <row r="392" spans="2:7">
      <c r="B392" s="372"/>
      <c r="C392" s="382"/>
      <c r="D392" s="372"/>
      <c r="E392" s="381"/>
      <c r="F392" s="372"/>
      <c r="G392" s="382"/>
    </row>
    <row r="393" spans="2:7">
      <c r="B393" s="372"/>
      <c r="C393" s="382"/>
      <c r="D393" s="372"/>
      <c r="E393" s="381"/>
      <c r="F393" s="372"/>
      <c r="G393" s="382"/>
    </row>
    <row r="394" spans="2:7">
      <c r="B394" s="372"/>
      <c r="C394" s="382"/>
      <c r="D394" s="372"/>
      <c r="E394" s="381"/>
      <c r="F394" s="372"/>
      <c r="G394" s="382"/>
    </row>
    <row r="395" spans="2:7">
      <c r="B395" s="372"/>
      <c r="C395" s="382"/>
      <c r="D395" s="372"/>
      <c r="E395" s="381"/>
      <c r="F395" s="372"/>
      <c r="G395" s="382"/>
    </row>
    <row r="396" spans="2:7">
      <c r="B396" s="372"/>
      <c r="C396" s="382"/>
      <c r="D396" s="372"/>
      <c r="E396" s="381"/>
      <c r="F396" s="372"/>
      <c r="G396" s="382"/>
    </row>
    <row r="397" spans="2:7">
      <c r="B397" s="372"/>
      <c r="C397" s="382"/>
      <c r="D397" s="372"/>
      <c r="E397" s="381"/>
      <c r="F397" s="372"/>
      <c r="G397" s="382"/>
    </row>
    <row r="398" spans="2:7">
      <c r="B398" s="372"/>
      <c r="C398" s="382"/>
      <c r="D398" s="372"/>
      <c r="E398" s="381"/>
      <c r="F398" s="372"/>
      <c r="G398" s="382"/>
    </row>
    <row r="399" spans="2:7">
      <c r="B399" s="372"/>
      <c r="C399" s="382"/>
      <c r="D399" s="372"/>
      <c r="E399" s="381"/>
      <c r="F399" s="372"/>
      <c r="G399" s="382"/>
    </row>
    <row r="400" spans="2:7">
      <c r="B400" s="372"/>
      <c r="C400" s="382"/>
      <c r="D400" s="372"/>
      <c r="E400" s="381"/>
      <c r="F400" s="372"/>
      <c r="G400" s="382"/>
    </row>
    <row r="401" spans="2:7">
      <c r="B401" s="372"/>
      <c r="C401" s="382"/>
      <c r="D401" s="372"/>
      <c r="E401" s="381"/>
      <c r="F401" s="372"/>
      <c r="G401" s="382"/>
    </row>
    <row r="402" spans="2:7">
      <c r="B402" s="372"/>
      <c r="C402" s="382"/>
      <c r="D402" s="372"/>
      <c r="E402" s="381"/>
      <c r="F402" s="372"/>
      <c r="G402" s="382"/>
    </row>
    <row r="403" spans="2:7">
      <c r="B403" s="372"/>
      <c r="C403" s="382"/>
      <c r="D403" s="372"/>
      <c r="E403" s="381"/>
      <c r="F403" s="372"/>
      <c r="G403" s="382"/>
    </row>
    <row r="404" spans="2:7">
      <c r="B404" s="372"/>
      <c r="C404" s="382"/>
      <c r="D404" s="372"/>
      <c r="E404" s="381"/>
      <c r="F404" s="372"/>
      <c r="G404" s="382"/>
    </row>
    <row r="405" spans="2:7">
      <c r="B405" s="372"/>
      <c r="C405" s="382"/>
      <c r="D405" s="372"/>
      <c r="E405" s="381"/>
      <c r="F405" s="372"/>
      <c r="G405" s="382"/>
    </row>
    <row r="406" spans="2:7">
      <c r="B406" s="372"/>
      <c r="C406" s="382"/>
      <c r="D406" s="372"/>
      <c r="E406" s="381"/>
      <c r="F406" s="372"/>
      <c r="G406" s="382"/>
    </row>
    <row r="407" spans="2:7">
      <c r="B407" s="372"/>
      <c r="C407" s="382"/>
      <c r="D407" s="372"/>
      <c r="E407" s="381"/>
      <c r="F407" s="372"/>
      <c r="G407" s="382"/>
    </row>
    <row r="408" spans="2:7">
      <c r="B408" s="372"/>
      <c r="C408" s="382"/>
      <c r="D408" s="372"/>
      <c r="E408" s="381"/>
      <c r="F408" s="372"/>
      <c r="G408" s="382"/>
    </row>
    <row r="409" spans="2:7">
      <c r="B409" s="372"/>
      <c r="C409" s="382"/>
      <c r="D409" s="372"/>
      <c r="E409" s="381"/>
      <c r="F409" s="372"/>
      <c r="G409" s="382"/>
    </row>
    <row r="410" spans="2:7">
      <c r="B410" s="372"/>
      <c r="C410" s="382"/>
      <c r="D410" s="372"/>
      <c r="E410" s="381"/>
      <c r="F410" s="372"/>
      <c r="G410" s="382"/>
    </row>
    <row r="411" spans="2:7">
      <c r="B411" s="372"/>
      <c r="C411" s="382"/>
      <c r="D411" s="372"/>
      <c r="E411" s="381"/>
      <c r="F411" s="372"/>
      <c r="G411" s="382"/>
    </row>
    <row r="412" spans="2:7">
      <c r="B412" s="372"/>
      <c r="C412" s="382"/>
      <c r="D412" s="372"/>
      <c r="E412" s="381"/>
      <c r="F412" s="372"/>
      <c r="G412" s="382"/>
    </row>
    <row r="413" spans="2:7">
      <c r="B413" s="372"/>
      <c r="C413" s="382"/>
      <c r="D413" s="372"/>
      <c r="E413" s="381"/>
      <c r="F413" s="372"/>
      <c r="G413" s="382"/>
    </row>
    <row r="414" spans="2:7">
      <c r="B414" s="372"/>
      <c r="C414" s="382"/>
      <c r="D414" s="372"/>
      <c r="E414" s="381"/>
      <c r="F414" s="372"/>
      <c r="G414" s="382"/>
    </row>
    <row r="415" spans="2:7">
      <c r="B415" s="372"/>
      <c r="C415" s="382"/>
      <c r="D415" s="372"/>
      <c r="E415" s="381"/>
      <c r="F415" s="372"/>
      <c r="G415" s="382"/>
    </row>
    <row r="416" spans="2:7">
      <c r="B416" s="372"/>
      <c r="C416" s="382"/>
      <c r="D416" s="372"/>
      <c r="E416" s="381"/>
      <c r="F416" s="372"/>
      <c r="G416" s="382"/>
    </row>
    <row r="417" spans="2:7">
      <c r="B417" s="372"/>
      <c r="C417" s="382"/>
      <c r="D417" s="372"/>
      <c r="E417" s="381"/>
      <c r="F417" s="372"/>
      <c r="G417" s="382"/>
    </row>
    <row r="418" spans="2:7">
      <c r="B418" s="372"/>
      <c r="C418" s="382"/>
      <c r="D418" s="372"/>
      <c r="E418" s="381"/>
      <c r="F418" s="372"/>
      <c r="G418" s="382"/>
    </row>
    <row r="419" spans="2:7">
      <c r="B419" s="372"/>
      <c r="C419" s="382"/>
      <c r="D419" s="372"/>
      <c r="E419" s="381"/>
      <c r="F419" s="372"/>
      <c r="G419" s="382"/>
    </row>
    <row r="420" spans="2:7">
      <c r="B420" s="372"/>
      <c r="C420" s="382"/>
      <c r="D420" s="372"/>
      <c r="E420" s="381"/>
      <c r="F420" s="372"/>
      <c r="G420" s="382"/>
    </row>
    <row r="421" spans="2:7">
      <c r="B421" s="372"/>
      <c r="C421" s="382"/>
      <c r="D421" s="372"/>
      <c r="E421" s="381"/>
      <c r="F421" s="372"/>
      <c r="G421" s="382"/>
    </row>
    <row r="422" spans="2:7">
      <c r="B422" s="372"/>
      <c r="C422" s="382"/>
      <c r="D422" s="372"/>
      <c r="E422" s="381"/>
      <c r="F422" s="372"/>
      <c r="G422" s="382"/>
    </row>
    <row r="423" spans="2:7">
      <c r="B423" s="372"/>
      <c r="C423" s="382"/>
      <c r="D423" s="372"/>
      <c r="E423" s="381"/>
      <c r="F423" s="372"/>
      <c r="G423" s="382"/>
    </row>
    <row r="424" spans="2:7">
      <c r="B424" s="372"/>
      <c r="C424" s="382"/>
      <c r="D424" s="372"/>
      <c r="E424" s="381"/>
      <c r="F424" s="372"/>
      <c r="G424" s="382"/>
    </row>
    <row r="425" spans="2:7">
      <c r="B425" s="372"/>
      <c r="C425" s="382"/>
      <c r="D425" s="372"/>
      <c r="E425" s="381"/>
      <c r="F425" s="372"/>
      <c r="G425" s="382"/>
    </row>
    <row r="426" spans="2:7">
      <c r="B426" s="372"/>
      <c r="C426" s="382"/>
      <c r="D426" s="372"/>
      <c r="E426" s="381"/>
      <c r="F426" s="372"/>
      <c r="G426" s="382"/>
    </row>
    <row r="427" spans="2:7">
      <c r="B427" s="372"/>
      <c r="C427" s="382"/>
      <c r="D427" s="372"/>
      <c r="E427" s="381"/>
      <c r="F427" s="372"/>
      <c r="G427" s="382"/>
    </row>
    <row r="428" spans="2:7">
      <c r="B428" s="372"/>
      <c r="C428" s="382"/>
      <c r="D428" s="372"/>
      <c r="E428" s="381"/>
      <c r="F428" s="372"/>
      <c r="G428" s="382"/>
    </row>
    <row r="429" spans="2:7">
      <c r="B429" s="372"/>
      <c r="C429" s="382"/>
      <c r="D429" s="372"/>
      <c r="E429" s="381"/>
      <c r="F429" s="372"/>
      <c r="G429" s="382"/>
    </row>
    <row r="430" spans="2:7">
      <c r="B430" s="372"/>
      <c r="C430" s="382"/>
      <c r="D430" s="372"/>
      <c r="E430" s="381"/>
      <c r="F430" s="372"/>
      <c r="G430" s="382"/>
    </row>
    <row r="431" spans="2:7">
      <c r="B431" s="372"/>
      <c r="C431" s="382"/>
      <c r="D431" s="372"/>
      <c r="E431" s="381"/>
      <c r="F431" s="372"/>
      <c r="G431" s="382"/>
    </row>
    <row r="432" spans="2:7">
      <c r="B432" s="372"/>
      <c r="C432" s="382"/>
      <c r="D432" s="372"/>
      <c r="E432" s="381"/>
      <c r="F432" s="372"/>
      <c r="G432" s="382"/>
    </row>
    <row r="433" spans="2:7">
      <c r="B433" s="372"/>
      <c r="C433" s="382"/>
      <c r="D433" s="372"/>
      <c r="E433" s="381"/>
      <c r="F433" s="372"/>
      <c r="G433" s="382"/>
    </row>
    <row r="434" spans="2:7">
      <c r="B434" s="372"/>
      <c r="C434" s="382"/>
      <c r="D434" s="372"/>
      <c r="E434" s="381"/>
      <c r="F434" s="372"/>
      <c r="G434" s="382"/>
    </row>
    <row r="435" spans="2:7">
      <c r="B435" s="372"/>
      <c r="C435" s="382"/>
      <c r="D435" s="372"/>
      <c r="E435" s="381"/>
      <c r="F435" s="372"/>
      <c r="G435" s="382"/>
    </row>
    <row r="436" spans="2:7">
      <c r="B436" s="372"/>
      <c r="C436" s="382"/>
      <c r="D436" s="372"/>
      <c r="E436" s="381"/>
      <c r="F436" s="372"/>
      <c r="G436" s="382"/>
    </row>
    <row r="437" spans="2:7">
      <c r="B437" s="372"/>
      <c r="C437" s="382"/>
      <c r="D437" s="372"/>
      <c r="E437" s="381"/>
      <c r="F437" s="372"/>
      <c r="G437" s="382"/>
    </row>
    <row r="438" spans="2:7">
      <c r="B438" s="372"/>
      <c r="C438" s="382"/>
      <c r="D438" s="372"/>
      <c r="E438" s="381"/>
      <c r="F438" s="372"/>
      <c r="G438" s="382"/>
    </row>
    <row r="439" spans="2:7">
      <c r="B439" s="372"/>
      <c r="C439" s="382"/>
      <c r="D439" s="372"/>
      <c r="E439" s="381"/>
      <c r="F439" s="372"/>
      <c r="G439" s="382"/>
    </row>
    <row r="440" spans="2:7">
      <c r="B440" s="372"/>
      <c r="C440" s="382"/>
      <c r="D440" s="372"/>
      <c r="E440" s="381"/>
      <c r="F440" s="372"/>
      <c r="G440" s="382"/>
    </row>
    <row r="441" spans="2:7">
      <c r="B441" s="372"/>
      <c r="C441" s="382"/>
      <c r="D441" s="372"/>
      <c r="E441" s="381"/>
      <c r="F441" s="372"/>
      <c r="G441" s="382"/>
    </row>
    <row r="442" spans="2:7">
      <c r="B442" s="372"/>
      <c r="C442" s="382"/>
      <c r="D442" s="372"/>
      <c r="E442" s="381"/>
      <c r="F442" s="372"/>
      <c r="G442" s="382"/>
    </row>
    <row r="443" spans="2:7">
      <c r="B443" s="372"/>
      <c r="C443" s="382"/>
      <c r="D443" s="372"/>
      <c r="E443" s="381"/>
      <c r="F443" s="372"/>
      <c r="G443" s="382"/>
    </row>
    <row r="444" spans="2:7">
      <c r="B444" s="372"/>
      <c r="C444" s="382"/>
      <c r="D444" s="372"/>
      <c r="E444" s="381"/>
      <c r="F444" s="372"/>
      <c r="G444" s="382"/>
    </row>
    <row r="445" spans="2:7">
      <c r="B445" s="372"/>
      <c r="C445" s="382"/>
      <c r="D445" s="372"/>
      <c r="E445" s="381"/>
      <c r="F445" s="372"/>
      <c r="G445" s="382"/>
    </row>
    <row r="446" spans="2:7">
      <c r="B446" s="372"/>
      <c r="C446" s="382"/>
      <c r="D446" s="372"/>
      <c r="E446" s="381"/>
      <c r="F446" s="372"/>
      <c r="G446" s="382"/>
    </row>
    <row r="447" spans="2:7">
      <c r="B447" s="372"/>
      <c r="C447" s="382"/>
      <c r="D447" s="372"/>
      <c r="E447" s="381"/>
      <c r="F447" s="372"/>
      <c r="G447" s="382"/>
    </row>
    <row r="448" spans="2:7">
      <c r="B448" s="372"/>
      <c r="C448" s="382"/>
      <c r="D448" s="372"/>
      <c r="E448" s="381"/>
      <c r="F448" s="372"/>
      <c r="G448" s="382"/>
    </row>
    <row r="449" spans="2:7">
      <c r="B449" s="372"/>
      <c r="C449" s="382"/>
      <c r="D449" s="372"/>
      <c r="E449" s="381"/>
      <c r="F449" s="372"/>
      <c r="G449" s="382"/>
    </row>
    <row r="450" spans="2:7">
      <c r="B450" s="372"/>
      <c r="C450" s="382"/>
      <c r="D450" s="372"/>
      <c r="E450" s="381"/>
      <c r="F450" s="372"/>
      <c r="G450" s="382"/>
    </row>
    <row r="451" spans="2:7">
      <c r="B451" s="372"/>
      <c r="C451" s="382"/>
      <c r="D451" s="372"/>
      <c r="E451" s="381"/>
      <c r="F451" s="372"/>
      <c r="G451" s="382"/>
    </row>
    <row r="452" spans="2:7">
      <c r="B452" s="372"/>
      <c r="C452" s="382"/>
      <c r="D452" s="372"/>
      <c r="E452" s="381"/>
      <c r="F452" s="372"/>
      <c r="G452" s="382"/>
    </row>
    <row r="453" spans="2:7">
      <c r="B453" s="372"/>
      <c r="C453" s="382"/>
      <c r="D453" s="372"/>
      <c r="E453" s="381"/>
      <c r="F453" s="372"/>
      <c r="G453" s="382"/>
    </row>
    <row r="454" spans="2:7">
      <c r="B454" s="372"/>
      <c r="C454" s="382"/>
      <c r="D454" s="372"/>
      <c r="E454" s="381"/>
      <c r="F454" s="372"/>
      <c r="G454" s="382"/>
    </row>
    <row r="455" spans="2:7">
      <c r="B455" s="372"/>
      <c r="C455" s="382"/>
      <c r="D455" s="372"/>
      <c r="E455" s="381"/>
      <c r="F455" s="372"/>
      <c r="G455" s="382"/>
    </row>
    <row r="456" spans="2:7">
      <c r="B456" s="372"/>
      <c r="C456" s="382"/>
      <c r="D456" s="372"/>
      <c r="E456" s="381"/>
      <c r="F456" s="372"/>
      <c r="G456" s="382"/>
    </row>
    <row r="457" spans="2:7">
      <c r="B457" s="372"/>
      <c r="C457" s="382"/>
      <c r="D457" s="372"/>
      <c r="E457" s="381"/>
      <c r="F457" s="372"/>
      <c r="G457" s="382"/>
    </row>
    <row r="458" spans="2:7">
      <c r="B458" s="372"/>
      <c r="C458" s="382"/>
      <c r="D458" s="372"/>
      <c r="E458" s="381"/>
      <c r="F458" s="372"/>
      <c r="G458" s="382"/>
    </row>
    <row r="459" spans="2:7">
      <c r="B459" s="372"/>
      <c r="C459" s="382"/>
      <c r="D459" s="372"/>
      <c r="E459" s="381"/>
      <c r="F459" s="372"/>
      <c r="G459" s="382"/>
    </row>
    <row r="460" spans="2:7">
      <c r="B460" s="372"/>
      <c r="C460" s="382"/>
      <c r="D460" s="372"/>
      <c r="E460" s="381"/>
      <c r="F460" s="372"/>
      <c r="G460" s="382"/>
    </row>
    <row r="461" spans="2:7">
      <c r="B461" s="372"/>
      <c r="C461" s="382"/>
      <c r="D461" s="372"/>
      <c r="E461" s="381"/>
      <c r="F461" s="372"/>
      <c r="G461" s="382"/>
    </row>
    <row r="462" spans="2:7">
      <c r="B462" s="372"/>
      <c r="C462" s="382"/>
      <c r="D462" s="372"/>
      <c r="E462" s="381"/>
      <c r="F462" s="372"/>
      <c r="G462" s="382"/>
    </row>
    <row r="463" spans="2:7">
      <c r="B463" s="372"/>
      <c r="C463" s="382"/>
      <c r="D463" s="372"/>
      <c r="E463" s="381"/>
      <c r="F463" s="372"/>
      <c r="G463" s="382"/>
    </row>
    <row r="464" spans="2:7">
      <c r="B464" s="372"/>
      <c r="C464" s="382"/>
      <c r="D464" s="372"/>
      <c r="E464" s="381"/>
      <c r="F464" s="372"/>
      <c r="G464" s="382"/>
    </row>
    <row r="465" spans="2:7">
      <c r="B465" s="372"/>
      <c r="C465" s="382"/>
      <c r="D465" s="372"/>
      <c r="E465" s="381"/>
      <c r="F465" s="372"/>
      <c r="G465" s="382"/>
    </row>
    <row r="466" spans="2:7">
      <c r="B466" s="372"/>
      <c r="C466" s="382"/>
      <c r="D466" s="372"/>
      <c r="E466" s="381"/>
      <c r="F466" s="372"/>
      <c r="G466" s="382"/>
    </row>
    <row r="467" spans="2:7">
      <c r="B467" s="372"/>
      <c r="C467" s="382"/>
      <c r="D467" s="372"/>
      <c r="E467" s="381"/>
      <c r="F467" s="372"/>
      <c r="G467" s="382"/>
    </row>
    <row r="468" spans="2:7">
      <c r="B468" s="372"/>
      <c r="C468" s="382"/>
      <c r="D468" s="372"/>
      <c r="E468" s="381"/>
      <c r="F468" s="372"/>
      <c r="G468" s="382"/>
    </row>
    <row r="469" spans="2:7">
      <c r="B469" s="372"/>
      <c r="C469" s="382"/>
      <c r="D469" s="372"/>
      <c r="E469" s="381"/>
      <c r="F469" s="372"/>
      <c r="G469" s="382"/>
    </row>
    <row r="470" spans="2:7">
      <c r="B470" s="372"/>
      <c r="C470" s="382"/>
      <c r="D470" s="372"/>
      <c r="E470" s="381"/>
      <c r="F470" s="372"/>
      <c r="G470" s="382"/>
    </row>
    <row r="471" spans="2:7">
      <c r="B471" s="372"/>
      <c r="C471" s="382"/>
      <c r="D471" s="372"/>
      <c r="E471" s="381"/>
      <c r="F471" s="372"/>
      <c r="G471" s="382"/>
    </row>
    <row r="472" spans="2:7">
      <c r="B472" s="372"/>
      <c r="C472" s="382"/>
      <c r="D472" s="372"/>
      <c r="E472" s="381"/>
      <c r="F472" s="372"/>
      <c r="G472" s="382"/>
    </row>
    <row r="473" spans="2:7">
      <c r="B473" s="372"/>
      <c r="C473" s="382"/>
      <c r="D473" s="372"/>
      <c r="E473" s="381"/>
      <c r="F473" s="372"/>
      <c r="G473" s="382"/>
    </row>
    <row r="474" spans="2:7">
      <c r="B474" s="372"/>
      <c r="C474" s="382"/>
      <c r="D474" s="372"/>
      <c r="E474" s="381"/>
      <c r="F474" s="372"/>
      <c r="G474" s="382"/>
    </row>
    <row r="475" spans="2:7">
      <c r="B475" s="372"/>
      <c r="C475" s="382"/>
      <c r="D475" s="372"/>
      <c r="E475" s="381"/>
      <c r="F475" s="372"/>
      <c r="G475" s="382"/>
    </row>
    <row r="476" spans="2:7">
      <c r="B476" s="372"/>
      <c r="C476" s="382"/>
      <c r="D476" s="372"/>
      <c r="E476" s="381"/>
      <c r="F476" s="372"/>
      <c r="G476" s="382"/>
    </row>
    <row r="477" spans="2:7">
      <c r="B477" s="372"/>
      <c r="C477" s="382"/>
      <c r="D477" s="372"/>
      <c r="E477" s="381"/>
      <c r="F477" s="372"/>
      <c r="G477" s="382"/>
    </row>
    <row r="478" spans="2:7">
      <c r="B478" s="372"/>
      <c r="C478" s="382"/>
      <c r="D478" s="372"/>
      <c r="E478" s="381"/>
      <c r="F478" s="372"/>
      <c r="G478" s="382"/>
    </row>
    <row r="479" spans="2:7">
      <c r="B479" s="372"/>
      <c r="C479" s="382"/>
      <c r="D479" s="372"/>
      <c r="E479" s="381"/>
      <c r="F479" s="372"/>
      <c r="G479" s="382"/>
    </row>
    <row r="480" spans="2:7">
      <c r="B480" s="372"/>
      <c r="C480" s="382"/>
      <c r="D480" s="372"/>
      <c r="E480" s="381"/>
      <c r="F480" s="372"/>
      <c r="G480" s="382"/>
    </row>
    <row r="481" spans="2:7">
      <c r="B481" s="372"/>
      <c r="C481" s="382"/>
      <c r="D481" s="372"/>
      <c r="E481" s="381"/>
      <c r="F481" s="372"/>
      <c r="G481" s="382"/>
    </row>
    <row r="482" spans="2:7">
      <c r="B482" s="372"/>
      <c r="C482" s="382"/>
      <c r="D482" s="372"/>
      <c r="E482" s="381"/>
      <c r="F482" s="372"/>
      <c r="G482" s="382"/>
    </row>
    <row r="483" spans="2:7">
      <c r="B483" s="372"/>
      <c r="C483" s="382"/>
      <c r="D483" s="372"/>
      <c r="E483" s="381"/>
      <c r="F483" s="372"/>
      <c r="G483" s="382"/>
    </row>
    <row r="484" spans="2:7">
      <c r="B484" s="372"/>
      <c r="C484" s="382"/>
      <c r="D484" s="372"/>
      <c r="E484" s="381"/>
      <c r="F484" s="372"/>
      <c r="G484" s="382"/>
    </row>
    <row r="485" spans="2:7">
      <c r="B485" s="372"/>
      <c r="C485" s="382"/>
      <c r="D485" s="372"/>
      <c r="E485" s="381"/>
      <c r="F485" s="372"/>
      <c r="G485" s="382"/>
    </row>
    <row r="486" spans="2:7">
      <c r="B486" s="372"/>
      <c r="C486" s="382"/>
      <c r="D486" s="372"/>
      <c r="E486" s="381"/>
      <c r="F486" s="372"/>
      <c r="G486" s="382"/>
    </row>
    <row r="487" spans="2:7">
      <c r="B487" s="372"/>
      <c r="C487" s="382"/>
      <c r="D487" s="372"/>
      <c r="E487" s="381"/>
      <c r="F487" s="372"/>
      <c r="G487" s="382"/>
    </row>
    <row r="488" spans="2:7">
      <c r="B488" s="372"/>
      <c r="C488" s="382"/>
      <c r="D488" s="372"/>
      <c r="E488" s="381"/>
      <c r="F488" s="372"/>
      <c r="G488" s="382"/>
    </row>
    <row r="489" spans="2:7">
      <c r="B489" s="372"/>
      <c r="C489" s="382"/>
      <c r="D489" s="372"/>
      <c r="E489" s="381"/>
      <c r="F489" s="372"/>
      <c r="G489" s="382"/>
    </row>
    <row r="490" spans="2:7">
      <c r="B490" s="372"/>
      <c r="C490" s="382"/>
      <c r="D490" s="372"/>
      <c r="E490" s="381"/>
      <c r="F490" s="372"/>
      <c r="G490" s="382"/>
    </row>
    <row r="491" spans="2:7">
      <c r="B491" s="372"/>
      <c r="C491" s="382"/>
      <c r="D491" s="372"/>
      <c r="E491" s="381"/>
      <c r="F491" s="372"/>
      <c r="G491" s="382"/>
    </row>
    <row r="492" spans="2:7">
      <c r="B492" s="372"/>
      <c r="C492" s="382"/>
      <c r="D492" s="372"/>
      <c r="E492" s="381"/>
      <c r="F492" s="372"/>
      <c r="G492" s="382"/>
    </row>
    <row r="493" spans="2:7">
      <c r="B493" s="372"/>
      <c r="C493" s="382"/>
      <c r="D493" s="372"/>
      <c r="E493" s="381"/>
      <c r="F493" s="372"/>
      <c r="G493" s="382"/>
    </row>
    <row r="494" spans="2:7">
      <c r="B494" s="372"/>
      <c r="C494" s="382"/>
      <c r="D494" s="372"/>
      <c r="E494" s="381"/>
      <c r="F494" s="372"/>
      <c r="G494" s="382"/>
    </row>
    <row r="495" spans="2:7">
      <c r="B495" s="372"/>
      <c r="C495" s="382"/>
      <c r="D495" s="372"/>
      <c r="E495" s="381"/>
      <c r="F495" s="372"/>
      <c r="G495" s="382"/>
    </row>
    <row r="496" spans="2:7">
      <c r="B496" s="372"/>
      <c r="C496" s="382"/>
      <c r="D496" s="372"/>
      <c r="E496" s="381"/>
      <c r="F496" s="372"/>
      <c r="G496" s="382"/>
    </row>
    <row r="497" spans="2:7">
      <c r="B497" s="372"/>
      <c r="C497" s="382"/>
      <c r="D497" s="372"/>
      <c r="E497" s="381"/>
      <c r="F497" s="372"/>
      <c r="G497" s="382"/>
    </row>
    <row r="498" spans="2:7">
      <c r="B498" s="372"/>
      <c r="C498" s="382"/>
      <c r="D498" s="372"/>
      <c r="E498" s="381"/>
      <c r="F498" s="372"/>
      <c r="G498" s="382"/>
    </row>
    <row r="499" spans="2:7">
      <c r="B499" s="372"/>
      <c r="C499" s="382"/>
      <c r="D499" s="372"/>
      <c r="E499" s="381"/>
      <c r="F499" s="372"/>
      <c r="G499" s="382"/>
    </row>
    <row r="500" spans="2:7">
      <c r="B500" s="372"/>
      <c r="C500" s="382"/>
      <c r="D500" s="372"/>
      <c r="E500" s="381"/>
      <c r="F500" s="372"/>
      <c r="G500" s="382"/>
    </row>
    <row r="501" spans="2:7">
      <c r="B501" s="372"/>
      <c r="C501" s="382"/>
      <c r="D501" s="372"/>
      <c r="E501" s="381"/>
      <c r="F501" s="372"/>
      <c r="G501" s="382"/>
    </row>
    <row r="502" spans="2:7">
      <c r="B502" s="372"/>
      <c r="C502" s="382"/>
      <c r="D502" s="372"/>
      <c r="E502" s="381"/>
      <c r="F502" s="372"/>
      <c r="G502" s="382"/>
    </row>
    <row r="503" spans="2:7">
      <c r="B503" s="372"/>
      <c r="C503" s="382"/>
      <c r="D503" s="372"/>
      <c r="E503" s="381"/>
      <c r="F503" s="372"/>
      <c r="G503" s="382"/>
    </row>
    <row r="504" spans="2:7">
      <c r="B504" s="372"/>
      <c r="C504" s="382"/>
      <c r="D504" s="372"/>
      <c r="E504" s="381"/>
      <c r="F504" s="372"/>
      <c r="G504" s="382"/>
    </row>
    <row r="505" spans="2:7">
      <c r="B505" s="372"/>
      <c r="C505" s="382"/>
      <c r="D505" s="372"/>
      <c r="E505" s="381"/>
      <c r="F505" s="372"/>
      <c r="G505" s="382"/>
    </row>
    <row r="506" spans="2:7">
      <c r="B506" s="372"/>
      <c r="C506" s="382"/>
      <c r="D506" s="372"/>
      <c r="E506" s="381"/>
      <c r="F506" s="372"/>
      <c r="G506" s="382"/>
    </row>
    <row r="507" spans="2:7">
      <c r="B507" s="372"/>
      <c r="C507" s="382"/>
      <c r="D507" s="372"/>
      <c r="E507" s="381"/>
      <c r="F507" s="372"/>
      <c r="G507" s="382"/>
    </row>
    <row r="508" spans="2:7">
      <c r="B508" s="372"/>
      <c r="C508" s="382"/>
      <c r="D508" s="372"/>
      <c r="E508" s="381"/>
      <c r="F508" s="372"/>
      <c r="G508" s="382"/>
    </row>
    <row r="509" spans="2:7">
      <c r="B509" s="372"/>
      <c r="C509" s="382"/>
      <c r="D509" s="372"/>
      <c r="E509" s="381"/>
      <c r="F509" s="372"/>
      <c r="G509" s="382"/>
    </row>
    <row r="510" spans="2:7">
      <c r="B510" s="372"/>
      <c r="C510" s="382"/>
      <c r="D510" s="372"/>
      <c r="E510" s="381"/>
      <c r="F510" s="372"/>
      <c r="G510" s="382"/>
    </row>
    <row r="511" spans="2:7">
      <c r="B511" s="372"/>
      <c r="C511" s="382"/>
      <c r="D511" s="372"/>
      <c r="E511" s="381"/>
      <c r="F511" s="372"/>
      <c r="G511" s="382"/>
    </row>
    <row r="512" spans="2:7">
      <c r="B512" s="372"/>
      <c r="C512" s="382"/>
      <c r="D512" s="372"/>
      <c r="E512" s="381"/>
      <c r="F512" s="372"/>
      <c r="G512" s="382"/>
    </row>
    <row r="513" spans="2:7">
      <c r="B513" s="372"/>
      <c r="C513" s="382"/>
      <c r="D513" s="372"/>
      <c r="E513" s="381"/>
      <c r="F513" s="372"/>
      <c r="G513" s="382"/>
    </row>
    <row r="514" spans="2:7">
      <c r="B514" s="372"/>
      <c r="C514" s="382"/>
      <c r="D514" s="372"/>
      <c r="E514" s="381"/>
      <c r="F514" s="372"/>
      <c r="G514" s="382"/>
    </row>
    <row r="515" spans="2:7">
      <c r="B515" s="372"/>
      <c r="C515" s="382"/>
      <c r="D515" s="372"/>
      <c r="E515" s="381"/>
      <c r="F515" s="372"/>
      <c r="G515" s="382"/>
    </row>
    <row r="516" spans="2:7">
      <c r="B516" s="372"/>
      <c r="C516" s="382"/>
      <c r="D516" s="372"/>
      <c r="E516" s="381"/>
      <c r="F516" s="372"/>
      <c r="G516" s="382"/>
    </row>
    <row r="517" spans="2:7">
      <c r="B517" s="372"/>
      <c r="C517" s="382"/>
      <c r="D517" s="372"/>
      <c r="E517" s="381"/>
      <c r="F517" s="372"/>
      <c r="G517" s="382"/>
    </row>
    <row r="518" spans="2:7">
      <c r="B518" s="372"/>
      <c r="C518" s="382"/>
      <c r="D518" s="372"/>
      <c r="E518" s="381"/>
      <c r="F518" s="372"/>
      <c r="G518" s="382"/>
    </row>
    <row r="519" spans="2:7">
      <c r="B519" s="372"/>
      <c r="C519" s="382"/>
      <c r="D519" s="372"/>
      <c r="E519" s="381"/>
      <c r="F519" s="372"/>
      <c r="G519" s="382"/>
    </row>
    <row r="520" spans="2:7">
      <c r="B520" s="372"/>
      <c r="C520" s="382"/>
      <c r="D520" s="372"/>
      <c r="E520" s="381"/>
      <c r="F520" s="372"/>
      <c r="G520" s="382"/>
    </row>
    <row r="521" spans="2:7">
      <c r="B521" s="372"/>
      <c r="C521" s="382"/>
      <c r="D521" s="372"/>
      <c r="E521" s="381"/>
      <c r="F521" s="372"/>
      <c r="G521" s="382"/>
    </row>
    <row r="522" spans="2:7">
      <c r="B522" s="372"/>
      <c r="C522" s="382"/>
      <c r="D522" s="372"/>
      <c r="E522" s="381"/>
      <c r="F522" s="372"/>
      <c r="G522" s="382"/>
    </row>
    <row r="523" spans="2:7">
      <c r="B523" s="372"/>
      <c r="C523" s="382"/>
      <c r="D523" s="372"/>
      <c r="E523" s="381"/>
      <c r="F523" s="372"/>
      <c r="G523" s="382"/>
    </row>
    <row r="524" spans="2:7">
      <c r="B524" s="372"/>
      <c r="C524" s="382"/>
      <c r="D524" s="372"/>
      <c r="E524" s="381"/>
      <c r="F524" s="372"/>
      <c r="G524" s="382"/>
    </row>
    <row r="525" spans="2:7">
      <c r="B525" s="372"/>
      <c r="C525" s="382"/>
      <c r="D525" s="372"/>
      <c r="E525" s="381"/>
      <c r="F525" s="372"/>
      <c r="G525" s="382"/>
    </row>
    <row r="526" spans="2:7">
      <c r="B526" s="372"/>
      <c r="C526" s="382"/>
      <c r="D526" s="372"/>
      <c r="E526" s="381"/>
      <c r="F526" s="372"/>
      <c r="G526" s="382"/>
    </row>
    <row r="527" spans="2:7">
      <c r="B527" s="372"/>
      <c r="C527" s="382"/>
      <c r="D527" s="372"/>
      <c r="E527" s="381"/>
      <c r="F527" s="372"/>
      <c r="G527" s="382"/>
    </row>
    <row r="528" spans="2:7">
      <c r="B528" s="372"/>
      <c r="C528" s="382"/>
      <c r="D528" s="372"/>
      <c r="E528" s="381"/>
      <c r="F528" s="372"/>
      <c r="G528" s="382"/>
    </row>
    <row r="529" spans="2:7">
      <c r="B529" s="372"/>
      <c r="C529" s="382"/>
      <c r="D529" s="372"/>
      <c r="E529" s="381"/>
      <c r="F529" s="372"/>
      <c r="G529" s="382"/>
    </row>
    <row r="530" spans="2:7">
      <c r="B530" s="372"/>
      <c r="C530" s="382"/>
      <c r="D530" s="372"/>
      <c r="E530" s="381"/>
      <c r="F530" s="372"/>
      <c r="G530" s="382"/>
    </row>
    <row r="531" spans="2:7">
      <c r="B531" s="372"/>
      <c r="C531" s="382"/>
      <c r="D531" s="372"/>
      <c r="E531" s="381"/>
      <c r="F531" s="372"/>
      <c r="G531" s="382"/>
    </row>
    <row r="532" spans="2:7">
      <c r="B532" s="372"/>
      <c r="C532" s="382"/>
      <c r="D532" s="372"/>
      <c r="E532" s="381"/>
      <c r="F532" s="372"/>
      <c r="G532" s="382"/>
    </row>
    <row r="533" spans="2:7">
      <c r="B533" s="372"/>
      <c r="C533" s="382"/>
      <c r="D533" s="372"/>
      <c r="E533" s="381"/>
      <c r="F533" s="372"/>
      <c r="G533" s="382"/>
    </row>
    <row r="534" spans="2:7">
      <c r="B534" s="372"/>
      <c r="C534" s="382"/>
      <c r="D534" s="372"/>
      <c r="E534" s="381"/>
      <c r="F534" s="372"/>
      <c r="G534" s="382"/>
    </row>
    <row r="535" spans="2:7">
      <c r="B535" s="372"/>
      <c r="C535" s="382"/>
      <c r="D535" s="372"/>
      <c r="E535" s="381"/>
      <c r="F535" s="372"/>
      <c r="G535" s="382"/>
    </row>
    <row r="536" spans="2:7">
      <c r="B536" s="372"/>
      <c r="C536" s="382"/>
      <c r="D536" s="372"/>
      <c r="E536" s="381"/>
      <c r="F536" s="372"/>
      <c r="G536" s="382"/>
    </row>
    <row r="537" spans="2:7">
      <c r="B537" s="372"/>
      <c r="C537" s="382"/>
      <c r="D537" s="372"/>
      <c r="E537" s="381"/>
      <c r="F537" s="372"/>
      <c r="G537" s="382"/>
    </row>
    <row r="538" spans="2:7">
      <c r="B538" s="372"/>
      <c r="C538" s="382"/>
      <c r="D538" s="372"/>
      <c r="E538" s="381"/>
      <c r="F538" s="372"/>
      <c r="G538" s="382"/>
    </row>
    <row r="539" spans="2:7">
      <c r="B539" s="372"/>
      <c r="C539" s="382"/>
      <c r="D539" s="372"/>
      <c r="E539" s="381"/>
      <c r="F539" s="372"/>
      <c r="G539" s="382"/>
    </row>
    <row r="540" spans="2:7">
      <c r="B540" s="372"/>
      <c r="C540" s="382"/>
      <c r="D540" s="372"/>
      <c r="E540" s="381"/>
      <c r="F540" s="372"/>
      <c r="G540" s="382"/>
    </row>
    <row r="541" spans="2:7">
      <c r="B541" s="372"/>
      <c r="C541" s="382"/>
      <c r="D541" s="372"/>
      <c r="E541" s="381"/>
      <c r="F541" s="372"/>
      <c r="G541" s="382"/>
    </row>
    <row r="542" spans="2:7">
      <c r="B542" s="372"/>
      <c r="C542" s="382"/>
      <c r="D542" s="372"/>
      <c r="E542" s="381"/>
      <c r="F542" s="372"/>
      <c r="G542" s="382"/>
    </row>
    <row r="543" spans="2:7">
      <c r="B543" s="372"/>
      <c r="C543" s="382"/>
      <c r="D543" s="372"/>
      <c r="E543" s="381"/>
      <c r="F543" s="372"/>
      <c r="G543" s="382"/>
    </row>
    <row r="544" spans="2:7">
      <c r="B544" s="372"/>
      <c r="C544" s="382"/>
      <c r="D544" s="372"/>
      <c r="E544" s="381"/>
      <c r="F544" s="372"/>
      <c r="G544" s="382"/>
    </row>
    <row r="545" spans="2:7">
      <c r="B545" s="372"/>
      <c r="C545" s="382"/>
      <c r="D545" s="372"/>
      <c r="E545" s="381"/>
      <c r="F545" s="372"/>
      <c r="G545" s="382"/>
    </row>
    <row r="546" spans="2:7">
      <c r="B546" s="372"/>
      <c r="C546" s="382"/>
      <c r="D546" s="372"/>
      <c r="E546" s="381"/>
      <c r="F546" s="372"/>
      <c r="G546" s="382"/>
    </row>
    <row r="547" spans="2:7">
      <c r="B547" s="372"/>
      <c r="C547" s="382"/>
      <c r="D547" s="372"/>
      <c r="E547" s="381"/>
      <c r="F547" s="372"/>
      <c r="G547" s="382"/>
    </row>
    <row r="548" spans="2:7">
      <c r="B548" s="372"/>
      <c r="C548" s="382"/>
      <c r="D548" s="372"/>
      <c r="E548" s="381"/>
      <c r="F548" s="372"/>
      <c r="G548" s="382"/>
    </row>
    <row r="549" spans="2:7">
      <c r="B549" s="372"/>
      <c r="C549" s="382"/>
      <c r="D549" s="372"/>
      <c r="E549" s="381"/>
      <c r="F549" s="372"/>
      <c r="G549" s="382"/>
    </row>
    <row r="550" spans="2:7">
      <c r="B550" s="372"/>
      <c r="C550" s="382"/>
      <c r="D550" s="372"/>
      <c r="E550" s="381"/>
      <c r="F550" s="372"/>
      <c r="G550" s="382"/>
    </row>
    <row r="551" spans="2:7">
      <c r="B551" s="372"/>
      <c r="C551" s="382"/>
      <c r="D551" s="372"/>
      <c r="E551" s="381"/>
      <c r="F551" s="372"/>
      <c r="G551" s="382"/>
    </row>
    <row r="552" spans="2:7">
      <c r="B552" s="372"/>
      <c r="C552" s="382"/>
      <c r="D552" s="372"/>
      <c r="E552" s="381"/>
      <c r="F552" s="372"/>
      <c r="G552" s="382"/>
    </row>
    <row r="553" spans="2:7">
      <c r="B553" s="372"/>
      <c r="C553" s="382"/>
      <c r="D553" s="372"/>
      <c r="E553" s="381"/>
      <c r="F553" s="372"/>
      <c r="G553" s="382"/>
    </row>
    <row r="554" spans="2:7">
      <c r="B554" s="372"/>
      <c r="C554" s="382"/>
      <c r="D554" s="372"/>
      <c r="E554" s="381"/>
      <c r="F554" s="372"/>
      <c r="G554" s="382"/>
    </row>
    <row r="555" spans="2:7">
      <c r="B555" s="372"/>
      <c r="C555" s="382"/>
      <c r="D555" s="372"/>
      <c r="E555" s="381"/>
      <c r="F555" s="372"/>
      <c r="G555" s="382"/>
    </row>
    <row r="556" spans="2:7">
      <c r="B556" s="372"/>
      <c r="C556" s="382"/>
      <c r="D556" s="372"/>
      <c r="E556" s="381"/>
      <c r="F556" s="372"/>
      <c r="G556" s="382"/>
    </row>
    <row r="557" spans="2:7">
      <c r="B557" s="372"/>
      <c r="C557" s="382"/>
      <c r="D557" s="372"/>
      <c r="E557" s="381"/>
      <c r="F557" s="372"/>
      <c r="G557" s="382"/>
    </row>
    <row r="558" spans="2:7">
      <c r="B558" s="372"/>
      <c r="C558" s="382"/>
      <c r="D558" s="372"/>
      <c r="E558" s="381"/>
      <c r="F558" s="372"/>
      <c r="G558" s="382"/>
    </row>
    <row r="559" spans="2:7">
      <c r="B559" s="372"/>
      <c r="C559" s="382"/>
      <c r="D559" s="372"/>
      <c r="E559" s="381"/>
      <c r="F559" s="372"/>
      <c r="G559" s="382"/>
    </row>
    <row r="560" spans="2:7">
      <c r="B560" s="372"/>
      <c r="C560" s="382"/>
      <c r="D560" s="372"/>
      <c r="E560" s="381"/>
      <c r="F560" s="372"/>
      <c r="G560" s="382"/>
    </row>
    <row r="561" spans="2:7">
      <c r="B561" s="372"/>
      <c r="C561" s="382"/>
      <c r="D561" s="372"/>
      <c r="E561" s="381"/>
      <c r="F561" s="372"/>
      <c r="G561" s="382"/>
    </row>
    <row r="562" spans="2:7">
      <c r="B562" s="372"/>
      <c r="C562" s="382"/>
      <c r="D562" s="372"/>
      <c r="E562" s="381"/>
      <c r="F562" s="372"/>
      <c r="G562" s="382"/>
    </row>
    <row r="563" spans="2:7">
      <c r="B563" s="372"/>
      <c r="C563" s="382"/>
      <c r="D563" s="372"/>
      <c r="E563" s="381"/>
      <c r="F563" s="372"/>
      <c r="G563" s="382"/>
    </row>
    <row r="564" spans="2:7">
      <c r="B564" s="372"/>
      <c r="C564" s="382"/>
      <c r="D564" s="372"/>
      <c r="E564" s="381"/>
      <c r="F564" s="372"/>
      <c r="G564" s="382"/>
    </row>
    <row r="565" spans="2:7">
      <c r="B565" s="372"/>
      <c r="C565" s="382"/>
      <c r="D565" s="372"/>
      <c r="E565" s="381"/>
      <c r="F565" s="372"/>
      <c r="G565" s="382"/>
    </row>
    <row r="566" spans="2:7">
      <c r="B566" s="372"/>
      <c r="C566" s="382"/>
      <c r="D566" s="372"/>
      <c r="E566" s="381"/>
      <c r="F566" s="372"/>
      <c r="G566" s="382"/>
    </row>
    <row r="567" spans="2:7">
      <c r="B567" s="372"/>
      <c r="C567" s="382"/>
      <c r="D567" s="372"/>
      <c r="E567" s="381"/>
      <c r="F567" s="372"/>
      <c r="G567" s="382"/>
    </row>
    <row r="568" spans="2:7">
      <c r="B568" s="372"/>
      <c r="C568" s="382"/>
      <c r="D568" s="372"/>
      <c r="E568" s="381"/>
      <c r="F568" s="372"/>
      <c r="G568" s="382"/>
    </row>
    <row r="569" spans="2:7">
      <c r="B569" s="372"/>
      <c r="C569" s="382"/>
      <c r="D569" s="372"/>
      <c r="E569" s="381"/>
      <c r="F569" s="372"/>
      <c r="G569" s="382"/>
    </row>
    <row r="570" spans="2:7">
      <c r="B570" s="372"/>
      <c r="C570" s="382"/>
      <c r="D570" s="372"/>
      <c r="E570" s="381"/>
      <c r="F570" s="372"/>
      <c r="G570" s="382"/>
    </row>
    <row r="571" spans="2:7">
      <c r="B571" s="372"/>
      <c r="C571" s="382"/>
      <c r="D571" s="372"/>
      <c r="E571" s="381"/>
      <c r="F571" s="372"/>
      <c r="G571" s="382"/>
    </row>
    <row r="572" spans="2:7">
      <c r="B572" s="372"/>
      <c r="C572" s="382"/>
      <c r="D572" s="372"/>
      <c r="E572" s="381"/>
      <c r="F572" s="372"/>
      <c r="G572" s="382"/>
    </row>
    <row r="573" spans="2:7">
      <c r="B573" s="372"/>
      <c r="C573" s="382"/>
      <c r="D573" s="372"/>
      <c r="E573" s="381"/>
      <c r="F573" s="372"/>
      <c r="G573" s="382"/>
    </row>
    <row r="574" spans="2:7">
      <c r="B574" s="372"/>
      <c r="C574" s="382"/>
      <c r="D574" s="372"/>
      <c r="E574" s="381"/>
      <c r="F574" s="372"/>
      <c r="G574" s="382"/>
    </row>
    <row r="575" spans="2:7">
      <c r="B575" s="372"/>
      <c r="C575" s="382"/>
      <c r="D575" s="372"/>
      <c r="E575" s="381"/>
      <c r="F575" s="372"/>
      <c r="G575" s="382"/>
    </row>
    <row r="576" spans="2:7">
      <c r="B576" s="372"/>
      <c r="C576" s="382"/>
      <c r="D576" s="372"/>
      <c r="E576" s="381"/>
      <c r="F576" s="372"/>
      <c r="G576" s="382"/>
    </row>
    <row r="577" spans="2:7">
      <c r="B577" s="372"/>
      <c r="C577" s="382"/>
      <c r="D577" s="372"/>
      <c r="E577" s="381"/>
      <c r="F577" s="372"/>
      <c r="G577" s="382"/>
    </row>
    <row r="578" spans="2:7">
      <c r="B578" s="372"/>
      <c r="C578" s="382"/>
      <c r="D578" s="372"/>
      <c r="E578" s="381"/>
      <c r="F578" s="372"/>
      <c r="G578" s="382"/>
    </row>
    <row r="579" spans="2:7">
      <c r="B579" s="372"/>
      <c r="C579" s="382"/>
      <c r="D579" s="372"/>
      <c r="E579" s="381"/>
      <c r="F579" s="372"/>
      <c r="G579" s="382"/>
    </row>
    <row r="580" spans="2:7">
      <c r="B580" s="372"/>
      <c r="C580" s="382"/>
      <c r="D580" s="372"/>
      <c r="E580" s="381"/>
      <c r="F580" s="372"/>
      <c r="G580" s="382"/>
    </row>
    <row r="581" spans="2:7">
      <c r="B581" s="372"/>
      <c r="C581" s="382"/>
      <c r="D581" s="372"/>
      <c r="E581" s="381"/>
      <c r="F581" s="372"/>
      <c r="G581" s="382"/>
    </row>
    <row r="582" spans="2:7">
      <c r="B582" s="372"/>
      <c r="C582" s="382"/>
      <c r="D582" s="372"/>
      <c r="E582" s="381"/>
      <c r="F582" s="372"/>
      <c r="G582" s="382"/>
    </row>
    <row r="583" spans="2:7">
      <c r="B583" s="372"/>
      <c r="C583" s="382"/>
      <c r="D583" s="372"/>
      <c r="E583" s="381"/>
      <c r="F583" s="372"/>
      <c r="G583" s="382"/>
    </row>
    <row r="584" spans="2:7">
      <c r="B584" s="372"/>
      <c r="C584" s="382"/>
      <c r="D584" s="372"/>
      <c r="E584" s="381"/>
      <c r="F584" s="372"/>
      <c r="G584" s="382"/>
    </row>
    <row r="585" spans="2:7">
      <c r="B585" s="372"/>
      <c r="C585" s="382"/>
      <c r="D585" s="372"/>
      <c r="E585" s="381"/>
      <c r="F585" s="372"/>
      <c r="G585" s="382"/>
    </row>
    <row r="586" spans="2:7">
      <c r="B586" s="372"/>
      <c r="C586" s="382"/>
      <c r="D586" s="372"/>
      <c r="E586" s="381"/>
      <c r="F586" s="372"/>
      <c r="G586" s="382"/>
    </row>
    <row r="587" spans="2:7">
      <c r="B587" s="372"/>
      <c r="C587" s="382"/>
      <c r="D587" s="372"/>
      <c r="E587" s="381"/>
      <c r="F587" s="372"/>
      <c r="G587" s="382"/>
    </row>
    <row r="588" spans="2:7">
      <c r="B588" s="372"/>
      <c r="C588" s="382"/>
      <c r="D588" s="372"/>
      <c r="E588" s="381"/>
      <c r="F588" s="372"/>
      <c r="G588" s="382"/>
    </row>
    <row r="589" spans="2:7">
      <c r="B589" s="372"/>
      <c r="C589" s="382"/>
      <c r="D589" s="372"/>
      <c r="E589" s="381"/>
      <c r="F589" s="372"/>
      <c r="G589" s="382"/>
    </row>
    <row r="590" spans="2:7">
      <c r="B590" s="372"/>
      <c r="C590" s="382"/>
      <c r="D590" s="372"/>
      <c r="E590" s="381"/>
      <c r="F590" s="372"/>
      <c r="G590" s="382"/>
    </row>
    <row r="591" spans="2:7">
      <c r="B591" s="372"/>
      <c r="C591" s="382"/>
      <c r="D591" s="372"/>
      <c r="E591" s="381"/>
      <c r="F591" s="372"/>
      <c r="G591" s="382"/>
    </row>
    <row r="592" spans="2:7">
      <c r="B592" s="372"/>
      <c r="C592" s="382"/>
      <c r="D592" s="372"/>
      <c r="E592" s="381"/>
      <c r="F592" s="372"/>
      <c r="G592" s="382"/>
    </row>
    <row r="593" spans="2:7">
      <c r="B593" s="372"/>
      <c r="C593" s="382"/>
      <c r="D593" s="372"/>
      <c r="E593" s="381"/>
      <c r="F593" s="372"/>
      <c r="G593" s="382"/>
    </row>
    <row r="594" spans="2:7">
      <c r="B594" s="372"/>
      <c r="C594" s="382"/>
      <c r="D594" s="372"/>
      <c r="E594" s="381"/>
      <c r="F594" s="372"/>
      <c r="G594" s="382"/>
    </row>
    <row r="595" spans="2:7">
      <c r="B595" s="372"/>
      <c r="C595" s="382"/>
      <c r="D595" s="372"/>
      <c r="E595" s="381"/>
      <c r="F595" s="372"/>
      <c r="G595" s="382"/>
    </row>
    <row r="596" spans="2:7">
      <c r="B596" s="372"/>
      <c r="C596" s="382"/>
      <c r="D596" s="372"/>
      <c r="E596" s="381"/>
      <c r="F596" s="372"/>
      <c r="G596" s="382"/>
    </row>
    <row r="597" spans="2:7">
      <c r="B597" s="372"/>
      <c r="C597" s="382"/>
      <c r="D597" s="372"/>
      <c r="E597" s="381"/>
      <c r="F597" s="372"/>
      <c r="G597" s="382"/>
    </row>
    <row r="598" spans="2:7">
      <c r="B598" s="372"/>
      <c r="C598" s="382"/>
      <c r="D598" s="372"/>
      <c r="E598" s="381"/>
      <c r="F598" s="372"/>
      <c r="G598" s="382"/>
    </row>
    <row r="599" spans="2:7">
      <c r="B599" s="372"/>
      <c r="C599" s="382"/>
      <c r="D599" s="372"/>
      <c r="E599" s="381"/>
      <c r="F599" s="372"/>
      <c r="G599" s="382"/>
    </row>
    <row r="600" spans="2:7">
      <c r="B600" s="372"/>
      <c r="C600" s="382"/>
      <c r="D600" s="372"/>
      <c r="E600" s="381"/>
      <c r="F600" s="372"/>
      <c r="G600" s="382"/>
    </row>
    <row r="601" spans="2:7">
      <c r="B601" s="372"/>
      <c r="C601" s="382"/>
      <c r="D601" s="372"/>
      <c r="E601" s="381"/>
      <c r="F601" s="372"/>
      <c r="G601" s="382"/>
    </row>
    <row r="602" spans="2:7">
      <c r="B602" s="372"/>
      <c r="C602" s="382"/>
      <c r="D602" s="372"/>
      <c r="E602" s="381"/>
      <c r="F602" s="372"/>
      <c r="G602" s="382"/>
    </row>
    <row r="603" spans="2:7">
      <c r="B603" s="372"/>
      <c r="C603" s="382"/>
      <c r="D603" s="372"/>
      <c r="E603" s="381"/>
      <c r="F603" s="372"/>
      <c r="G603" s="382"/>
    </row>
    <row r="604" spans="2:7">
      <c r="B604" s="372"/>
      <c r="C604" s="382"/>
      <c r="D604" s="372"/>
      <c r="E604" s="381"/>
      <c r="F604" s="372"/>
      <c r="G604" s="382"/>
    </row>
    <row r="605" spans="2:7">
      <c r="B605" s="372"/>
      <c r="C605" s="382"/>
      <c r="D605" s="372"/>
      <c r="E605" s="381"/>
      <c r="F605" s="372"/>
      <c r="G605" s="382"/>
    </row>
    <row r="606" spans="2:7">
      <c r="B606" s="372"/>
      <c r="C606" s="382"/>
      <c r="D606" s="372"/>
      <c r="E606" s="381"/>
      <c r="F606" s="372"/>
      <c r="G606" s="382"/>
    </row>
    <row r="607" spans="2:7">
      <c r="B607" s="372"/>
      <c r="C607" s="382"/>
      <c r="D607" s="372"/>
      <c r="E607" s="381"/>
      <c r="F607" s="372"/>
      <c r="G607" s="382"/>
    </row>
    <row r="608" spans="2:7">
      <c r="B608" s="372"/>
      <c r="C608" s="382"/>
      <c r="D608" s="372"/>
      <c r="E608" s="381"/>
      <c r="F608" s="372"/>
      <c r="G608" s="382"/>
    </row>
    <row r="609" spans="2:7">
      <c r="B609" s="372"/>
      <c r="C609" s="382"/>
      <c r="D609" s="372"/>
      <c r="E609" s="381"/>
      <c r="F609" s="372"/>
      <c r="G609" s="382"/>
    </row>
    <row r="610" spans="2:7">
      <c r="B610" s="372"/>
      <c r="C610" s="382"/>
      <c r="D610" s="372"/>
      <c r="E610" s="381"/>
      <c r="F610" s="372"/>
      <c r="G610" s="382"/>
    </row>
    <row r="611" spans="2:7">
      <c r="B611" s="372"/>
      <c r="C611" s="382"/>
      <c r="D611" s="372"/>
      <c r="E611" s="381"/>
      <c r="F611" s="372"/>
      <c r="G611" s="382"/>
    </row>
    <row r="612" spans="2:7">
      <c r="B612" s="372"/>
      <c r="C612" s="382"/>
      <c r="D612" s="372"/>
      <c r="E612" s="381"/>
      <c r="F612" s="372"/>
      <c r="G612" s="382"/>
    </row>
    <row r="613" spans="2:7">
      <c r="B613" s="372"/>
      <c r="C613" s="382"/>
      <c r="D613" s="372"/>
      <c r="E613" s="381"/>
      <c r="F613" s="372"/>
      <c r="G613" s="382"/>
    </row>
    <row r="614" spans="2:7">
      <c r="B614" s="372"/>
      <c r="C614" s="382"/>
      <c r="D614" s="372"/>
      <c r="E614" s="381"/>
      <c r="F614" s="372"/>
      <c r="G614" s="382"/>
    </row>
    <row r="615" spans="2:7">
      <c r="B615" s="372"/>
      <c r="C615" s="382"/>
      <c r="D615" s="372"/>
      <c r="E615" s="381"/>
      <c r="F615" s="372"/>
      <c r="G615" s="382"/>
    </row>
    <row r="616" spans="2:7">
      <c r="B616" s="372"/>
      <c r="C616" s="382"/>
      <c r="D616" s="372"/>
      <c r="E616" s="381"/>
      <c r="F616" s="372"/>
      <c r="G616" s="382"/>
    </row>
    <row r="617" spans="2:7">
      <c r="B617" s="372"/>
      <c r="C617" s="382"/>
      <c r="D617" s="372"/>
      <c r="E617" s="381"/>
      <c r="F617" s="372"/>
      <c r="G617" s="382"/>
    </row>
    <row r="618" spans="2:7">
      <c r="B618" s="372"/>
      <c r="C618" s="382"/>
      <c r="D618" s="372"/>
      <c r="E618" s="381"/>
      <c r="F618" s="372"/>
      <c r="G618" s="382"/>
    </row>
    <row r="619" spans="2:7">
      <c r="B619" s="372"/>
      <c r="C619" s="382"/>
      <c r="D619" s="372"/>
      <c r="E619" s="381"/>
      <c r="F619" s="372"/>
      <c r="G619" s="382"/>
    </row>
    <row r="620" spans="2:7">
      <c r="B620" s="372"/>
      <c r="C620" s="382"/>
      <c r="D620" s="372"/>
      <c r="E620" s="381"/>
      <c r="F620" s="372"/>
      <c r="G620" s="382"/>
    </row>
    <row r="621" spans="2:7">
      <c r="B621" s="372"/>
      <c r="C621" s="382"/>
      <c r="D621" s="372"/>
      <c r="E621" s="381"/>
      <c r="F621" s="372"/>
      <c r="G621" s="382"/>
    </row>
    <row r="622" spans="2:7">
      <c r="B622" s="372"/>
      <c r="C622" s="382"/>
      <c r="D622" s="372"/>
      <c r="E622" s="381"/>
      <c r="F622" s="372"/>
      <c r="G622" s="382"/>
    </row>
    <row r="623" spans="2:7">
      <c r="B623" s="372"/>
      <c r="C623" s="382"/>
      <c r="D623" s="372"/>
      <c r="E623" s="381"/>
      <c r="F623" s="372"/>
      <c r="G623" s="382"/>
    </row>
    <row r="624" spans="2:7">
      <c r="B624" s="372"/>
      <c r="C624" s="382"/>
      <c r="D624" s="372"/>
      <c r="E624" s="381"/>
      <c r="F624" s="372"/>
      <c r="G624" s="382"/>
    </row>
    <row r="625" spans="2:7">
      <c r="B625" s="372"/>
      <c r="C625" s="382"/>
      <c r="D625" s="372"/>
      <c r="E625" s="381"/>
      <c r="F625" s="372"/>
      <c r="G625" s="382"/>
    </row>
    <row r="626" spans="2:7">
      <c r="B626" s="372"/>
      <c r="C626" s="382"/>
      <c r="D626" s="372"/>
      <c r="E626" s="381"/>
      <c r="F626" s="372"/>
      <c r="G626" s="382"/>
    </row>
    <row r="627" spans="2:7">
      <c r="B627" s="372"/>
      <c r="C627" s="382"/>
      <c r="D627" s="372"/>
      <c r="E627" s="381"/>
      <c r="F627" s="372"/>
      <c r="G627" s="382"/>
    </row>
    <row r="628" spans="2:7">
      <c r="B628" s="372"/>
      <c r="C628" s="382"/>
      <c r="D628" s="372"/>
      <c r="E628" s="381"/>
      <c r="F628" s="372"/>
      <c r="G628" s="382"/>
    </row>
    <row r="629" spans="2:7">
      <c r="B629" s="372"/>
      <c r="C629" s="382"/>
      <c r="D629" s="372"/>
      <c r="E629" s="381"/>
      <c r="F629" s="372"/>
      <c r="G629" s="382"/>
    </row>
    <row r="630" spans="2:7">
      <c r="B630" s="372"/>
      <c r="C630" s="382"/>
      <c r="D630" s="372"/>
      <c r="E630" s="381"/>
      <c r="F630" s="372"/>
      <c r="G630" s="382"/>
    </row>
    <row r="631" spans="2:7">
      <c r="B631" s="372"/>
      <c r="C631" s="382"/>
      <c r="D631" s="372"/>
      <c r="E631" s="381"/>
      <c r="F631" s="372"/>
      <c r="G631" s="382"/>
    </row>
    <row r="632" spans="2:7">
      <c r="B632" s="372"/>
      <c r="C632" s="382"/>
      <c r="D632" s="372"/>
      <c r="E632" s="381"/>
      <c r="F632" s="372"/>
      <c r="G632" s="382"/>
    </row>
    <row r="633" spans="2:7">
      <c r="B633" s="372"/>
      <c r="C633" s="382"/>
      <c r="D633" s="372"/>
      <c r="E633" s="381"/>
      <c r="F633" s="372"/>
      <c r="G633" s="382"/>
    </row>
    <row r="634" spans="2:7">
      <c r="B634" s="372"/>
      <c r="C634" s="382"/>
      <c r="D634" s="372"/>
      <c r="E634" s="381"/>
      <c r="F634" s="372"/>
      <c r="G634" s="382"/>
    </row>
    <row r="635" spans="2:7">
      <c r="B635" s="372"/>
      <c r="C635" s="382"/>
      <c r="D635" s="372"/>
      <c r="E635" s="381"/>
      <c r="F635" s="372"/>
      <c r="G635" s="382"/>
    </row>
    <row r="636" spans="2:7">
      <c r="B636" s="372"/>
      <c r="C636" s="382"/>
      <c r="D636" s="372"/>
      <c r="E636" s="381"/>
      <c r="F636" s="372"/>
      <c r="G636" s="382"/>
    </row>
    <row r="637" spans="2:7">
      <c r="B637" s="372"/>
      <c r="C637" s="382"/>
      <c r="D637" s="372"/>
      <c r="E637" s="381"/>
      <c r="F637" s="372"/>
      <c r="G637" s="382"/>
    </row>
    <row r="638" spans="2:7">
      <c r="B638" s="372"/>
      <c r="C638" s="382"/>
      <c r="D638" s="372"/>
      <c r="E638" s="381"/>
      <c r="F638" s="372"/>
      <c r="G638" s="382"/>
    </row>
    <row r="639" spans="2:7">
      <c r="B639" s="372"/>
      <c r="C639" s="382"/>
      <c r="D639" s="372"/>
      <c r="E639" s="381"/>
      <c r="F639" s="372"/>
      <c r="G639" s="382"/>
    </row>
    <row r="640" spans="2:7">
      <c r="B640" s="372"/>
      <c r="C640" s="382"/>
      <c r="D640" s="372"/>
      <c r="E640" s="381"/>
      <c r="F640" s="372"/>
      <c r="G640" s="382"/>
    </row>
    <row r="641" spans="2:7">
      <c r="B641" s="372"/>
      <c r="C641" s="382"/>
      <c r="D641" s="372"/>
      <c r="E641" s="381"/>
      <c r="F641" s="372"/>
      <c r="G641" s="382"/>
    </row>
    <row r="642" spans="2:7">
      <c r="B642" s="372"/>
      <c r="C642" s="382"/>
      <c r="D642" s="372"/>
      <c r="E642" s="381"/>
      <c r="F642" s="372"/>
      <c r="G642" s="382"/>
    </row>
    <row r="643" spans="2:7">
      <c r="B643" s="372"/>
      <c r="C643" s="382"/>
      <c r="D643" s="372"/>
      <c r="E643" s="381"/>
      <c r="F643" s="372"/>
      <c r="G643" s="382"/>
    </row>
    <row r="644" spans="2:7">
      <c r="B644" s="372"/>
      <c r="C644" s="382"/>
      <c r="D644" s="372"/>
      <c r="E644" s="381"/>
      <c r="F644" s="372"/>
      <c r="G644" s="382"/>
    </row>
    <row r="645" spans="2:7">
      <c r="B645" s="372"/>
      <c r="C645" s="382"/>
      <c r="D645" s="372"/>
      <c r="E645" s="381"/>
      <c r="F645" s="372"/>
      <c r="G645" s="382"/>
    </row>
    <row r="646" spans="2:7">
      <c r="B646" s="372"/>
      <c r="C646" s="382"/>
      <c r="D646" s="372"/>
      <c r="E646" s="381"/>
      <c r="F646" s="372"/>
      <c r="G646" s="382"/>
    </row>
    <row r="647" spans="2:7">
      <c r="B647" s="372"/>
      <c r="C647" s="382"/>
      <c r="D647" s="372"/>
      <c r="E647" s="381"/>
      <c r="F647" s="372"/>
      <c r="G647" s="382"/>
    </row>
    <row r="648" spans="2:7">
      <c r="B648" s="372"/>
      <c r="C648" s="382"/>
      <c r="D648" s="372"/>
      <c r="E648" s="381"/>
      <c r="F648" s="372"/>
      <c r="G648" s="382"/>
    </row>
    <row r="649" spans="2:7">
      <c r="B649" s="372"/>
      <c r="C649" s="382"/>
      <c r="D649" s="372"/>
      <c r="E649" s="381"/>
      <c r="F649" s="372"/>
      <c r="G649" s="382"/>
    </row>
    <row r="650" spans="2:7">
      <c r="B650" s="372"/>
      <c r="C650" s="382"/>
      <c r="D650" s="372"/>
      <c r="E650" s="381"/>
      <c r="F650" s="372"/>
      <c r="G650" s="382"/>
    </row>
    <row r="651" spans="2:7">
      <c r="B651" s="372"/>
      <c r="C651" s="382"/>
      <c r="D651" s="372"/>
      <c r="E651" s="381"/>
      <c r="F651" s="372"/>
      <c r="G651" s="382"/>
    </row>
    <row r="652" spans="2:7">
      <c r="B652" s="372"/>
      <c r="C652" s="382"/>
      <c r="D652" s="372"/>
      <c r="E652" s="381"/>
      <c r="F652" s="372"/>
      <c r="G652" s="382"/>
    </row>
    <row r="653" spans="2:7">
      <c r="B653" s="372"/>
      <c r="C653" s="382"/>
      <c r="D653" s="372"/>
      <c r="E653" s="381"/>
      <c r="F653" s="372"/>
      <c r="G653" s="382"/>
    </row>
    <row r="654" spans="2:7">
      <c r="B654" s="372"/>
      <c r="C654" s="382"/>
      <c r="D654" s="372"/>
      <c r="E654" s="381"/>
      <c r="F654" s="372"/>
      <c r="G654" s="382"/>
    </row>
    <row r="655" spans="2:7">
      <c r="B655" s="372"/>
      <c r="C655" s="382"/>
      <c r="D655" s="372"/>
      <c r="E655" s="381"/>
      <c r="F655" s="372"/>
      <c r="G655" s="382"/>
    </row>
    <row r="656" spans="2:7">
      <c r="B656" s="372"/>
      <c r="C656" s="382"/>
      <c r="D656" s="372"/>
      <c r="E656" s="381"/>
      <c r="F656" s="372"/>
      <c r="G656" s="382"/>
    </row>
    <row r="657" spans="2:7">
      <c r="B657" s="372"/>
      <c r="C657" s="382"/>
      <c r="D657" s="372"/>
      <c r="E657" s="381"/>
      <c r="F657" s="372"/>
      <c r="G657" s="382"/>
    </row>
    <row r="658" spans="2:7">
      <c r="B658" s="372"/>
      <c r="C658" s="382"/>
      <c r="D658" s="372"/>
      <c r="E658" s="381"/>
      <c r="F658" s="372"/>
      <c r="G658" s="382"/>
    </row>
    <row r="659" spans="2:7">
      <c r="B659" s="372"/>
      <c r="C659" s="382"/>
      <c r="D659" s="372"/>
      <c r="E659" s="381"/>
      <c r="F659" s="372"/>
      <c r="G659" s="382"/>
    </row>
    <row r="660" spans="2:7">
      <c r="B660" s="372"/>
      <c r="C660" s="382"/>
      <c r="D660" s="372"/>
      <c r="E660" s="381"/>
      <c r="F660" s="372"/>
      <c r="G660" s="382"/>
    </row>
    <row r="661" spans="2:7">
      <c r="B661" s="372"/>
      <c r="C661" s="382"/>
      <c r="D661" s="372"/>
      <c r="E661" s="381"/>
      <c r="F661" s="372"/>
      <c r="G661" s="382"/>
    </row>
    <row r="662" spans="2:7">
      <c r="B662" s="372"/>
      <c r="C662" s="382"/>
      <c r="D662" s="372"/>
      <c r="E662" s="381"/>
      <c r="F662" s="372"/>
      <c r="G662" s="382"/>
    </row>
    <row r="663" spans="2:7">
      <c r="B663" s="372"/>
      <c r="C663" s="382"/>
      <c r="D663" s="372"/>
      <c r="E663" s="381"/>
      <c r="F663" s="372"/>
      <c r="G663" s="382"/>
    </row>
    <row r="664" spans="2:7">
      <c r="B664" s="372"/>
      <c r="C664" s="382"/>
      <c r="D664" s="372"/>
      <c r="E664" s="381"/>
      <c r="F664" s="372"/>
      <c r="G664" s="382"/>
    </row>
    <row r="665" spans="2:7">
      <c r="B665" s="372"/>
      <c r="C665" s="382"/>
      <c r="D665" s="372"/>
      <c r="E665" s="381"/>
      <c r="F665" s="372"/>
      <c r="G665" s="382"/>
    </row>
    <row r="666" spans="2:7">
      <c r="B666" s="372"/>
      <c r="C666" s="382"/>
      <c r="D666" s="372"/>
      <c r="E666" s="381"/>
      <c r="F666" s="372"/>
      <c r="G666" s="382"/>
    </row>
    <row r="667" spans="2:7">
      <c r="B667" s="372"/>
      <c r="C667" s="382"/>
      <c r="D667" s="372"/>
      <c r="E667" s="381"/>
      <c r="F667" s="372"/>
      <c r="G667" s="382"/>
    </row>
    <row r="668" spans="2:7">
      <c r="B668" s="372"/>
      <c r="C668" s="382"/>
      <c r="D668" s="372"/>
      <c r="E668" s="381"/>
      <c r="F668" s="372"/>
      <c r="G668" s="382"/>
    </row>
    <row r="669" spans="2:7">
      <c r="B669" s="372"/>
      <c r="C669" s="382"/>
      <c r="D669" s="372"/>
      <c r="E669" s="381"/>
      <c r="F669" s="372"/>
      <c r="G669" s="382"/>
    </row>
    <row r="670" spans="2:7">
      <c r="B670" s="372"/>
      <c r="C670" s="382"/>
      <c r="D670" s="372"/>
      <c r="E670" s="381"/>
      <c r="F670" s="372"/>
      <c r="G670" s="382"/>
    </row>
    <row r="671" spans="2:7">
      <c r="B671" s="372"/>
      <c r="C671" s="382"/>
      <c r="D671" s="372"/>
      <c r="E671" s="381"/>
      <c r="F671" s="372"/>
      <c r="G671" s="382"/>
    </row>
    <row r="672" spans="2:7">
      <c r="B672" s="372"/>
      <c r="C672" s="382"/>
      <c r="D672" s="372"/>
      <c r="E672" s="381"/>
      <c r="F672" s="372"/>
      <c r="G672" s="382"/>
    </row>
    <row r="673" spans="2:7">
      <c r="B673" s="372"/>
      <c r="C673" s="382"/>
      <c r="D673" s="372"/>
      <c r="E673" s="381"/>
      <c r="F673" s="372"/>
      <c r="G673" s="382"/>
    </row>
    <row r="674" spans="2:7">
      <c r="B674" s="372"/>
      <c r="C674" s="382"/>
      <c r="D674" s="372"/>
      <c r="E674" s="381"/>
      <c r="F674" s="372"/>
      <c r="G674" s="382"/>
    </row>
    <row r="675" spans="2:7">
      <c r="B675" s="372"/>
      <c r="C675" s="382"/>
      <c r="D675" s="372"/>
      <c r="E675" s="381"/>
      <c r="F675" s="372"/>
      <c r="G675" s="382"/>
    </row>
    <row r="676" spans="2:7">
      <c r="B676" s="372"/>
      <c r="C676" s="382"/>
      <c r="D676" s="372"/>
      <c r="E676" s="381"/>
      <c r="F676" s="372"/>
      <c r="G676" s="382"/>
    </row>
    <row r="677" spans="2:7">
      <c r="B677" s="372"/>
      <c r="C677" s="382"/>
      <c r="D677" s="372"/>
      <c r="E677" s="381"/>
      <c r="F677" s="372"/>
      <c r="G677" s="382"/>
    </row>
    <row r="678" spans="2:7">
      <c r="B678" s="372"/>
      <c r="C678" s="382"/>
      <c r="D678" s="372"/>
      <c r="E678" s="381"/>
      <c r="F678" s="372"/>
      <c r="G678" s="382"/>
    </row>
    <row r="679" spans="2:7">
      <c r="B679" s="372"/>
      <c r="C679" s="382"/>
      <c r="D679" s="372"/>
      <c r="E679" s="381"/>
      <c r="F679" s="372"/>
      <c r="G679" s="382"/>
    </row>
    <row r="680" spans="2:7">
      <c r="B680" s="372"/>
      <c r="C680" s="382"/>
      <c r="D680" s="372"/>
      <c r="E680" s="381"/>
      <c r="F680" s="372"/>
      <c r="G680" s="382"/>
    </row>
    <row r="681" spans="2:7">
      <c r="B681" s="372"/>
      <c r="C681" s="382"/>
      <c r="D681" s="372"/>
      <c r="E681" s="381"/>
      <c r="F681" s="372"/>
      <c r="G681" s="382"/>
    </row>
    <row r="682" spans="2:7">
      <c r="B682" s="372"/>
      <c r="C682" s="382"/>
      <c r="D682" s="372"/>
      <c r="E682" s="381"/>
      <c r="F682" s="372"/>
      <c r="G682" s="382"/>
    </row>
    <row r="683" spans="2:7">
      <c r="B683" s="372"/>
      <c r="C683" s="382"/>
      <c r="D683" s="372"/>
      <c r="E683" s="381"/>
      <c r="F683" s="372"/>
      <c r="G683" s="382"/>
    </row>
    <row r="684" spans="2:7">
      <c r="B684" s="372"/>
      <c r="C684" s="382"/>
      <c r="D684" s="372"/>
      <c r="E684" s="381"/>
      <c r="F684" s="372"/>
      <c r="G684" s="382"/>
    </row>
    <row r="685" spans="2:7">
      <c r="B685" s="372"/>
      <c r="C685" s="382"/>
      <c r="D685" s="372"/>
      <c r="E685" s="381"/>
      <c r="F685" s="372"/>
      <c r="G685" s="382"/>
    </row>
    <row r="686" spans="2:7">
      <c r="B686" s="372"/>
      <c r="C686" s="382"/>
      <c r="D686" s="372"/>
      <c r="E686" s="381"/>
      <c r="F686" s="372"/>
      <c r="G686" s="382"/>
    </row>
    <row r="687" spans="2:7">
      <c r="B687" s="372"/>
      <c r="C687" s="382"/>
      <c r="D687" s="372"/>
      <c r="E687" s="381"/>
      <c r="F687" s="372"/>
      <c r="G687" s="382"/>
    </row>
    <row r="688" spans="2:7">
      <c r="B688" s="372"/>
      <c r="C688" s="382"/>
      <c r="D688" s="372"/>
      <c r="E688" s="381"/>
      <c r="F688" s="372"/>
      <c r="G688" s="382"/>
    </row>
    <row r="689" spans="2:7">
      <c r="B689" s="372"/>
      <c r="C689" s="382"/>
      <c r="D689" s="372"/>
      <c r="E689" s="381"/>
      <c r="F689" s="372"/>
      <c r="G689" s="382"/>
    </row>
    <row r="690" spans="2:7">
      <c r="B690" s="372"/>
      <c r="C690" s="382"/>
      <c r="D690" s="372"/>
      <c r="E690" s="381"/>
      <c r="F690" s="372"/>
      <c r="G690" s="382"/>
    </row>
    <row r="691" spans="2:7">
      <c r="B691" s="372"/>
      <c r="C691" s="382"/>
      <c r="D691" s="372"/>
      <c r="E691" s="381"/>
      <c r="F691" s="372"/>
      <c r="G691" s="382"/>
    </row>
    <row r="692" spans="2:7">
      <c r="B692" s="372"/>
      <c r="C692" s="382"/>
      <c r="D692" s="372"/>
      <c r="E692" s="381"/>
      <c r="F692" s="372"/>
      <c r="G692" s="382"/>
    </row>
    <row r="693" spans="2:7">
      <c r="B693" s="372"/>
      <c r="C693" s="382"/>
      <c r="D693" s="372"/>
      <c r="E693" s="381"/>
      <c r="F693" s="372"/>
      <c r="G693" s="382"/>
    </row>
    <row r="694" spans="2:7">
      <c r="B694" s="372"/>
      <c r="C694" s="382"/>
      <c r="D694" s="372"/>
      <c r="E694" s="381"/>
      <c r="F694" s="372"/>
      <c r="G694" s="382"/>
    </row>
    <row r="695" spans="2:7">
      <c r="B695" s="372"/>
      <c r="C695" s="382"/>
      <c r="D695" s="372"/>
      <c r="E695" s="381"/>
      <c r="F695" s="372"/>
      <c r="G695" s="382"/>
    </row>
    <row r="696" spans="2:7">
      <c r="B696" s="372"/>
      <c r="C696" s="382"/>
      <c r="D696" s="372"/>
      <c r="E696" s="381"/>
      <c r="F696" s="372"/>
      <c r="G696" s="382"/>
    </row>
    <row r="697" spans="2:7">
      <c r="B697" s="372"/>
      <c r="C697" s="382"/>
      <c r="D697" s="372"/>
      <c r="E697" s="381"/>
      <c r="F697" s="372"/>
      <c r="G697" s="382"/>
    </row>
    <row r="698" spans="2:7">
      <c r="B698" s="372"/>
      <c r="C698" s="382"/>
      <c r="D698" s="372"/>
      <c r="E698" s="381"/>
      <c r="F698" s="372"/>
      <c r="G698" s="382"/>
    </row>
    <row r="699" spans="2:7">
      <c r="B699" s="372"/>
      <c r="C699" s="382"/>
      <c r="D699" s="372"/>
      <c r="E699" s="381"/>
      <c r="F699" s="372"/>
      <c r="G699" s="382"/>
    </row>
    <row r="700" spans="2:7">
      <c r="B700" s="372"/>
      <c r="C700" s="382"/>
      <c r="D700" s="372"/>
      <c r="E700" s="381"/>
      <c r="F700" s="372"/>
      <c r="G700" s="382"/>
    </row>
    <row r="701" spans="2:7">
      <c r="B701" s="372"/>
      <c r="C701" s="382"/>
      <c r="D701" s="372"/>
      <c r="E701" s="381"/>
      <c r="F701" s="372"/>
      <c r="G701" s="382"/>
    </row>
    <row r="702" spans="2:7">
      <c r="B702" s="372"/>
      <c r="C702" s="382"/>
      <c r="D702" s="372"/>
      <c r="E702" s="381"/>
      <c r="F702" s="372"/>
      <c r="G702" s="382"/>
    </row>
    <row r="703" spans="2:7">
      <c r="B703" s="372"/>
      <c r="C703" s="382"/>
      <c r="D703" s="372"/>
      <c r="E703" s="381"/>
      <c r="F703" s="372"/>
      <c r="G703" s="382"/>
    </row>
    <row r="704" spans="2:7">
      <c r="B704" s="372"/>
      <c r="C704" s="382"/>
      <c r="D704" s="372"/>
      <c r="E704" s="381"/>
      <c r="F704" s="372"/>
      <c r="G704" s="382"/>
    </row>
    <row r="705" spans="2:7">
      <c r="B705" s="372"/>
      <c r="C705" s="382"/>
      <c r="D705" s="372"/>
      <c r="E705" s="381"/>
      <c r="F705" s="372"/>
      <c r="G705" s="382"/>
    </row>
    <row r="706" spans="2:7">
      <c r="B706" s="372"/>
      <c r="C706" s="382"/>
      <c r="D706" s="372"/>
      <c r="E706" s="381"/>
      <c r="F706" s="372"/>
      <c r="G706" s="382"/>
    </row>
    <row r="707" spans="2:7">
      <c r="B707" s="372"/>
      <c r="C707" s="382"/>
      <c r="D707" s="372"/>
      <c r="E707" s="381"/>
      <c r="F707" s="372"/>
      <c r="G707" s="382"/>
    </row>
    <row r="708" spans="2:7">
      <c r="B708" s="372"/>
      <c r="C708" s="382"/>
      <c r="D708" s="372"/>
      <c r="E708" s="381"/>
      <c r="F708" s="372"/>
      <c r="G708" s="382"/>
    </row>
    <row r="709" spans="2:7">
      <c r="B709" s="372"/>
      <c r="C709" s="382"/>
      <c r="D709" s="372"/>
      <c r="E709" s="381"/>
      <c r="F709" s="372"/>
      <c r="G709" s="382"/>
    </row>
    <row r="710" spans="2:7">
      <c r="B710" s="372"/>
      <c r="C710" s="382"/>
      <c r="D710" s="372"/>
      <c r="E710" s="381"/>
      <c r="F710" s="372"/>
      <c r="G710" s="382"/>
    </row>
    <row r="711" spans="2:7">
      <c r="B711" s="372"/>
      <c r="C711" s="382"/>
      <c r="D711" s="372"/>
      <c r="E711" s="381"/>
      <c r="F711" s="372"/>
      <c r="G711" s="382"/>
    </row>
    <row r="712" spans="2:7">
      <c r="B712" s="372"/>
      <c r="C712" s="382"/>
      <c r="D712" s="372"/>
      <c r="E712" s="381"/>
      <c r="F712" s="372"/>
      <c r="G712" s="382"/>
    </row>
    <row r="713" spans="2:7">
      <c r="B713" s="372"/>
      <c r="C713" s="382"/>
      <c r="D713" s="372"/>
      <c r="E713" s="381"/>
      <c r="F713" s="372"/>
      <c r="G713" s="382"/>
    </row>
    <row r="714" spans="2:7">
      <c r="B714" s="372"/>
      <c r="C714" s="382"/>
      <c r="D714" s="372"/>
      <c r="E714" s="381"/>
      <c r="F714" s="372"/>
      <c r="G714" s="382"/>
    </row>
    <row r="715" spans="2:7">
      <c r="B715" s="372"/>
      <c r="C715" s="382"/>
      <c r="D715" s="372"/>
      <c r="E715" s="381"/>
      <c r="F715" s="372"/>
      <c r="G715" s="382"/>
    </row>
    <row r="716" spans="2:7">
      <c r="B716" s="372"/>
      <c r="C716" s="382"/>
      <c r="D716" s="372"/>
      <c r="E716" s="381"/>
      <c r="F716" s="372"/>
      <c r="G716" s="382"/>
    </row>
    <row r="717" spans="2:7">
      <c r="B717" s="372"/>
      <c r="C717" s="382"/>
      <c r="D717" s="372"/>
      <c r="E717" s="381"/>
      <c r="F717" s="372"/>
      <c r="G717" s="382"/>
    </row>
    <row r="718" spans="2:7">
      <c r="B718" s="372"/>
      <c r="C718" s="382"/>
      <c r="D718" s="372"/>
      <c r="E718" s="381"/>
      <c r="F718" s="372"/>
      <c r="G718" s="382"/>
    </row>
    <row r="719" spans="2:7">
      <c r="B719" s="372"/>
      <c r="C719" s="382"/>
      <c r="D719" s="372"/>
      <c r="E719" s="381"/>
      <c r="F719" s="372"/>
      <c r="G719" s="382"/>
    </row>
    <row r="720" spans="2:7">
      <c r="B720" s="372"/>
      <c r="C720" s="382"/>
      <c r="D720" s="372"/>
      <c r="E720" s="381"/>
      <c r="F720" s="372"/>
      <c r="G720" s="382"/>
    </row>
    <row r="721" spans="2:7">
      <c r="B721" s="372"/>
      <c r="C721" s="382"/>
      <c r="D721" s="372"/>
      <c r="E721" s="381"/>
      <c r="F721" s="372"/>
      <c r="G721" s="382"/>
    </row>
    <row r="722" spans="2:7">
      <c r="B722" s="372"/>
      <c r="C722" s="382"/>
      <c r="D722" s="372"/>
      <c r="E722" s="381"/>
      <c r="F722" s="372"/>
      <c r="G722" s="382"/>
    </row>
    <row r="723" spans="2:7">
      <c r="B723" s="372"/>
      <c r="C723" s="382"/>
      <c r="D723" s="372"/>
      <c r="E723" s="381"/>
      <c r="F723" s="372"/>
      <c r="G723" s="382"/>
    </row>
    <row r="724" spans="2:7">
      <c r="B724" s="372"/>
      <c r="C724" s="382"/>
      <c r="D724" s="372"/>
      <c r="E724" s="381"/>
      <c r="F724" s="372"/>
      <c r="G724" s="382"/>
    </row>
    <row r="725" spans="2:7">
      <c r="B725" s="372"/>
      <c r="C725" s="382"/>
      <c r="D725" s="372"/>
      <c r="E725" s="381"/>
      <c r="F725" s="372"/>
      <c r="G725" s="382"/>
    </row>
    <row r="726" spans="2:7">
      <c r="B726" s="372"/>
      <c r="C726" s="382"/>
      <c r="D726" s="372"/>
      <c r="E726" s="381"/>
      <c r="F726" s="372"/>
      <c r="G726" s="382"/>
    </row>
    <row r="727" spans="2:7">
      <c r="B727" s="372"/>
      <c r="C727" s="382"/>
      <c r="D727" s="372"/>
      <c r="E727" s="381"/>
      <c r="F727" s="372"/>
      <c r="G727" s="382"/>
    </row>
    <row r="728" spans="2:7">
      <c r="B728" s="372"/>
      <c r="C728" s="382"/>
      <c r="D728" s="372"/>
      <c r="E728" s="381"/>
      <c r="F728" s="372"/>
      <c r="G728" s="382"/>
    </row>
    <row r="729" spans="2:7">
      <c r="B729" s="372"/>
      <c r="C729" s="382"/>
      <c r="D729" s="372"/>
      <c r="E729" s="381"/>
      <c r="F729" s="372"/>
      <c r="G729" s="382"/>
    </row>
    <row r="730" spans="2:7">
      <c r="B730" s="372"/>
      <c r="C730" s="382"/>
      <c r="D730" s="372"/>
      <c r="E730" s="381"/>
      <c r="F730" s="372"/>
      <c r="G730" s="382"/>
    </row>
    <row r="731" spans="2:7">
      <c r="B731" s="372"/>
      <c r="C731" s="382"/>
      <c r="D731" s="372"/>
      <c r="E731" s="381"/>
      <c r="F731" s="372"/>
      <c r="G731" s="382"/>
    </row>
    <row r="732" spans="2:7">
      <c r="B732" s="372"/>
      <c r="C732" s="382"/>
      <c r="D732" s="372"/>
      <c r="E732" s="381"/>
      <c r="F732" s="372"/>
      <c r="G732" s="382"/>
    </row>
    <row r="733" spans="2:7">
      <c r="B733" s="372"/>
      <c r="C733" s="382"/>
      <c r="D733" s="372"/>
      <c r="E733" s="381"/>
      <c r="F733" s="372"/>
      <c r="G733" s="382"/>
    </row>
    <row r="734" spans="2:7">
      <c r="B734" s="372"/>
      <c r="C734" s="382"/>
      <c r="D734" s="372"/>
      <c r="E734" s="381"/>
      <c r="F734" s="372"/>
      <c r="G734" s="382"/>
    </row>
    <row r="735" spans="2:7">
      <c r="B735" s="372"/>
      <c r="C735" s="382"/>
      <c r="D735" s="372"/>
      <c r="E735" s="381"/>
      <c r="F735" s="372"/>
      <c r="G735" s="382"/>
    </row>
    <row r="736" spans="2:7">
      <c r="B736" s="372"/>
      <c r="C736" s="382"/>
      <c r="D736" s="372"/>
      <c r="E736" s="381"/>
      <c r="F736" s="372"/>
      <c r="G736" s="382"/>
    </row>
    <row r="737" spans="2:7">
      <c r="B737" s="372"/>
      <c r="C737" s="382"/>
      <c r="D737" s="372"/>
      <c r="E737" s="381"/>
      <c r="F737" s="372"/>
      <c r="G737" s="382"/>
    </row>
    <row r="738" spans="2:7">
      <c r="B738" s="372"/>
      <c r="C738" s="382"/>
      <c r="D738" s="372"/>
      <c r="E738" s="381"/>
      <c r="F738" s="372"/>
      <c r="G738" s="382"/>
    </row>
    <row r="739" spans="2:7">
      <c r="B739" s="372"/>
      <c r="C739" s="382"/>
      <c r="D739" s="372"/>
      <c r="E739" s="381"/>
      <c r="F739" s="372"/>
      <c r="G739" s="382"/>
    </row>
    <row r="740" spans="2:7">
      <c r="B740" s="372"/>
      <c r="C740" s="382"/>
      <c r="D740" s="372"/>
      <c r="E740" s="381"/>
      <c r="F740" s="372"/>
      <c r="G740" s="382"/>
    </row>
    <row r="741" spans="2:7">
      <c r="B741" s="372"/>
      <c r="C741" s="382"/>
      <c r="D741" s="372"/>
      <c r="E741" s="381"/>
      <c r="F741" s="372"/>
      <c r="G741" s="382"/>
    </row>
    <row r="742" spans="2:7">
      <c r="B742" s="372"/>
      <c r="C742" s="382"/>
      <c r="D742" s="372"/>
      <c r="E742" s="381"/>
      <c r="F742" s="372"/>
      <c r="G742" s="382"/>
    </row>
    <row r="743" spans="2:7">
      <c r="B743" s="372"/>
      <c r="C743" s="382"/>
      <c r="D743" s="372"/>
      <c r="E743" s="381"/>
      <c r="F743" s="372"/>
      <c r="G743" s="382"/>
    </row>
    <row r="744" spans="2:7">
      <c r="B744" s="372"/>
      <c r="C744" s="382"/>
      <c r="D744" s="372"/>
      <c r="E744" s="381"/>
      <c r="F744" s="372"/>
      <c r="G744" s="382"/>
    </row>
    <row r="745" spans="2:7">
      <c r="B745" s="372"/>
      <c r="C745" s="382"/>
      <c r="D745" s="372"/>
      <c r="E745" s="381"/>
      <c r="F745" s="372"/>
      <c r="G745" s="382"/>
    </row>
    <row r="746" spans="2:7">
      <c r="B746" s="372"/>
      <c r="C746" s="382"/>
      <c r="D746" s="372"/>
      <c r="E746" s="381"/>
      <c r="F746" s="372"/>
      <c r="G746" s="382"/>
    </row>
    <row r="747" spans="2:7">
      <c r="B747" s="372"/>
      <c r="C747" s="382"/>
      <c r="D747" s="372"/>
      <c r="E747" s="381"/>
      <c r="F747" s="372"/>
      <c r="G747" s="382"/>
    </row>
    <row r="748" spans="2:7">
      <c r="B748" s="372"/>
      <c r="C748" s="382"/>
      <c r="D748" s="372"/>
      <c r="E748" s="381"/>
      <c r="F748" s="372"/>
      <c r="G748" s="382"/>
    </row>
    <row r="749" spans="2:7">
      <c r="B749" s="372"/>
      <c r="C749" s="382"/>
      <c r="D749" s="372"/>
      <c r="E749" s="381"/>
      <c r="F749" s="372"/>
      <c r="G749" s="382"/>
    </row>
    <row r="750" spans="2:7">
      <c r="B750" s="372"/>
      <c r="C750" s="382"/>
      <c r="D750" s="372"/>
      <c r="E750" s="381"/>
      <c r="F750" s="372"/>
      <c r="G750" s="382"/>
    </row>
    <row r="751" spans="2:7">
      <c r="B751" s="372"/>
      <c r="C751" s="382"/>
      <c r="D751" s="372"/>
      <c r="E751" s="381"/>
      <c r="F751" s="372"/>
      <c r="G751" s="382"/>
    </row>
    <row r="752" spans="2:7">
      <c r="B752" s="372"/>
      <c r="C752" s="382"/>
      <c r="D752" s="372"/>
      <c r="E752" s="381"/>
      <c r="F752" s="372"/>
      <c r="G752" s="382"/>
    </row>
    <row r="753" spans="2:7">
      <c r="B753" s="372"/>
      <c r="C753" s="382"/>
      <c r="D753" s="372"/>
      <c r="E753" s="381"/>
      <c r="F753" s="372"/>
      <c r="G753" s="382"/>
    </row>
    <row r="754" spans="2:7">
      <c r="B754" s="372"/>
      <c r="C754" s="382"/>
      <c r="D754" s="372"/>
      <c r="E754" s="381"/>
      <c r="F754" s="372"/>
      <c r="G754" s="382"/>
    </row>
    <row r="755" spans="2:7">
      <c r="B755" s="372"/>
      <c r="C755" s="382"/>
      <c r="D755" s="372"/>
      <c r="E755" s="381"/>
      <c r="F755" s="372"/>
      <c r="G755" s="382"/>
    </row>
    <row r="756" spans="2:7">
      <c r="B756" s="372"/>
      <c r="C756" s="382"/>
      <c r="D756" s="372"/>
      <c r="E756" s="381"/>
      <c r="F756" s="372"/>
      <c r="G756" s="382"/>
    </row>
    <row r="757" spans="2:7">
      <c r="B757" s="372"/>
      <c r="C757" s="382"/>
      <c r="D757" s="372"/>
      <c r="E757" s="381"/>
      <c r="F757" s="372"/>
      <c r="G757" s="382"/>
    </row>
    <row r="758" spans="2:7">
      <c r="B758" s="372"/>
      <c r="C758" s="382"/>
      <c r="D758" s="372"/>
      <c r="E758" s="381"/>
      <c r="F758" s="372"/>
      <c r="G758" s="382"/>
    </row>
    <row r="759" spans="2:7">
      <c r="B759" s="372"/>
      <c r="C759" s="382"/>
      <c r="D759" s="372"/>
      <c r="E759" s="381"/>
      <c r="F759" s="372"/>
      <c r="G759" s="382"/>
    </row>
    <row r="760" spans="2:7">
      <c r="B760" s="372"/>
      <c r="C760" s="382"/>
      <c r="D760" s="372"/>
      <c r="E760" s="381"/>
      <c r="F760" s="372"/>
      <c r="G760" s="382"/>
    </row>
    <row r="761" spans="2:7">
      <c r="B761" s="372"/>
      <c r="C761" s="382"/>
      <c r="D761" s="372"/>
      <c r="E761" s="381"/>
      <c r="F761" s="372"/>
      <c r="G761" s="382"/>
    </row>
    <row r="762" spans="2:7">
      <c r="B762" s="372"/>
      <c r="C762" s="382"/>
      <c r="D762" s="372"/>
      <c r="E762" s="381"/>
      <c r="F762" s="372"/>
      <c r="G762" s="382"/>
    </row>
    <row r="763" spans="2:7">
      <c r="B763" s="372"/>
      <c r="C763" s="382"/>
      <c r="D763" s="372"/>
      <c r="E763" s="381"/>
      <c r="F763" s="372"/>
      <c r="G763" s="382"/>
    </row>
    <row r="764" spans="2:7">
      <c r="B764" s="372"/>
      <c r="C764" s="382"/>
      <c r="D764" s="372"/>
      <c r="E764" s="381"/>
      <c r="F764" s="372"/>
      <c r="G764" s="382"/>
    </row>
    <row r="765" spans="2:7">
      <c r="B765" s="372"/>
      <c r="C765" s="382"/>
      <c r="D765" s="372"/>
      <c r="E765" s="381"/>
      <c r="F765" s="372"/>
      <c r="G765" s="382"/>
    </row>
    <row r="766" spans="2:7">
      <c r="B766" s="372"/>
      <c r="C766" s="382"/>
      <c r="D766" s="372"/>
      <c r="E766" s="381"/>
      <c r="F766" s="372"/>
      <c r="G766" s="382"/>
    </row>
    <row r="767" spans="2:7">
      <c r="B767" s="372"/>
      <c r="C767" s="382"/>
      <c r="D767" s="372"/>
      <c r="E767" s="381"/>
      <c r="F767" s="372"/>
      <c r="G767" s="382"/>
    </row>
    <row r="768" spans="2:7">
      <c r="B768" s="372"/>
      <c r="C768" s="382"/>
      <c r="D768" s="372"/>
      <c r="E768" s="381"/>
      <c r="F768" s="372"/>
      <c r="G768" s="382"/>
    </row>
    <row r="769" spans="2:7">
      <c r="B769" s="372"/>
      <c r="C769" s="382"/>
      <c r="D769" s="372"/>
      <c r="E769" s="381"/>
      <c r="F769" s="372"/>
      <c r="G769" s="382"/>
    </row>
    <row r="770" spans="2:7">
      <c r="B770" s="372"/>
      <c r="C770" s="382"/>
      <c r="D770" s="372"/>
      <c r="E770" s="381"/>
      <c r="F770" s="372"/>
      <c r="G770" s="382"/>
    </row>
    <row r="771" spans="2:7">
      <c r="B771" s="372"/>
      <c r="C771" s="382"/>
      <c r="D771" s="372"/>
      <c r="E771" s="381"/>
      <c r="F771" s="372"/>
      <c r="G771" s="382"/>
    </row>
    <row r="772" spans="2:7">
      <c r="B772" s="372"/>
      <c r="C772" s="382"/>
      <c r="D772" s="372"/>
      <c r="E772" s="381"/>
      <c r="F772" s="372"/>
      <c r="G772" s="382"/>
    </row>
    <row r="773" spans="2:7">
      <c r="B773" s="372"/>
      <c r="C773" s="382"/>
      <c r="D773" s="372"/>
      <c r="E773" s="381"/>
      <c r="F773" s="372"/>
      <c r="G773" s="382"/>
    </row>
    <row r="774" spans="2:7">
      <c r="B774" s="372"/>
      <c r="C774" s="382"/>
      <c r="D774" s="372"/>
      <c r="E774" s="381"/>
      <c r="F774" s="372"/>
      <c r="G774" s="382"/>
    </row>
    <row r="775" spans="2:7">
      <c r="B775" s="372"/>
      <c r="C775" s="382"/>
      <c r="D775" s="372"/>
      <c r="E775" s="381"/>
      <c r="F775" s="372"/>
      <c r="G775" s="382"/>
    </row>
    <row r="776" spans="2:7">
      <c r="B776" s="372"/>
      <c r="C776" s="382"/>
      <c r="D776" s="372"/>
      <c r="E776" s="381"/>
      <c r="F776" s="372"/>
      <c r="G776" s="382"/>
    </row>
    <row r="777" spans="2:7">
      <c r="B777" s="372"/>
      <c r="C777" s="382"/>
      <c r="D777" s="372"/>
      <c r="E777" s="381"/>
      <c r="F777" s="372"/>
      <c r="G777" s="382"/>
    </row>
    <row r="778" spans="2:7">
      <c r="B778" s="372"/>
      <c r="C778" s="382"/>
      <c r="D778" s="372"/>
      <c r="E778" s="381"/>
      <c r="F778" s="372"/>
      <c r="G778" s="382"/>
    </row>
    <row r="779" spans="2:7">
      <c r="B779" s="372"/>
      <c r="C779" s="382"/>
      <c r="D779" s="372"/>
      <c r="E779" s="381"/>
      <c r="F779" s="372"/>
      <c r="G779" s="382"/>
    </row>
    <row r="780" spans="2:7">
      <c r="B780" s="372"/>
      <c r="C780" s="382"/>
      <c r="D780" s="372"/>
      <c r="E780" s="381"/>
      <c r="F780" s="372"/>
      <c r="G780" s="382"/>
    </row>
    <row r="781" spans="2:7">
      <c r="B781" s="372"/>
      <c r="C781" s="382"/>
      <c r="D781" s="372"/>
      <c r="E781" s="381"/>
      <c r="F781" s="372"/>
      <c r="G781" s="382"/>
    </row>
    <row r="782" spans="2:7">
      <c r="B782" s="372"/>
      <c r="C782" s="382"/>
      <c r="D782" s="372"/>
      <c r="E782" s="381"/>
      <c r="F782" s="372"/>
      <c r="G782" s="382"/>
    </row>
    <row r="783" spans="2:7">
      <c r="B783" s="372"/>
      <c r="C783" s="382"/>
      <c r="D783" s="372"/>
      <c r="E783" s="381"/>
      <c r="F783" s="372"/>
      <c r="G783" s="382"/>
    </row>
    <row r="784" spans="2:7">
      <c r="B784" s="372"/>
      <c r="C784" s="382"/>
      <c r="D784" s="372"/>
      <c r="E784" s="381"/>
      <c r="F784" s="372"/>
      <c r="G784" s="382"/>
    </row>
    <row r="785" spans="2:7">
      <c r="B785" s="372"/>
      <c r="C785" s="382"/>
      <c r="D785" s="372"/>
      <c r="E785" s="381"/>
      <c r="F785" s="372"/>
      <c r="G785" s="382"/>
    </row>
    <row r="786" spans="2:7">
      <c r="B786" s="372"/>
      <c r="C786" s="382"/>
      <c r="D786" s="372"/>
      <c r="E786" s="381"/>
      <c r="F786" s="372"/>
      <c r="G786" s="382"/>
    </row>
    <row r="787" spans="2:7">
      <c r="B787" s="372"/>
      <c r="C787" s="382"/>
      <c r="D787" s="372"/>
      <c r="E787" s="381"/>
      <c r="F787" s="372"/>
      <c r="G787" s="382"/>
    </row>
    <row r="788" spans="2:7">
      <c r="B788" s="372"/>
      <c r="C788" s="382"/>
      <c r="D788" s="372"/>
      <c r="E788" s="381"/>
      <c r="F788" s="372"/>
      <c r="G788" s="382"/>
    </row>
    <row r="789" spans="2:7">
      <c r="B789" s="372"/>
      <c r="C789" s="382"/>
      <c r="D789" s="372"/>
      <c r="E789" s="381"/>
      <c r="F789" s="372"/>
      <c r="G789" s="382"/>
    </row>
    <row r="790" spans="2:7">
      <c r="B790" s="372"/>
      <c r="C790" s="382"/>
      <c r="D790" s="372"/>
      <c r="E790" s="381"/>
      <c r="F790" s="372"/>
      <c r="G790" s="382"/>
    </row>
    <row r="791" spans="2:7">
      <c r="B791" s="372"/>
      <c r="C791" s="382"/>
      <c r="D791" s="372"/>
      <c r="E791" s="381"/>
      <c r="F791" s="372"/>
      <c r="G791" s="382"/>
    </row>
    <row r="792" spans="2:7">
      <c r="B792" s="372"/>
      <c r="C792" s="382"/>
      <c r="D792" s="372"/>
      <c r="E792" s="381"/>
      <c r="F792" s="372"/>
      <c r="G792" s="382"/>
    </row>
    <row r="793" spans="2:7">
      <c r="B793" s="372"/>
      <c r="C793" s="382"/>
      <c r="D793" s="372"/>
      <c r="E793" s="381"/>
      <c r="F793" s="372"/>
      <c r="G793" s="382"/>
    </row>
    <row r="794" spans="2:7">
      <c r="B794" s="372"/>
      <c r="C794" s="382"/>
      <c r="D794" s="372"/>
      <c r="E794" s="381"/>
      <c r="F794" s="372"/>
      <c r="G794" s="382"/>
    </row>
    <row r="795" spans="2:7">
      <c r="B795" s="372"/>
      <c r="C795" s="382"/>
      <c r="D795" s="372"/>
      <c r="E795" s="381"/>
      <c r="F795" s="372"/>
      <c r="G795" s="382"/>
    </row>
    <row r="796" spans="2:7">
      <c r="B796" s="372"/>
      <c r="C796" s="382"/>
      <c r="D796" s="372"/>
      <c r="E796" s="381"/>
      <c r="F796" s="372"/>
      <c r="G796" s="382"/>
    </row>
    <row r="797" spans="2:7">
      <c r="B797" s="372"/>
      <c r="C797" s="382"/>
      <c r="D797" s="372"/>
      <c r="E797" s="381"/>
      <c r="F797" s="372"/>
      <c r="G797" s="382"/>
    </row>
    <row r="798" spans="2:7">
      <c r="B798" s="372"/>
      <c r="C798" s="382"/>
      <c r="D798" s="372"/>
      <c r="E798" s="381"/>
      <c r="F798" s="372"/>
      <c r="G798" s="382"/>
    </row>
    <row r="799" spans="2:7">
      <c r="B799" s="372"/>
      <c r="C799" s="382"/>
      <c r="D799" s="372"/>
      <c r="E799" s="381"/>
      <c r="F799" s="372"/>
      <c r="G799" s="382"/>
    </row>
    <row r="800" spans="2:7">
      <c r="B800" s="372"/>
      <c r="C800" s="382"/>
      <c r="D800" s="372"/>
      <c r="E800" s="381"/>
      <c r="F800" s="372"/>
      <c r="G800" s="382"/>
    </row>
    <row r="801" spans="2:7">
      <c r="B801" s="372"/>
      <c r="C801" s="382"/>
      <c r="D801" s="372"/>
      <c r="E801" s="381"/>
      <c r="F801" s="372"/>
      <c r="G801" s="382"/>
    </row>
    <row r="802" spans="2:7">
      <c r="B802" s="372"/>
      <c r="C802" s="382"/>
      <c r="D802" s="372"/>
      <c r="E802" s="381"/>
      <c r="F802" s="372"/>
      <c r="G802" s="382"/>
    </row>
    <row r="803" spans="2:7">
      <c r="B803" s="372"/>
      <c r="C803" s="382"/>
      <c r="D803" s="372"/>
      <c r="E803" s="381"/>
      <c r="F803" s="372"/>
      <c r="G803" s="382"/>
    </row>
    <row r="804" spans="2:7">
      <c r="B804" s="372"/>
      <c r="C804" s="382"/>
      <c r="D804" s="372"/>
      <c r="E804" s="381"/>
      <c r="F804" s="372"/>
      <c r="G804" s="382"/>
    </row>
    <row r="805" spans="2:7">
      <c r="B805" s="372"/>
      <c r="C805" s="382"/>
      <c r="D805" s="372"/>
      <c r="E805" s="381"/>
      <c r="F805" s="372"/>
      <c r="G805" s="382"/>
    </row>
    <row r="806" spans="2:7">
      <c r="B806" s="372"/>
      <c r="C806" s="382"/>
      <c r="D806" s="372"/>
      <c r="E806" s="381"/>
      <c r="F806" s="372"/>
      <c r="G806" s="382"/>
    </row>
    <row r="807" spans="2:7">
      <c r="B807" s="372"/>
      <c r="C807" s="382"/>
      <c r="D807" s="372"/>
      <c r="E807" s="381"/>
      <c r="F807" s="372"/>
      <c r="G807" s="382"/>
    </row>
    <row r="808" spans="2:7">
      <c r="B808" s="372"/>
      <c r="C808" s="382"/>
      <c r="D808" s="372"/>
      <c r="E808" s="381"/>
      <c r="F808" s="372"/>
      <c r="G808" s="382"/>
    </row>
    <row r="809" spans="2:7">
      <c r="B809" s="372"/>
      <c r="C809" s="382"/>
      <c r="D809" s="372"/>
      <c r="E809" s="381"/>
      <c r="F809" s="372"/>
      <c r="G809" s="382"/>
    </row>
    <row r="810" spans="2:7">
      <c r="B810" s="372"/>
      <c r="C810" s="382"/>
      <c r="D810" s="372"/>
      <c r="E810" s="381"/>
      <c r="F810" s="372"/>
      <c r="G810" s="382"/>
    </row>
    <row r="811" spans="2:7">
      <c r="B811" s="372"/>
      <c r="C811" s="382"/>
      <c r="D811" s="372"/>
      <c r="E811" s="381"/>
      <c r="F811" s="372"/>
      <c r="G811" s="382"/>
    </row>
    <row r="812" spans="2:7">
      <c r="B812" s="372"/>
      <c r="C812" s="382"/>
      <c r="D812" s="372"/>
      <c r="E812" s="381"/>
      <c r="F812" s="372"/>
      <c r="G812" s="382"/>
    </row>
    <row r="813" spans="2:7">
      <c r="B813" s="372"/>
      <c r="C813" s="382"/>
      <c r="D813" s="372"/>
      <c r="E813" s="381"/>
      <c r="F813" s="372"/>
      <c r="G813" s="382"/>
    </row>
    <row r="814" spans="2:7">
      <c r="B814" s="372"/>
      <c r="C814" s="382"/>
      <c r="D814" s="372"/>
      <c r="E814" s="381"/>
      <c r="F814" s="372"/>
      <c r="G814" s="382"/>
    </row>
    <row r="815" spans="2:7">
      <c r="B815" s="372"/>
      <c r="C815" s="382"/>
      <c r="D815" s="372"/>
      <c r="E815" s="381"/>
      <c r="F815" s="372"/>
      <c r="G815" s="382"/>
    </row>
    <row r="816" spans="2:7">
      <c r="B816" s="372"/>
      <c r="C816" s="382"/>
      <c r="D816" s="372"/>
      <c r="E816" s="381"/>
      <c r="F816" s="372"/>
      <c r="G816" s="382"/>
    </row>
    <row r="817" spans="2:7">
      <c r="B817" s="372"/>
      <c r="C817" s="382"/>
      <c r="D817" s="372"/>
      <c r="E817" s="381"/>
      <c r="F817" s="372"/>
      <c r="G817" s="382"/>
    </row>
    <row r="818" spans="2:7">
      <c r="B818" s="372"/>
      <c r="C818" s="382"/>
      <c r="D818" s="372"/>
      <c r="E818" s="381"/>
      <c r="F818" s="372"/>
      <c r="G818" s="382"/>
    </row>
    <row r="819" spans="2:7">
      <c r="B819" s="372"/>
      <c r="C819" s="382"/>
      <c r="D819" s="372"/>
      <c r="E819" s="381"/>
      <c r="F819" s="372"/>
      <c r="G819" s="382"/>
    </row>
    <row r="820" spans="2:7">
      <c r="B820" s="372"/>
      <c r="C820" s="382"/>
      <c r="D820" s="372"/>
      <c r="E820" s="381"/>
      <c r="F820" s="372"/>
      <c r="G820" s="382"/>
    </row>
    <row r="821" spans="2:7">
      <c r="B821" s="372"/>
      <c r="C821" s="382"/>
      <c r="D821" s="372"/>
      <c r="E821" s="381"/>
      <c r="F821" s="372"/>
      <c r="G821" s="382"/>
    </row>
    <row r="822" spans="2:7">
      <c r="B822" s="372"/>
      <c r="C822" s="382"/>
      <c r="D822" s="372"/>
      <c r="E822" s="381"/>
      <c r="F822" s="372"/>
      <c r="G822" s="382"/>
    </row>
    <row r="823" spans="2:7">
      <c r="B823" s="372"/>
      <c r="C823" s="382"/>
      <c r="D823" s="372"/>
      <c r="E823" s="381"/>
      <c r="F823" s="372"/>
      <c r="G823" s="382"/>
    </row>
    <row r="824" spans="2:7">
      <c r="B824" s="372"/>
      <c r="C824" s="382"/>
      <c r="D824" s="372"/>
      <c r="E824" s="381"/>
      <c r="F824" s="372"/>
      <c r="G824" s="382"/>
    </row>
    <row r="825" spans="2:7">
      <c r="B825" s="372"/>
      <c r="C825" s="382"/>
      <c r="D825" s="372"/>
      <c r="E825" s="381"/>
      <c r="F825" s="372"/>
      <c r="G825" s="382"/>
    </row>
    <row r="826" spans="2:7">
      <c r="B826" s="372"/>
      <c r="C826" s="382"/>
      <c r="D826" s="372"/>
      <c r="E826" s="381"/>
      <c r="F826" s="372"/>
      <c r="G826" s="382"/>
    </row>
    <row r="827" spans="2:7">
      <c r="B827" s="372"/>
      <c r="C827" s="382"/>
      <c r="D827" s="372"/>
      <c r="E827" s="381"/>
      <c r="F827" s="372"/>
      <c r="G827" s="382"/>
    </row>
    <row r="828" spans="2:7">
      <c r="B828" s="372"/>
      <c r="C828" s="382"/>
      <c r="D828" s="372"/>
      <c r="E828" s="381"/>
      <c r="F828" s="372"/>
      <c r="G828" s="382"/>
    </row>
    <row r="829" spans="2:7">
      <c r="B829" s="372"/>
      <c r="C829" s="382"/>
      <c r="D829" s="372"/>
      <c r="E829" s="381"/>
      <c r="F829" s="372"/>
      <c r="G829" s="382"/>
    </row>
    <row r="830" spans="2:7">
      <c r="B830" s="372"/>
      <c r="C830" s="382"/>
      <c r="D830" s="372"/>
      <c r="E830" s="381"/>
      <c r="F830" s="372"/>
      <c r="G830" s="382"/>
    </row>
    <row r="831" spans="2:7">
      <c r="B831" s="372"/>
      <c r="C831" s="382"/>
      <c r="D831" s="372"/>
      <c r="E831" s="381"/>
      <c r="F831" s="372"/>
      <c r="G831" s="382"/>
    </row>
    <row r="832" spans="2:7">
      <c r="B832" s="372"/>
      <c r="C832" s="382"/>
      <c r="D832" s="372"/>
      <c r="E832" s="381"/>
      <c r="F832" s="372"/>
      <c r="G832" s="382"/>
    </row>
    <row r="833" spans="2:7">
      <c r="B833" s="372"/>
      <c r="C833" s="382"/>
      <c r="D833" s="372"/>
      <c r="E833" s="381"/>
      <c r="F833" s="372"/>
      <c r="G833" s="382"/>
    </row>
    <row r="834" spans="2:7">
      <c r="B834" s="372"/>
      <c r="C834" s="382"/>
      <c r="D834" s="372"/>
      <c r="E834" s="381"/>
      <c r="F834" s="372"/>
      <c r="G834" s="382"/>
    </row>
    <row r="835" spans="2:7">
      <c r="B835" s="372"/>
      <c r="C835" s="382"/>
      <c r="D835" s="372"/>
      <c r="E835" s="381"/>
      <c r="F835" s="372"/>
      <c r="G835" s="382"/>
    </row>
    <row r="836" spans="2:7">
      <c r="B836" s="372"/>
      <c r="C836" s="382"/>
      <c r="D836" s="372"/>
      <c r="E836" s="381"/>
      <c r="F836" s="372"/>
      <c r="G836" s="382"/>
    </row>
    <row r="837" spans="2:7">
      <c r="B837" s="372"/>
      <c r="C837" s="382"/>
      <c r="D837" s="372"/>
      <c r="E837" s="381"/>
      <c r="F837" s="372"/>
      <c r="G837" s="382"/>
    </row>
    <row r="838" spans="2:7">
      <c r="B838" s="372"/>
      <c r="C838" s="382"/>
      <c r="D838" s="372"/>
      <c r="E838" s="381"/>
      <c r="F838" s="372"/>
      <c r="G838" s="382"/>
    </row>
    <row r="839" spans="2:7">
      <c r="B839" s="372"/>
      <c r="C839" s="382"/>
      <c r="D839" s="372"/>
      <c r="E839" s="381"/>
      <c r="F839" s="372"/>
      <c r="G839" s="382"/>
    </row>
    <row r="840" spans="2:7">
      <c r="B840" s="372"/>
      <c r="C840" s="382"/>
      <c r="D840" s="372"/>
      <c r="E840" s="381"/>
      <c r="F840" s="372"/>
      <c r="G840" s="382"/>
    </row>
    <row r="841" spans="2:7">
      <c r="B841" s="372"/>
      <c r="C841" s="382"/>
      <c r="D841" s="372"/>
      <c r="E841" s="381"/>
      <c r="F841" s="372"/>
      <c r="G841" s="382"/>
    </row>
    <row r="842" spans="2:7">
      <c r="B842" s="372"/>
      <c r="C842" s="382"/>
      <c r="D842" s="372"/>
      <c r="E842" s="381"/>
      <c r="F842" s="372"/>
      <c r="G842" s="382"/>
    </row>
    <row r="843" spans="2:7">
      <c r="B843" s="372"/>
      <c r="C843" s="382"/>
      <c r="D843" s="372"/>
      <c r="E843" s="381"/>
      <c r="F843" s="372"/>
      <c r="G843" s="382"/>
    </row>
    <row r="844" spans="2:7">
      <c r="B844" s="372"/>
      <c r="C844" s="382"/>
      <c r="D844" s="372"/>
      <c r="E844" s="381"/>
      <c r="F844" s="372"/>
      <c r="G844" s="382"/>
    </row>
    <row r="845" spans="2:7">
      <c r="B845" s="372"/>
      <c r="C845" s="382"/>
      <c r="D845" s="372"/>
      <c r="E845" s="381"/>
      <c r="F845" s="372"/>
      <c r="G845" s="382"/>
    </row>
    <row r="846" spans="2:7">
      <c r="B846" s="372"/>
      <c r="C846" s="382"/>
      <c r="D846" s="372"/>
      <c r="E846" s="381"/>
      <c r="F846" s="372"/>
      <c r="G846" s="382"/>
    </row>
    <row r="847" spans="2:7">
      <c r="B847" s="372"/>
      <c r="C847" s="382"/>
      <c r="D847" s="372"/>
      <c r="E847" s="381"/>
      <c r="F847" s="372"/>
      <c r="G847" s="382"/>
    </row>
    <row r="848" spans="2:7">
      <c r="B848" s="372"/>
      <c r="C848" s="382"/>
      <c r="D848" s="372"/>
      <c r="E848" s="381"/>
      <c r="F848" s="372"/>
      <c r="G848" s="382"/>
    </row>
    <row r="849" spans="2:7">
      <c r="B849" s="372"/>
      <c r="C849" s="382"/>
      <c r="D849" s="372"/>
      <c r="E849" s="381"/>
      <c r="F849" s="372"/>
      <c r="G849" s="382"/>
    </row>
    <row r="850" spans="2:7">
      <c r="B850" s="372"/>
      <c r="C850" s="382"/>
      <c r="D850" s="372"/>
      <c r="E850" s="381"/>
      <c r="F850" s="372"/>
      <c r="G850" s="382"/>
    </row>
    <row r="851" spans="2:7">
      <c r="B851" s="372"/>
      <c r="C851" s="382"/>
      <c r="D851" s="372"/>
      <c r="E851" s="381"/>
      <c r="F851" s="372"/>
      <c r="G851" s="382"/>
    </row>
    <row r="852" spans="2:7">
      <c r="B852" s="372"/>
      <c r="C852" s="382"/>
      <c r="D852" s="372"/>
      <c r="E852" s="381"/>
      <c r="F852" s="372"/>
      <c r="G852" s="382"/>
    </row>
    <row r="853" spans="2:7">
      <c r="B853" s="372"/>
      <c r="C853" s="382"/>
      <c r="D853" s="372"/>
      <c r="E853" s="381"/>
      <c r="F853" s="372"/>
      <c r="G853" s="382"/>
    </row>
    <row r="854" spans="2:7">
      <c r="B854" s="372"/>
      <c r="C854" s="382"/>
      <c r="D854" s="372"/>
      <c r="E854" s="381"/>
      <c r="F854" s="372"/>
      <c r="G854" s="382"/>
    </row>
    <row r="855" spans="2:7">
      <c r="B855" s="372"/>
      <c r="C855" s="382"/>
      <c r="D855" s="372"/>
      <c r="E855" s="381"/>
      <c r="F855" s="372"/>
      <c r="G855" s="382"/>
    </row>
    <row r="856" spans="2:7">
      <c r="B856" s="372"/>
      <c r="C856" s="382"/>
      <c r="D856" s="372"/>
      <c r="E856" s="381"/>
      <c r="F856" s="372"/>
      <c r="G856" s="382"/>
    </row>
    <row r="857" spans="2:7">
      <c r="B857" s="372"/>
      <c r="C857" s="382"/>
      <c r="D857" s="372"/>
      <c r="E857" s="381"/>
      <c r="F857" s="372"/>
      <c r="G857" s="382"/>
    </row>
    <row r="858" spans="2:7">
      <c r="B858" s="372"/>
      <c r="C858" s="382"/>
      <c r="D858" s="372"/>
      <c r="E858" s="381"/>
      <c r="F858" s="372"/>
      <c r="G858" s="382"/>
    </row>
    <row r="859" spans="2:7">
      <c r="B859" s="372"/>
      <c r="C859" s="382"/>
      <c r="D859" s="372"/>
      <c r="E859" s="381"/>
      <c r="F859" s="372"/>
      <c r="G859" s="382"/>
    </row>
    <row r="860" spans="2:7">
      <c r="B860" s="372"/>
      <c r="C860" s="382"/>
      <c r="D860" s="372"/>
      <c r="E860" s="381"/>
      <c r="F860" s="372"/>
      <c r="G860" s="382"/>
    </row>
    <row r="861" spans="2:7">
      <c r="B861" s="372"/>
      <c r="C861" s="382"/>
      <c r="D861" s="372"/>
      <c r="E861" s="381"/>
      <c r="F861" s="372"/>
      <c r="G861" s="382"/>
    </row>
    <row r="862" spans="2:7">
      <c r="B862" s="372"/>
      <c r="C862" s="382"/>
      <c r="D862" s="372"/>
      <c r="E862" s="381"/>
      <c r="F862" s="372"/>
      <c r="G862" s="382"/>
    </row>
    <row r="863" spans="2:7">
      <c r="B863" s="372"/>
      <c r="C863" s="382"/>
      <c r="D863" s="372"/>
      <c r="E863" s="381"/>
      <c r="F863" s="372"/>
      <c r="G863" s="382"/>
    </row>
    <row r="864" spans="2:7">
      <c r="B864" s="372"/>
      <c r="C864" s="382"/>
      <c r="D864" s="372"/>
      <c r="E864" s="381"/>
      <c r="F864" s="372"/>
      <c r="G864" s="382"/>
    </row>
    <row r="865" spans="2:7">
      <c r="B865" s="372"/>
      <c r="C865" s="382"/>
      <c r="D865" s="372"/>
      <c r="E865" s="381"/>
      <c r="F865" s="372"/>
      <c r="G865" s="382"/>
    </row>
    <row r="866" spans="2:7">
      <c r="B866" s="372"/>
      <c r="C866" s="382"/>
      <c r="D866" s="372"/>
      <c r="E866" s="381"/>
      <c r="F866" s="372"/>
      <c r="G866" s="382"/>
    </row>
    <row r="867" spans="2:7">
      <c r="B867" s="372"/>
      <c r="C867" s="382"/>
      <c r="D867" s="372"/>
      <c r="E867" s="381"/>
      <c r="F867" s="372"/>
      <c r="G867" s="382"/>
    </row>
    <row r="868" spans="2:7">
      <c r="B868" s="372"/>
      <c r="C868" s="382"/>
      <c r="D868" s="372"/>
      <c r="E868" s="381"/>
      <c r="F868" s="372"/>
      <c r="G868" s="382"/>
    </row>
    <row r="869" spans="2:7">
      <c r="B869" s="372"/>
      <c r="C869" s="382"/>
      <c r="D869" s="372"/>
      <c r="E869" s="381"/>
      <c r="F869" s="372"/>
      <c r="G869" s="382"/>
    </row>
    <row r="870" spans="2:7">
      <c r="B870" s="372"/>
      <c r="C870" s="382"/>
      <c r="D870" s="372"/>
      <c r="E870" s="381"/>
      <c r="F870" s="372"/>
      <c r="G870" s="382"/>
    </row>
    <row r="871" spans="2:7">
      <c r="B871" s="372"/>
      <c r="C871" s="382"/>
      <c r="D871" s="372"/>
      <c r="E871" s="381"/>
      <c r="F871" s="372"/>
      <c r="G871" s="382"/>
    </row>
    <row r="872" spans="2:7">
      <c r="B872" s="372"/>
      <c r="C872" s="382"/>
      <c r="D872" s="372"/>
      <c r="E872" s="381"/>
      <c r="F872" s="372"/>
      <c r="G872" s="382"/>
    </row>
    <row r="873" spans="2:7">
      <c r="B873" s="372"/>
      <c r="C873" s="382"/>
      <c r="D873" s="372"/>
      <c r="E873" s="381"/>
      <c r="F873" s="372"/>
      <c r="G873" s="382"/>
    </row>
    <row r="874" spans="2:7">
      <c r="B874" s="372"/>
      <c r="C874" s="382"/>
      <c r="D874" s="372"/>
      <c r="E874" s="381"/>
      <c r="F874" s="372"/>
      <c r="G874" s="382"/>
    </row>
    <row r="875" spans="2:7">
      <c r="B875" s="372"/>
      <c r="C875" s="382"/>
      <c r="D875" s="372"/>
      <c r="E875" s="381"/>
      <c r="F875" s="372"/>
      <c r="G875" s="382"/>
    </row>
    <row r="876" spans="2:7">
      <c r="B876" s="372"/>
      <c r="C876" s="382"/>
      <c r="D876" s="372"/>
      <c r="E876" s="381"/>
      <c r="F876" s="372"/>
      <c r="G876" s="382"/>
    </row>
    <row r="877" spans="2:7">
      <c r="B877" s="372"/>
      <c r="C877" s="382"/>
      <c r="D877" s="372"/>
      <c r="E877" s="381"/>
      <c r="F877" s="372"/>
      <c r="G877" s="382"/>
    </row>
    <row r="878" spans="2:7">
      <c r="B878" s="372"/>
      <c r="C878" s="382"/>
      <c r="D878" s="372"/>
      <c r="E878" s="381"/>
      <c r="F878" s="372"/>
      <c r="G878" s="382"/>
    </row>
    <row r="879" spans="2:7">
      <c r="B879" s="372"/>
      <c r="C879" s="382"/>
      <c r="D879" s="372"/>
      <c r="E879" s="381"/>
      <c r="F879" s="372"/>
      <c r="G879" s="382"/>
    </row>
    <row r="880" spans="2:7">
      <c r="B880" s="372"/>
      <c r="C880" s="382"/>
      <c r="D880" s="372"/>
      <c r="E880" s="381"/>
      <c r="F880" s="372"/>
      <c r="G880" s="382"/>
    </row>
    <row r="881" spans="2:7">
      <c r="B881" s="372"/>
      <c r="C881" s="382"/>
      <c r="D881" s="372"/>
      <c r="E881" s="381"/>
      <c r="F881" s="372"/>
      <c r="G881" s="382"/>
    </row>
    <row r="882" spans="2:7">
      <c r="B882" s="372"/>
      <c r="C882" s="382"/>
      <c r="D882" s="372"/>
      <c r="E882" s="381"/>
      <c r="F882" s="372"/>
      <c r="G882" s="382"/>
    </row>
    <row r="883" spans="2:7">
      <c r="B883" s="372"/>
      <c r="C883" s="382"/>
      <c r="D883" s="372"/>
      <c r="E883" s="381"/>
      <c r="F883" s="372"/>
      <c r="G883" s="382"/>
    </row>
    <row r="884" spans="2:7">
      <c r="B884" s="372"/>
      <c r="C884" s="382"/>
      <c r="D884" s="372"/>
      <c r="E884" s="381"/>
      <c r="F884" s="372"/>
      <c r="G884" s="382"/>
    </row>
    <row r="885" spans="2:7">
      <c r="B885" s="372"/>
      <c r="C885" s="382"/>
      <c r="D885" s="372"/>
      <c r="E885" s="381"/>
      <c r="F885" s="372"/>
      <c r="G885" s="382"/>
    </row>
    <row r="886" spans="2:7">
      <c r="B886" s="372"/>
      <c r="C886" s="382"/>
      <c r="D886" s="372"/>
      <c r="E886" s="381"/>
      <c r="F886" s="372"/>
      <c r="G886" s="382"/>
    </row>
    <row r="887" spans="2:7">
      <c r="B887" s="372"/>
      <c r="C887" s="382"/>
      <c r="D887" s="372"/>
      <c r="E887" s="381"/>
      <c r="F887" s="372"/>
      <c r="G887" s="382"/>
    </row>
    <row r="888" spans="2:7">
      <c r="B888" s="372"/>
      <c r="C888" s="382"/>
      <c r="D888" s="372"/>
      <c r="E888" s="381"/>
      <c r="F888" s="372"/>
      <c r="G888" s="382"/>
    </row>
    <row r="889" spans="2:7">
      <c r="B889" s="372"/>
      <c r="C889" s="382"/>
      <c r="D889" s="372"/>
      <c r="E889" s="381"/>
      <c r="F889" s="372"/>
      <c r="G889" s="382"/>
    </row>
    <row r="890" spans="2:7">
      <c r="B890" s="372"/>
      <c r="C890" s="382"/>
      <c r="D890" s="372"/>
      <c r="E890" s="381"/>
      <c r="F890" s="372"/>
      <c r="G890" s="382"/>
    </row>
    <row r="891" spans="2:7">
      <c r="B891" s="372"/>
      <c r="C891" s="382"/>
      <c r="D891" s="372"/>
      <c r="E891" s="381"/>
      <c r="F891" s="372"/>
      <c r="G891" s="382"/>
    </row>
    <row r="892" spans="2:7">
      <c r="B892" s="372"/>
      <c r="C892" s="382"/>
      <c r="D892" s="372"/>
      <c r="E892" s="381"/>
      <c r="F892" s="372"/>
      <c r="G892" s="382"/>
    </row>
    <row r="893" spans="2:7">
      <c r="B893" s="372"/>
      <c r="C893" s="382"/>
      <c r="D893" s="372"/>
      <c r="E893" s="381"/>
      <c r="F893" s="372"/>
      <c r="G893" s="382"/>
    </row>
    <row r="894" spans="2:7">
      <c r="B894" s="372"/>
      <c r="C894" s="382"/>
      <c r="D894" s="372"/>
      <c r="E894" s="381"/>
      <c r="F894" s="372"/>
      <c r="G894" s="382"/>
    </row>
    <row r="895" spans="2:7">
      <c r="B895" s="372"/>
      <c r="C895" s="382"/>
      <c r="D895" s="372"/>
      <c r="E895" s="381"/>
      <c r="F895" s="372"/>
      <c r="G895" s="382"/>
    </row>
    <row r="896" spans="2:7">
      <c r="B896" s="372"/>
      <c r="C896" s="382"/>
      <c r="D896" s="372"/>
      <c r="E896" s="381"/>
      <c r="F896" s="372"/>
      <c r="G896" s="382"/>
    </row>
    <row r="897" spans="2:7">
      <c r="B897" s="372"/>
      <c r="C897" s="382"/>
      <c r="D897" s="372"/>
      <c r="E897" s="381"/>
      <c r="F897" s="372"/>
      <c r="G897" s="382"/>
    </row>
    <row r="898" spans="2:7">
      <c r="B898" s="372"/>
      <c r="C898" s="382"/>
      <c r="D898" s="372"/>
      <c r="E898" s="381"/>
      <c r="F898" s="372"/>
      <c r="G898" s="382"/>
    </row>
    <row r="899" spans="2:7">
      <c r="B899" s="372"/>
      <c r="C899" s="382"/>
      <c r="D899" s="372"/>
      <c r="E899" s="381"/>
      <c r="F899" s="372"/>
      <c r="G899" s="382"/>
    </row>
    <row r="900" spans="2:7">
      <c r="B900" s="372"/>
      <c r="C900" s="382"/>
      <c r="D900" s="372"/>
      <c r="E900" s="381"/>
      <c r="F900" s="372"/>
      <c r="G900" s="382"/>
    </row>
    <row r="901" spans="2:7">
      <c r="B901" s="372"/>
      <c r="C901" s="382"/>
      <c r="D901" s="372"/>
      <c r="E901" s="381"/>
      <c r="F901" s="372"/>
      <c r="G901" s="382"/>
    </row>
    <row r="902" spans="2:7">
      <c r="B902" s="372"/>
      <c r="C902" s="382"/>
      <c r="D902" s="372"/>
      <c r="E902" s="381"/>
      <c r="F902" s="372"/>
      <c r="G902" s="382"/>
    </row>
    <row r="903" spans="2:7">
      <c r="B903" s="372"/>
      <c r="C903" s="382"/>
      <c r="D903" s="372"/>
      <c r="E903" s="381"/>
      <c r="F903" s="372"/>
      <c r="G903" s="382"/>
    </row>
    <row r="904" spans="2:7">
      <c r="B904" s="372"/>
      <c r="C904" s="382"/>
      <c r="D904" s="372"/>
      <c r="E904" s="381"/>
      <c r="F904" s="372"/>
      <c r="G904" s="382"/>
    </row>
    <row r="905" spans="2:7">
      <c r="B905" s="372"/>
      <c r="C905" s="382"/>
      <c r="D905" s="372"/>
      <c r="E905" s="381"/>
      <c r="F905" s="372"/>
      <c r="G905" s="382"/>
    </row>
    <row r="906" spans="2:7">
      <c r="B906" s="372"/>
      <c r="C906" s="382"/>
      <c r="D906" s="372"/>
      <c r="E906" s="381"/>
      <c r="F906" s="372"/>
      <c r="G906" s="382"/>
    </row>
    <row r="907" spans="2:7">
      <c r="B907" s="372"/>
      <c r="C907" s="382"/>
      <c r="D907" s="372"/>
      <c r="E907" s="381"/>
      <c r="F907" s="372"/>
      <c r="G907" s="382"/>
    </row>
    <row r="908" spans="2:7">
      <c r="B908" s="372"/>
      <c r="C908" s="382"/>
      <c r="D908" s="372"/>
      <c r="E908" s="381"/>
      <c r="F908" s="372"/>
      <c r="G908" s="382"/>
    </row>
    <row r="909" spans="2:7">
      <c r="B909" s="372"/>
      <c r="C909" s="382"/>
      <c r="D909" s="372"/>
      <c r="E909" s="381"/>
      <c r="F909" s="372"/>
      <c r="G909" s="382"/>
    </row>
    <row r="910" spans="2:7">
      <c r="B910" s="372"/>
      <c r="C910" s="382"/>
      <c r="D910" s="372"/>
      <c r="E910" s="381"/>
      <c r="F910" s="372"/>
      <c r="G910" s="382"/>
    </row>
    <row r="911" spans="2:7">
      <c r="B911" s="372"/>
      <c r="C911" s="382"/>
      <c r="D911" s="372"/>
      <c r="E911" s="381"/>
      <c r="F911" s="372"/>
      <c r="G911" s="382"/>
    </row>
    <row r="912" spans="2:7">
      <c r="B912" s="372"/>
      <c r="C912" s="382"/>
      <c r="D912" s="372"/>
      <c r="E912" s="381"/>
      <c r="F912" s="372"/>
      <c r="G912" s="382"/>
    </row>
    <row r="913" spans="2:7">
      <c r="B913" s="372"/>
      <c r="C913" s="382"/>
      <c r="D913" s="372"/>
      <c r="E913" s="381"/>
      <c r="F913" s="372"/>
      <c r="G913" s="382"/>
    </row>
    <row r="914" spans="2:7">
      <c r="B914" s="372"/>
      <c r="C914" s="382"/>
      <c r="D914" s="372"/>
      <c r="E914" s="381"/>
      <c r="F914" s="372"/>
      <c r="G914" s="382"/>
    </row>
    <row r="915" spans="2:7">
      <c r="B915" s="372"/>
      <c r="C915" s="382"/>
      <c r="D915" s="372"/>
      <c r="E915" s="381"/>
      <c r="F915" s="372"/>
      <c r="G915" s="382"/>
    </row>
    <row r="916" spans="2:7">
      <c r="B916" s="372"/>
      <c r="C916" s="382"/>
      <c r="D916" s="372"/>
      <c r="E916" s="381"/>
      <c r="F916" s="372"/>
      <c r="G916" s="382"/>
    </row>
    <row r="917" spans="2:7">
      <c r="B917" s="372"/>
      <c r="C917" s="382"/>
      <c r="D917" s="372"/>
      <c r="E917" s="381"/>
      <c r="F917" s="372"/>
      <c r="G917" s="382"/>
    </row>
    <row r="918" spans="2:7">
      <c r="B918" s="372"/>
      <c r="C918" s="382"/>
      <c r="D918" s="372"/>
      <c r="E918" s="381"/>
      <c r="F918" s="372"/>
      <c r="G918" s="382"/>
    </row>
    <row r="919" spans="2:7">
      <c r="B919" s="372"/>
      <c r="C919" s="382"/>
      <c r="D919" s="372"/>
      <c r="E919" s="381"/>
      <c r="F919" s="372"/>
      <c r="G919" s="382"/>
    </row>
    <row r="920" spans="2:7">
      <c r="B920" s="372"/>
      <c r="C920" s="382"/>
      <c r="D920" s="372"/>
      <c r="E920" s="381"/>
      <c r="F920" s="372"/>
      <c r="G920" s="382"/>
    </row>
    <row r="921" spans="2:7">
      <c r="B921" s="372"/>
      <c r="C921" s="382"/>
      <c r="D921" s="372"/>
      <c r="E921" s="381"/>
      <c r="F921" s="372"/>
      <c r="G921" s="382"/>
    </row>
    <row r="922" spans="2:7">
      <c r="B922" s="372"/>
      <c r="C922" s="382"/>
      <c r="D922" s="372"/>
      <c r="E922" s="381"/>
      <c r="F922" s="372"/>
      <c r="G922" s="382"/>
    </row>
    <row r="923" spans="2:7">
      <c r="B923" s="372"/>
      <c r="C923" s="382"/>
      <c r="D923" s="372"/>
      <c r="E923" s="381"/>
      <c r="F923" s="372"/>
      <c r="G923" s="382"/>
    </row>
    <row r="924" spans="2:7">
      <c r="B924" s="372"/>
      <c r="C924" s="382"/>
      <c r="D924" s="372"/>
      <c r="E924" s="381"/>
      <c r="F924" s="372"/>
      <c r="G924" s="382"/>
    </row>
    <row r="925" spans="2:7">
      <c r="B925" s="372"/>
      <c r="C925" s="382"/>
      <c r="D925" s="372"/>
      <c r="E925" s="381"/>
      <c r="F925" s="372"/>
      <c r="G925" s="382"/>
    </row>
    <row r="926" spans="2:7">
      <c r="B926" s="372"/>
      <c r="C926" s="382"/>
      <c r="D926" s="372"/>
      <c r="E926" s="381"/>
      <c r="F926" s="372"/>
      <c r="G926" s="382"/>
    </row>
    <row r="927" spans="2:7">
      <c r="B927" s="372"/>
      <c r="C927" s="382"/>
      <c r="D927" s="372"/>
      <c r="E927" s="381"/>
      <c r="F927" s="372"/>
      <c r="G927" s="382"/>
    </row>
    <row r="928" spans="2:7">
      <c r="B928" s="372"/>
      <c r="C928" s="382"/>
      <c r="D928" s="372"/>
      <c r="E928" s="381"/>
      <c r="F928" s="372"/>
      <c r="G928" s="382"/>
    </row>
    <row r="929" spans="2:7">
      <c r="B929" s="372"/>
      <c r="C929" s="382"/>
      <c r="D929" s="372"/>
      <c r="E929" s="381"/>
      <c r="F929" s="372"/>
      <c r="G929" s="382"/>
    </row>
    <row r="930" spans="2:7">
      <c r="B930" s="372"/>
      <c r="C930" s="382"/>
      <c r="D930" s="372"/>
      <c r="E930" s="381"/>
      <c r="F930" s="372"/>
      <c r="G930" s="382"/>
    </row>
    <row r="931" spans="2:7">
      <c r="B931" s="372"/>
      <c r="C931" s="382"/>
      <c r="D931" s="372"/>
      <c r="E931" s="381"/>
      <c r="F931" s="372"/>
      <c r="G931" s="382"/>
    </row>
    <row r="932" spans="2:7">
      <c r="B932" s="372"/>
      <c r="C932" s="382"/>
      <c r="D932" s="372"/>
      <c r="E932" s="381"/>
      <c r="F932" s="372"/>
      <c r="G932" s="382"/>
    </row>
    <row r="933" spans="2:7">
      <c r="B933" s="372"/>
      <c r="C933" s="382"/>
      <c r="D933" s="372"/>
      <c r="E933" s="381"/>
      <c r="F933" s="372"/>
      <c r="G933" s="382"/>
    </row>
    <row r="934" spans="2:7">
      <c r="B934" s="372"/>
      <c r="C934" s="382"/>
      <c r="D934" s="372"/>
      <c r="E934" s="381"/>
      <c r="F934" s="372"/>
      <c r="G934" s="382"/>
    </row>
    <row r="935" spans="2:7">
      <c r="B935" s="372"/>
      <c r="C935" s="382"/>
      <c r="D935" s="372"/>
      <c r="E935" s="381"/>
      <c r="F935" s="372"/>
      <c r="G935" s="382"/>
    </row>
    <row r="936" spans="2:7">
      <c r="B936" s="372"/>
      <c r="C936" s="382"/>
      <c r="D936" s="372"/>
      <c r="E936" s="381"/>
      <c r="F936" s="372"/>
      <c r="G936" s="382"/>
    </row>
    <row r="937" spans="2:7">
      <c r="B937" s="372"/>
      <c r="C937" s="382"/>
      <c r="D937" s="372"/>
      <c r="E937" s="381"/>
      <c r="F937" s="372"/>
      <c r="G937" s="382"/>
    </row>
    <row r="938" spans="2:7">
      <c r="B938" s="372"/>
      <c r="C938" s="382"/>
      <c r="D938" s="372"/>
      <c r="E938" s="381"/>
      <c r="F938" s="372"/>
      <c r="G938" s="382"/>
    </row>
    <row r="939" spans="2:7">
      <c r="B939" s="372"/>
      <c r="C939" s="382"/>
      <c r="D939" s="372"/>
      <c r="E939" s="381"/>
      <c r="F939" s="372"/>
      <c r="G939" s="382"/>
    </row>
    <row r="940" spans="2:7">
      <c r="B940" s="372"/>
      <c r="C940" s="382"/>
      <c r="D940" s="372"/>
      <c r="E940" s="381"/>
      <c r="F940" s="372"/>
      <c r="G940" s="382"/>
    </row>
    <row r="941" spans="2:7">
      <c r="B941" s="372"/>
      <c r="C941" s="382"/>
      <c r="D941" s="372"/>
      <c r="E941" s="381"/>
      <c r="F941" s="372"/>
      <c r="G941" s="382"/>
    </row>
    <row r="942" spans="2:7">
      <c r="B942" s="372"/>
      <c r="C942" s="382"/>
      <c r="D942" s="372"/>
      <c r="E942" s="381"/>
      <c r="F942" s="372"/>
      <c r="G942" s="382"/>
    </row>
    <row r="943" spans="2:7">
      <c r="B943" s="372"/>
      <c r="C943" s="382"/>
      <c r="D943" s="372"/>
      <c r="E943" s="381"/>
      <c r="F943" s="372"/>
      <c r="G943" s="382"/>
    </row>
    <row r="944" spans="2:7">
      <c r="B944" s="372"/>
      <c r="C944" s="382"/>
      <c r="D944" s="372"/>
      <c r="E944" s="381"/>
      <c r="F944" s="372"/>
      <c r="G944" s="382"/>
    </row>
    <row r="945" spans="2:7">
      <c r="B945" s="372"/>
      <c r="C945" s="382"/>
      <c r="D945" s="372"/>
      <c r="E945" s="381"/>
      <c r="F945" s="372"/>
      <c r="G945" s="382"/>
    </row>
    <row r="946" spans="2:7">
      <c r="B946" s="372"/>
      <c r="C946" s="382"/>
      <c r="D946" s="372"/>
      <c r="E946" s="381"/>
      <c r="F946" s="372"/>
      <c r="G946" s="382"/>
    </row>
    <row r="947" spans="2:7">
      <c r="B947" s="372"/>
      <c r="C947" s="382"/>
      <c r="D947" s="372"/>
      <c r="E947" s="381"/>
      <c r="F947" s="372"/>
      <c r="G947" s="382"/>
    </row>
    <row r="948" spans="2:7">
      <c r="B948" s="372"/>
      <c r="C948" s="382"/>
      <c r="D948" s="372"/>
      <c r="E948" s="381"/>
      <c r="F948" s="372"/>
      <c r="G948" s="382"/>
    </row>
    <row r="949" spans="2:7">
      <c r="B949" s="372"/>
      <c r="C949" s="382"/>
      <c r="D949" s="372"/>
      <c r="E949" s="381"/>
      <c r="F949" s="372"/>
      <c r="G949" s="382"/>
    </row>
    <row r="950" spans="2:7">
      <c r="B950" s="372"/>
      <c r="C950" s="382"/>
      <c r="D950" s="372"/>
      <c r="E950" s="381"/>
      <c r="F950" s="372"/>
      <c r="G950" s="382"/>
    </row>
    <row r="951" spans="2:7">
      <c r="B951" s="372"/>
      <c r="C951" s="382"/>
      <c r="D951" s="372"/>
      <c r="E951" s="381"/>
      <c r="F951" s="372"/>
      <c r="G951" s="382"/>
    </row>
    <row r="952" spans="2:7">
      <c r="B952" s="372"/>
      <c r="C952" s="382"/>
      <c r="D952" s="372"/>
      <c r="E952" s="381"/>
      <c r="F952" s="372"/>
      <c r="G952" s="382"/>
    </row>
    <row r="953" spans="2:7">
      <c r="B953" s="372"/>
      <c r="C953" s="382"/>
      <c r="D953" s="372"/>
      <c r="E953" s="381"/>
      <c r="F953" s="372"/>
      <c r="G953" s="382"/>
    </row>
    <row r="954" spans="2:7">
      <c r="B954" s="372"/>
      <c r="C954" s="382"/>
      <c r="D954" s="372"/>
      <c r="E954" s="381"/>
      <c r="F954" s="372"/>
      <c r="G954" s="382"/>
    </row>
    <row r="955" spans="2:7">
      <c r="B955" s="372"/>
      <c r="C955" s="382"/>
      <c r="D955" s="372"/>
      <c r="E955" s="381"/>
      <c r="F955" s="372"/>
      <c r="G955" s="382"/>
    </row>
    <row r="956" spans="2:7">
      <c r="B956" s="372"/>
      <c r="C956" s="382"/>
      <c r="D956" s="372"/>
      <c r="E956" s="381"/>
      <c r="F956" s="372"/>
      <c r="G956" s="382"/>
    </row>
    <row r="957" spans="2:7">
      <c r="B957" s="372"/>
      <c r="C957" s="382"/>
      <c r="D957" s="372"/>
      <c r="E957" s="381"/>
      <c r="F957" s="372"/>
      <c r="G957" s="382"/>
    </row>
    <row r="958" spans="2:7">
      <c r="B958" s="372"/>
      <c r="C958" s="382"/>
      <c r="D958" s="372"/>
      <c r="E958" s="381"/>
      <c r="F958" s="372"/>
      <c r="G958" s="382"/>
    </row>
    <row r="959" spans="2:7">
      <c r="B959" s="372"/>
      <c r="C959" s="382"/>
      <c r="D959" s="372"/>
      <c r="E959" s="381"/>
      <c r="F959" s="372"/>
      <c r="G959" s="382"/>
    </row>
    <row r="960" spans="2:7">
      <c r="B960" s="372"/>
      <c r="C960" s="382"/>
      <c r="D960" s="372"/>
      <c r="E960" s="381"/>
      <c r="F960" s="372"/>
      <c r="G960" s="382"/>
    </row>
    <row r="961" spans="2:7">
      <c r="B961" s="372"/>
      <c r="C961" s="382"/>
      <c r="D961" s="372"/>
      <c r="E961" s="381"/>
      <c r="F961" s="372"/>
      <c r="G961" s="382"/>
    </row>
    <row r="962" spans="2:7">
      <c r="B962" s="372"/>
      <c r="C962" s="382"/>
      <c r="D962" s="372"/>
      <c r="E962" s="381"/>
      <c r="F962" s="372"/>
      <c r="G962" s="382"/>
    </row>
    <row r="963" spans="2:7">
      <c r="B963" s="372"/>
      <c r="C963" s="382"/>
      <c r="D963" s="372"/>
      <c r="E963" s="381"/>
      <c r="F963" s="372"/>
      <c r="G963" s="382"/>
    </row>
    <row r="964" spans="2:7">
      <c r="B964" s="372"/>
      <c r="C964" s="382"/>
      <c r="D964" s="372"/>
      <c r="E964" s="381"/>
      <c r="F964" s="372"/>
      <c r="G964" s="382"/>
    </row>
    <row r="965" spans="2:7">
      <c r="B965" s="372"/>
      <c r="C965" s="382"/>
      <c r="D965" s="372"/>
      <c r="E965" s="381"/>
      <c r="F965" s="372"/>
      <c r="G965" s="382"/>
    </row>
    <row r="966" spans="2:7">
      <c r="B966" s="372"/>
      <c r="C966" s="382"/>
      <c r="D966" s="372"/>
      <c r="E966" s="381"/>
      <c r="F966" s="372"/>
      <c r="G966" s="382"/>
    </row>
    <row r="967" spans="2:7">
      <c r="B967" s="372"/>
      <c r="C967" s="382"/>
      <c r="D967" s="372"/>
      <c r="E967" s="381"/>
      <c r="F967" s="372"/>
      <c r="G967" s="382"/>
    </row>
    <row r="968" spans="2:7">
      <c r="B968" s="372"/>
      <c r="C968" s="382"/>
      <c r="D968" s="372"/>
      <c r="E968" s="381"/>
      <c r="F968" s="372"/>
      <c r="G968" s="382"/>
    </row>
    <row r="969" spans="2:7">
      <c r="B969" s="372"/>
      <c r="C969" s="382"/>
      <c r="D969" s="372"/>
      <c r="E969" s="381"/>
      <c r="F969" s="372"/>
      <c r="G969" s="382"/>
    </row>
    <row r="970" spans="2:7">
      <c r="B970" s="372"/>
      <c r="C970" s="382"/>
      <c r="D970" s="372"/>
      <c r="E970" s="381"/>
      <c r="F970" s="372"/>
      <c r="G970" s="382"/>
    </row>
    <row r="971" spans="2:7">
      <c r="B971" s="372"/>
      <c r="C971" s="382"/>
      <c r="D971" s="372"/>
      <c r="E971" s="381"/>
      <c r="F971" s="372"/>
      <c r="G971" s="382"/>
    </row>
    <row r="972" spans="2:7">
      <c r="B972" s="372"/>
      <c r="C972" s="382"/>
      <c r="D972" s="372"/>
      <c r="E972" s="381"/>
      <c r="F972" s="372"/>
      <c r="G972" s="382"/>
    </row>
    <row r="973" spans="2:7">
      <c r="B973" s="372"/>
      <c r="C973" s="382"/>
      <c r="D973" s="372"/>
      <c r="E973" s="381"/>
      <c r="F973" s="372"/>
      <c r="G973" s="382"/>
    </row>
    <row r="974" spans="2:7">
      <c r="B974" s="372"/>
      <c r="C974" s="382"/>
      <c r="D974" s="372"/>
      <c r="E974" s="381"/>
      <c r="F974" s="372"/>
      <c r="G974" s="382"/>
    </row>
    <row r="975" spans="2:7">
      <c r="B975" s="372"/>
      <c r="C975" s="382"/>
      <c r="D975" s="372"/>
      <c r="E975" s="381"/>
      <c r="F975" s="372"/>
      <c r="G975" s="382"/>
    </row>
    <row r="976" spans="2:7">
      <c r="B976" s="372"/>
      <c r="C976" s="382"/>
      <c r="D976" s="372"/>
      <c r="E976" s="381"/>
      <c r="F976" s="372"/>
      <c r="G976" s="382"/>
    </row>
    <row r="977" spans="2:7">
      <c r="B977" s="372"/>
      <c r="C977" s="382"/>
      <c r="D977" s="372"/>
      <c r="E977" s="381"/>
      <c r="F977" s="372"/>
      <c r="G977" s="382"/>
    </row>
    <row r="978" spans="2:7">
      <c r="B978" s="372"/>
      <c r="C978" s="382"/>
      <c r="D978" s="372"/>
      <c r="E978" s="381"/>
      <c r="F978" s="372"/>
      <c r="G978" s="382"/>
    </row>
    <row r="979" spans="2:7">
      <c r="B979" s="372"/>
      <c r="C979" s="382"/>
      <c r="D979" s="372"/>
      <c r="E979" s="381"/>
      <c r="F979" s="372"/>
      <c r="G979" s="382"/>
    </row>
    <row r="980" spans="2:7">
      <c r="B980" s="372"/>
      <c r="C980" s="382"/>
      <c r="D980" s="372"/>
      <c r="E980" s="381"/>
      <c r="F980" s="372"/>
      <c r="G980" s="382"/>
    </row>
    <row r="981" spans="2:7">
      <c r="B981" s="372"/>
      <c r="C981" s="382"/>
      <c r="D981" s="372"/>
      <c r="E981" s="381"/>
      <c r="F981" s="372"/>
      <c r="G981" s="382"/>
    </row>
    <row r="982" spans="2:7">
      <c r="B982" s="372"/>
      <c r="C982" s="382"/>
      <c r="D982" s="372"/>
      <c r="E982" s="381"/>
      <c r="F982" s="372"/>
      <c r="G982" s="382"/>
    </row>
    <row r="983" spans="2:7">
      <c r="B983" s="372"/>
      <c r="C983" s="382"/>
      <c r="D983" s="372"/>
      <c r="E983" s="381"/>
      <c r="F983" s="372"/>
      <c r="G983" s="382"/>
    </row>
    <row r="984" spans="2:7">
      <c r="B984" s="372"/>
      <c r="C984" s="382"/>
      <c r="D984" s="372"/>
      <c r="E984" s="381"/>
      <c r="F984" s="372"/>
      <c r="G984" s="382"/>
    </row>
    <row r="985" spans="2:7">
      <c r="B985" s="372"/>
      <c r="C985" s="382"/>
      <c r="D985" s="372"/>
      <c r="E985" s="381"/>
      <c r="F985" s="372"/>
      <c r="G985" s="382"/>
    </row>
    <row r="986" spans="2:7">
      <c r="B986" s="372"/>
      <c r="C986" s="382"/>
      <c r="D986" s="372"/>
      <c r="E986" s="381"/>
      <c r="F986" s="372"/>
      <c r="G986" s="382"/>
    </row>
    <row r="987" spans="2:7">
      <c r="B987" s="372"/>
      <c r="C987" s="382"/>
      <c r="D987" s="372"/>
      <c r="E987" s="381"/>
      <c r="F987" s="372"/>
      <c r="G987" s="382"/>
    </row>
    <row r="988" spans="2:7">
      <c r="B988" s="372"/>
      <c r="C988" s="382"/>
      <c r="D988" s="372"/>
      <c r="E988" s="381"/>
      <c r="F988" s="372"/>
      <c r="G988" s="382"/>
    </row>
    <row r="989" spans="2:7">
      <c r="B989" s="372"/>
      <c r="C989" s="382"/>
      <c r="D989" s="372"/>
      <c r="E989" s="381"/>
      <c r="F989" s="372"/>
      <c r="G989" s="382"/>
    </row>
    <row r="990" spans="2:7">
      <c r="B990" s="372"/>
      <c r="C990" s="382"/>
      <c r="D990" s="372"/>
      <c r="E990" s="381"/>
      <c r="F990" s="372"/>
      <c r="G990" s="382"/>
    </row>
    <row r="991" spans="2:7">
      <c r="B991" s="372"/>
      <c r="C991" s="382"/>
      <c r="D991" s="372"/>
      <c r="E991" s="381"/>
      <c r="F991" s="372"/>
      <c r="G991" s="382"/>
    </row>
    <row r="992" spans="2:7">
      <c r="B992" s="372"/>
      <c r="C992" s="382"/>
      <c r="D992" s="372"/>
      <c r="E992" s="381"/>
      <c r="F992" s="372"/>
      <c r="G992" s="382"/>
    </row>
    <row r="993" spans="2:7">
      <c r="B993" s="372"/>
      <c r="C993" s="382"/>
      <c r="D993" s="372"/>
      <c r="E993" s="381"/>
      <c r="F993" s="372"/>
      <c r="G993" s="382"/>
    </row>
    <row r="994" spans="2:7">
      <c r="B994" s="372"/>
      <c r="C994" s="382"/>
      <c r="D994" s="372"/>
      <c r="E994" s="381"/>
      <c r="F994" s="372"/>
      <c r="G994" s="382"/>
    </row>
    <row r="995" spans="2:7">
      <c r="B995" s="372"/>
      <c r="C995" s="382"/>
      <c r="D995" s="372"/>
      <c r="E995" s="381"/>
      <c r="F995" s="372"/>
      <c r="G995" s="382"/>
    </row>
    <row r="996" spans="2:7">
      <c r="B996" s="372"/>
      <c r="C996" s="382"/>
      <c r="D996" s="372"/>
      <c r="E996" s="381"/>
      <c r="F996" s="372"/>
      <c r="G996" s="382"/>
    </row>
    <row r="997" spans="2:7">
      <c r="B997" s="372"/>
      <c r="C997" s="382"/>
      <c r="D997" s="372"/>
      <c r="E997" s="381"/>
      <c r="F997" s="372"/>
      <c r="G997" s="382"/>
    </row>
    <row r="998" spans="2:7">
      <c r="B998" s="372"/>
      <c r="C998" s="382"/>
      <c r="D998" s="372"/>
      <c r="E998" s="381"/>
      <c r="F998" s="372"/>
      <c r="G998" s="382"/>
    </row>
    <row r="999" spans="2:7">
      <c r="B999" s="372"/>
      <c r="C999" s="382"/>
      <c r="D999" s="372"/>
      <c r="E999" s="381"/>
      <c r="F999" s="372"/>
      <c r="G999" s="382"/>
    </row>
    <row r="1000" spans="2:7">
      <c r="B1000" s="372"/>
      <c r="C1000" s="382"/>
      <c r="D1000" s="372"/>
      <c r="E1000" s="381"/>
      <c r="F1000" s="372"/>
      <c r="G1000" s="382"/>
    </row>
    <row r="1001" spans="2:7">
      <c r="B1001" s="372"/>
      <c r="C1001" s="382"/>
      <c r="D1001" s="372"/>
      <c r="E1001" s="381"/>
      <c r="F1001" s="372"/>
      <c r="G1001" s="382"/>
    </row>
    <row r="1002" spans="2:7">
      <c r="B1002" s="372"/>
      <c r="C1002" s="382"/>
      <c r="D1002" s="372"/>
      <c r="E1002" s="381"/>
      <c r="F1002" s="372"/>
      <c r="G1002" s="382"/>
    </row>
    <row r="1003" spans="2:7">
      <c r="B1003" s="372"/>
      <c r="C1003" s="382"/>
      <c r="D1003" s="372"/>
      <c r="E1003" s="381"/>
      <c r="F1003" s="372"/>
      <c r="G1003" s="382"/>
    </row>
    <row r="1004" spans="2:7">
      <c r="B1004" s="372"/>
      <c r="C1004" s="382"/>
      <c r="D1004" s="372"/>
      <c r="E1004" s="381"/>
      <c r="F1004" s="372"/>
      <c r="G1004" s="382"/>
    </row>
    <row r="1005" spans="2:7">
      <c r="B1005" s="372"/>
      <c r="C1005" s="382"/>
      <c r="D1005" s="372"/>
      <c r="E1005" s="381"/>
      <c r="F1005" s="372"/>
      <c r="G1005" s="382"/>
    </row>
    <row r="1006" spans="2:7">
      <c r="B1006" s="372"/>
      <c r="C1006" s="382"/>
      <c r="D1006" s="372"/>
      <c r="E1006" s="381"/>
      <c r="F1006" s="372"/>
      <c r="G1006" s="382"/>
    </row>
    <row r="1007" spans="2:7">
      <c r="B1007" s="372"/>
      <c r="C1007" s="382"/>
      <c r="D1007" s="372"/>
      <c r="E1007" s="381"/>
      <c r="F1007" s="372"/>
      <c r="G1007" s="382"/>
    </row>
    <row r="1008" spans="2:7">
      <c r="B1008" s="372"/>
      <c r="C1008" s="382"/>
      <c r="D1008" s="372"/>
      <c r="E1008" s="381"/>
      <c r="F1008" s="372"/>
      <c r="G1008" s="382"/>
    </row>
    <row r="1009" spans="2:7">
      <c r="B1009" s="372"/>
      <c r="C1009" s="382"/>
      <c r="D1009" s="372"/>
      <c r="E1009" s="381"/>
      <c r="F1009" s="372"/>
      <c r="G1009" s="382"/>
    </row>
    <row r="1010" spans="2:7">
      <c r="B1010" s="372"/>
      <c r="C1010" s="382"/>
      <c r="D1010" s="372"/>
      <c r="E1010" s="381"/>
      <c r="F1010" s="372"/>
      <c r="G1010" s="382"/>
    </row>
    <row r="1011" spans="2:7">
      <c r="B1011" s="372"/>
      <c r="C1011" s="382"/>
      <c r="D1011" s="372"/>
      <c r="E1011" s="381"/>
      <c r="F1011" s="372"/>
      <c r="G1011" s="382"/>
    </row>
    <row r="1012" spans="2:7">
      <c r="B1012" s="372"/>
      <c r="C1012" s="382"/>
      <c r="D1012" s="372"/>
      <c r="E1012" s="381"/>
      <c r="F1012" s="372"/>
      <c r="G1012" s="382"/>
    </row>
    <row r="1013" spans="2:7">
      <c r="B1013" s="372"/>
      <c r="C1013" s="382"/>
      <c r="D1013" s="372"/>
      <c r="E1013" s="381"/>
      <c r="F1013" s="372"/>
      <c r="G1013" s="382"/>
    </row>
    <row r="1014" spans="2:7">
      <c r="B1014" s="372"/>
      <c r="C1014" s="382"/>
      <c r="D1014" s="372"/>
      <c r="E1014" s="381"/>
      <c r="F1014" s="372"/>
      <c r="G1014" s="382"/>
    </row>
    <row r="1015" spans="2:7">
      <c r="B1015" s="372"/>
      <c r="C1015" s="382"/>
      <c r="D1015" s="372"/>
      <c r="E1015" s="381"/>
      <c r="F1015" s="372"/>
      <c r="G1015" s="382"/>
    </row>
    <row r="1016" spans="2:7">
      <c r="B1016" s="372"/>
      <c r="C1016" s="382"/>
      <c r="D1016" s="372"/>
      <c r="E1016" s="381"/>
      <c r="F1016" s="372"/>
      <c r="G1016" s="382"/>
    </row>
    <row r="1017" spans="2:7">
      <c r="B1017" s="372"/>
      <c r="C1017" s="382"/>
      <c r="D1017" s="372"/>
      <c r="E1017" s="381"/>
      <c r="F1017" s="372"/>
      <c r="G1017" s="382"/>
    </row>
    <row r="1018" spans="2:7">
      <c r="B1018" s="372"/>
      <c r="C1018" s="382"/>
      <c r="D1018" s="372"/>
      <c r="E1018" s="381"/>
      <c r="F1018" s="372"/>
      <c r="G1018" s="382"/>
    </row>
    <row r="1019" spans="2:7">
      <c r="B1019" s="372"/>
      <c r="C1019" s="382"/>
      <c r="D1019" s="372"/>
      <c r="E1019" s="381"/>
      <c r="F1019" s="372"/>
      <c r="G1019" s="382"/>
    </row>
    <row r="1020" spans="2:7">
      <c r="B1020" s="372"/>
      <c r="C1020" s="382"/>
      <c r="D1020" s="372"/>
      <c r="E1020" s="381"/>
      <c r="F1020" s="372"/>
      <c r="G1020" s="382"/>
    </row>
    <row r="1021" spans="2:7">
      <c r="B1021" s="372"/>
      <c r="C1021" s="382"/>
      <c r="D1021" s="372"/>
      <c r="E1021" s="381"/>
      <c r="F1021" s="372"/>
      <c r="G1021" s="382"/>
    </row>
    <row r="1022" spans="2:7">
      <c r="B1022" s="372"/>
      <c r="C1022" s="382"/>
      <c r="D1022" s="372"/>
      <c r="E1022" s="381"/>
      <c r="F1022" s="372"/>
      <c r="G1022" s="382"/>
    </row>
    <row r="1023" spans="2:7">
      <c r="B1023" s="372"/>
      <c r="C1023" s="382"/>
      <c r="D1023" s="372"/>
      <c r="E1023" s="381"/>
      <c r="F1023" s="372"/>
      <c r="G1023" s="382"/>
    </row>
    <row r="1024" spans="2:7">
      <c r="B1024" s="372"/>
      <c r="C1024" s="382"/>
      <c r="D1024" s="372"/>
      <c r="E1024" s="381"/>
      <c r="F1024" s="372"/>
      <c r="G1024" s="382"/>
    </row>
    <row r="1025" spans="2:7">
      <c r="B1025" s="372"/>
      <c r="C1025" s="382"/>
      <c r="D1025" s="372"/>
      <c r="E1025" s="381"/>
      <c r="F1025" s="372"/>
      <c r="G1025" s="382"/>
    </row>
    <row r="1026" spans="2:7">
      <c r="B1026" s="372"/>
      <c r="C1026" s="382"/>
      <c r="D1026" s="372"/>
      <c r="E1026" s="381"/>
      <c r="F1026" s="372"/>
      <c r="G1026" s="382"/>
    </row>
    <row r="1027" spans="2:7">
      <c r="B1027" s="372"/>
      <c r="C1027" s="382"/>
      <c r="D1027" s="372"/>
      <c r="E1027" s="381"/>
      <c r="F1027" s="372"/>
      <c r="G1027" s="382"/>
    </row>
    <row r="1028" spans="2:7">
      <c r="B1028" s="372"/>
      <c r="C1028" s="382"/>
      <c r="D1028" s="372"/>
      <c r="E1028" s="381"/>
      <c r="F1028" s="372"/>
      <c r="G1028" s="382"/>
    </row>
    <row r="1029" spans="2:7">
      <c r="B1029" s="372"/>
      <c r="C1029" s="382"/>
      <c r="D1029" s="372"/>
      <c r="E1029" s="381"/>
      <c r="F1029" s="372"/>
      <c r="G1029" s="382"/>
    </row>
    <row r="1030" spans="2:7">
      <c r="B1030" s="372"/>
      <c r="C1030" s="382"/>
      <c r="D1030" s="372"/>
      <c r="E1030" s="381"/>
      <c r="F1030" s="372"/>
      <c r="G1030" s="382"/>
    </row>
    <row r="1031" spans="2:7">
      <c r="B1031" s="372"/>
      <c r="C1031" s="382"/>
      <c r="D1031" s="372"/>
      <c r="E1031" s="381"/>
      <c r="F1031" s="372"/>
      <c r="G1031" s="382"/>
    </row>
    <row r="1032" spans="2:7">
      <c r="B1032" s="372"/>
      <c r="C1032" s="382"/>
      <c r="D1032" s="372"/>
      <c r="E1032" s="381"/>
      <c r="F1032" s="372"/>
      <c r="G1032" s="382"/>
    </row>
    <row r="1033" spans="2:7">
      <c r="B1033" s="372"/>
      <c r="C1033" s="382"/>
      <c r="D1033" s="372"/>
      <c r="E1033" s="381"/>
      <c r="F1033" s="372"/>
      <c r="G1033" s="382"/>
    </row>
    <row r="1034" spans="2:7">
      <c r="B1034" s="372"/>
      <c r="C1034" s="382"/>
      <c r="D1034" s="372"/>
      <c r="E1034" s="381"/>
      <c r="F1034" s="372"/>
      <c r="G1034" s="382"/>
    </row>
    <row r="1035" spans="2:7">
      <c r="B1035" s="372"/>
      <c r="C1035" s="382"/>
      <c r="D1035" s="372"/>
      <c r="E1035" s="381"/>
      <c r="F1035" s="372"/>
      <c r="G1035" s="382"/>
    </row>
    <row r="1036" spans="2:7">
      <c r="B1036" s="372"/>
      <c r="C1036" s="382"/>
      <c r="D1036" s="372"/>
      <c r="E1036" s="381"/>
      <c r="F1036" s="372"/>
      <c r="G1036" s="382"/>
    </row>
    <row r="1037" spans="2:7">
      <c r="B1037" s="372"/>
      <c r="C1037" s="382"/>
      <c r="D1037" s="372"/>
      <c r="E1037" s="381"/>
      <c r="F1037" s="372"/>
      <c r="G1037" s="382"/>
    </row>
    <row r="1038" spans="2:7">
      <c r="B1038" s="372"/>
      <c r="C1038" s="382"/>
      <c r="D1038" s="372"/>
      <c r="E1038" s="381"/>
      <c r="F1038" s="372"/>
      <c r="G1038" s="382"/>
    </row>
    <row r="1039" spans="2:7">
      <c r="B1039" s="372"/>
      <c r="C1039" s="382"/>
      <c r="D1039" s="372"/>
      <c r="E1039" s="381"/>
      <c r="F1039" s="372"/>
      <c r="G1039" s="382"/>
    </row>
    <row r="1040" spans="2:7">
      <c r="B1040" s="372"/>
      <c r="C1040" s="382"/>
      <c r="D1040" s="372"/>
      <c r="E1040" s="381"/>
      <c r="F1040" s="372"/>
      <c r="G1040" s="382"/>
    </row>
    <row r="1041" spans="2:7">
      <c r="B1041" s="372"/>
      <c r="C1041" s="382"/>
      <c r="D1041" s="372"/>
      <c r="E1041" s="381"/>
      <c r="F1041" s="372"/>
      <c r="G1041" s="382"/>
    </row>
    <row r="1042" spans="2:7">
      <c r="B1042" s="372"/>
      <c r="C1042" s="382"/>
      <c r="D1042" s="372"/>
      <c r="E1042" s="381"/>
      <c r="F1042" s="372"/>
      <c r="G1042" s="382"/>
    </row>
    <row r="1043" spans="2:7">
      <c r="B1043" s="372"/>
      <c r="C1043" s="382"/>
      <c r="D1043" s="372"/>
      <c r="E1043" s="381"/>
      <c r="F1043" s="372"/>
      <c r="G1043" s="382"/>
    </row>
    <row r="1044" spans="2:7">
      <c r="B1044" s="372"/>
      <c r="C1044" s="382"/>
      <c r="D1044" s="372"/>
      <c r="E1044" s="381"/>
      <c r="F1044" s="372"/>
      <c r="G1044" s="382"/>
    </row>
    <row r="1045" spans="2:7">
      <c r="B1045" s="372"/>
      <c r="C1045" s="382"/>
      <c r="D1045" s="372"/>
      <c r="E1045" s="381"/>
      <c r="F1045" s="372"/>
      <c r="G1045" s="382"/>
    </row>
    <row r="1046" spans="2:7">
      <c r="B1046" s="372"/>
      <c r="C1046" s="382"/>
      <c r="D1046" s="372"/>
      <c r="E1046" s="381"/>
      <c r="F1046" s="372"/>
      <c r="G1046" s="382"/>
    </row>
    <row r="1047" spans="2:7">
      <c r="B1047" s="372"/>
      <c r="C1047" s="382"/>
      <c r="D1047" s="372"/>
      <c r="E1047" s="381"/>
      <c r="F1047" s="372"/>
      <c r="G1047" s="382"/>
    </row>
    <row r="1048" spans="2:7">
      <c r="B1048" s="372"/>
      <c r="C1048" s="382"/>
      <c r="D1048" s="372"/>
      <c r="E1048" s="381"/>
      <c r="F1048" s="372"/>
      <c r="G1048" s="382"/>
    </row>
    <row r="1049" spans="2:7">
      <c r="B1049" s="372"/>
      <c r="C1049" s="382"/>
      <c r="D1049" s="372"/>
      <c r="E1049" s="381"/>
      <c r="F1049" s="372"/>
      <c r="G1049" s="382"/>
    </row>
    <row r="1050" spans="2:7">
      <c r="B1050" s="372"/>
      <c r="C1050" s="382"/>
      <c r="D1050" s="372"/>
      <c r="E1050" s="381"/>
      <c r="F1050" s="372"/>
      <c r="G1050" s="382"/>
    </row>
    <row r="1051" spans="2:7">
      <c r="B1051" s="372"/>
      <c r="C1051" s="382"/>
      <c r="D1051" s="372"/>
      <c r="E1051" s="381"/>
      <c r="F1051" s="372"/>
      <c r="G1051" s="382"/>
    </row>
    <row r="1052" spans="2:7">
      <c r="B1052" s="372"/>
      <c r="C1052" s="382"/>
      <c r="D1052" s="372"/>
      <c r="E1052" s="381"/>
      <c r="F1052" s="372"/>
      <c r="G1052" s="382"/>
    </row>
    <row r="1053" spans="2:7">
      <c r="B1053" s="372"/>
      <c r="C1053" s="382"/>
      <c r="D1053" s="372"/>
      <c r="E1053" s="381"/>
      <c r="F1053" s="372"/>
      <c r="G1053" s="382"/>
    </row>
    <row r="1054" spans="2:7">
      <c r="B1054" s="372"/>
      <c r="C1054" s="382"/>
      <c r="D1054" s="372"/>
      <c r="E1054" s="381"/>
      <c r="F1054" s="372"/>
      <c r="G1054" s="382"/>
    </row>
    <row r="1055" spans="2:7">
      <c r="B1055" s="372"/>
      <c r="C1055" s="382"/>
      <c r="D1055" s="372"/>
      <c r="E1055" s="381"/>
      <c r="F1055" s="372"/>
      <c r="G1055" s="382"/>
    </row>
    <row r="1056" spans="2:7">
      <c r="B1056" s="372"/>
      <c r="C1056" s="382"/>
      <c r="D1056" s="372"/>
      <c r="E1056" s="381"/>
      <c r="F1056" s="372"/>
      <c r="G1056" s="382"/>
    </row>
    <row r="1057" spans="2:7">
      <c r="B1057" s="372"/>
      <c r="C1057" s="382"/>
      <c r="D1057" s="372"/>
      <c r="E1057" s="381"/>
      <c r="F1057" s="372"/>
      <c r="G1057" s="382"/>
    </row>
    <row r="1058" spans="2:7">
      <c r="B1058" s="372"/>
      <c r="C1058" s="382"/>
      <c r="D1058" s="372"/>
      <c r="E1058" s="381"/>
      <c r="F1058" s="372"/>
      <c r="G1058" s="382"/>
    </row>
    <row r="1059" spans="2:7">
      <c r="B1059" s="372"/>
      <c r="C1059" s="382"/>
      <c r="D1059" s="372"/>
      <c r="E1059" s="381"/>
      <c r="F1059" s="372"/>
      <c r="G1059" s="382"/>
    </row>
    <row r="1060" spans="2:7">
      <c r="B1060" s="372"/>
      <c r="C1060" s="382"/>
      <c r="D1060" s="372"/>
      <c r="E1060" s="381"/>
      <c r="F1060" s="372"/>
      <c r="G1060" s="382"/>
    </row>
    <row r="1061" spans="2:7">
      <c r="B1061" s="372"/>
      <c r="C1061" s="382"/>
      <c r="D1061" s="372"/>
      <c r="E1061" s="381"/>
      <c r="F1061" s="372"/>
      <c r="G1061" s="382"/>
    </row>
    <row r="1062" spans="2:7">
      <c r="B1062" s="372"/>
      <c r="C1062" s="382"/>
      <c r="D1062" s="372"/>
      <c r="E1062" s="381"/>
      <c r="F1062" s="372"/>
      <c r="G1062" s="382"/>
    </row>
    <row r="1063" spans="2:7">
      <c r="B1063" s="372"/>
      <c r="C1063" s="382"/>
      <c r="D1063" s="372"/>
      <c r="E1063" s="381"/>
      <c r="F1063" s="372"/>
      <c r="G1063" s="382"/>
    </row>
    <row r="1064" spans="2:7">
      <c r="B1064" s="372"/>
      <c r="C1064" s="382"/>
      <c r="D1064" s="372"/>
      <c r="E1064" s="381"/>
      <c r="F1064" s="372"/>
      <c r="G1064" s="382"/>
    </row>
    <row r="1065" spans="2:7">
      <c r="B1065" s="372"/>
      <c r="C1065" s="382"/>
      <c r="D1065" s="372"/>
      <c r="E1065" s="381"/>
      <c r="F1065" s="372"/>
      <c r="G1065" s="382"/>
    </row>
    <row r="1066" spans="2:7">
      <c r="B1066" s="372"/>
      <c r="C1066" s="382"/>
      <c r="D1066" s="372"/>
      <c r="E1066" s="381"/>
      <c r="F1066" s="372"/>
      <c r="G1066" s="382"/>
    </row>
    <row r="1067" spans="2:7">
      <c r="B1067" s="372"/>
      <c r="C1067" s="382"/>
      <c r="D1067" s="372"/>
      <c r="E1067" s="381"/>
      <c r="F1067" s="372"/>
      <c r="G1067" s="382"/>
    </row>
    <row r="1068" spans="2:7">
      <c r="B1068" s="372"/>
      <c r="C1068" s="382"/>
      <c r="D1068" s="372"/>
      <c r="E1068" s="381"/>
      <c r="F1068" s="372"/>
      <c r="G1068" s="382"/>
    </row>
    <row r="1069" spans="2:7">
      <c r="B1069" s="372"/>
      <c r="C1069" s="382"/>
      <c r="D1069" s="372"/>
      <c r="E1069" s="381"/>
      <c r="F1069" s="372"/>
      <c r="G1069" s="382"/>
    </row>
    <row r="1070" spans="2:7">
      <c r="B1070" s="372"/>
      <c r="C1070" s="382"/>
      <c r="D1070" s="372"/>
      <c r="E1070" s="381"/>
      <c r="F1070" s="372"/>
      <c r="G1070" s="382"/>
    </row>
    <row r="1071" spans="2:7">
      <c r="B1071" s="372"/>
      <c r="C1071" s="382"/>
      <c r="D1071" s="372"/>
      <c r="E1071" s="381"/>
      <c r="F1071" s="372"/>
      <c r="G1071" s="382"/>
    </row>
    <row r="1072" spans="2:7">
      <c r="B1072" s="372"/>
      <c r="C1072" s="382"/>
      <c r="D1072" s="372"/>
      <c r="E1072" s="381"/>
      <c r="F1072" s="372"/>
      <c r="G1072" s="382"/>
    </row>
    <row r="1073" spans="2:7">
      <c r="B1073" s="372"/>
      <c r="C1073" s="382"/>
      <c r="D1073" s="372"/>
      <c r="E1073" s="381"/>
      <c r="F1073" s="372"/>
      <c r="G1073" s="382"/>
    </row>
    <row r="1074" spans="2:7">
      <c r="B1074" s="372"/>
      <c r="C1074" s="382"/>
      <c r="D1074" s="372"/>
      <c r="E1074" s="381"/>
      <c r="F1074" s="372"/>
      <c r="G1074" s="382"/>
    </row>
    <row r="1075" spans="2:7">
      <c r="B1075" s="372"/>
      <c r="C1075" s="382"/>
      <c r="D1075" s="372"/>
      <c r="E1075" s="381"/>
      <c r="F1075" s="372"/>
      <c r="G1075" s="382"/>
    </row>
    <row r="1076" spans="2:7">
      <c r="B1076" s="372"/>
      <c r="C1076" s="382"/>
      <c r="D1076" s="372"/>
      <c r="E1076" s="381"/>
      <c r="F1076" s="372"/>
      <c r="G1076" s="382"/>
    </row>
    <row r="1077" spans="2:7">
      <c r="B1077" s="372"/>
      <c r="C1077" s="382"/>
      <c r="D1077" s="372"/>
      <c r="E1077" s="381"/>
      <c r="F1077" s="372"/>
      <c r="G1077" s="382"/>
    </row>
    <row r="1078" spans="2:7">
      <c r="B1078" s="372"/>
      <c r="C1078" s="382"/>
      <c r="D1078" s="372"/>
      <c r="E1078" s="381"/>
      <c r="F1078" s="372"/>
      <c r="G1078" s="382"/>
    </row>
    <row r="1079" spans="2:7">
      <c r="B1079" s="372"/>
      <c r="C1079" s="382"/>
      <c r="D1079" s="372"/>
      <c r="E1079" s="381"/>
      <c r="F1079" s="372"/>
      <c r="G1079" s="382"/>
    </row>
    <row r="1080" spans="2:7">
      <c r="B1080" s="372"/>
      <c r="C1080" s="382"/>
      <c r="D1080" s="372"/>
      <c r="E1080" s="381"/>
      <c r="F1080" s="372"/>
      <c r="G1080" s="382"/>
    </row>
    <row r="1081" spans="2:7">
      <c r="B1081" s="372"/>
      <c r="C1081" s="382"/>
      <c r="D1081" s="372"/>
      <c r="E1081" s="381"/>
      <c r="F1081" s="372"/>
      <c r="G1081" s="382"/>
    </row>
    <row r="1082" spans="2:7">
      <c r="B1082" s="372"/>
      <c r="C1082" s="382"/>
      <c r="D1082" s="372"/>
      <c r="E1082" s="381"/>
      <c r="F1082" s="372"/>
      <c r="G1082" s="382"/>
    </row>
    <row r="1083" spans="2:7">
      <c r="B1083" s="372"/>
      <c r="C1083" s="382"/>
      <c r="D1083" s="372"/>
      <c r="E1083" s="381"/>
      <c r="F1083" s="372"/>
      <c r="G1083" s="382"/>
    </row>
    <row r="1084" spans="2:7">
      <c r="B1084" s="372"/>
      <c r="C1084" s="382"/>
      <c r="D1084" s="372"/>
      <c r="E1084" s="381"/>
      <c r="F1084" s="372"/>
      <c r="G1084" s="382"/>
    </row>
    <row r="1085" spans="2:7">
      <c r="B1085" s="372"/>
      <c r="C1085" s="382"/>
      <c r="D1085" s="372"/>
      <c r="E1085" s="381"/>
      <c r="F1085" s="372"/>
      <c r="G1085" s="382"/>
    </row>
    <row r="1086" spans="2:7">
      <c r="B1086" s="372"/>
      <c r="C1086" s="382"/>
      <c r="D1086" s="372"/>
      <c r="E1086" s="381"/>
      <c r="F1086" s="372"/>
      <c r="G1086" s="382"/>
    </row>
    <row r="1087" spans="2:7">
      <c r="B1087" s="372"/>
      <c r="C1087" s="382"/>
      <c r="D1087" s="372"/>
      <c r="E1087" s="381"/>
      <c r="F1087" s="372"/>
      <c r="G1087" s="382"/>
    </row>
    <row r="1088" spans="2:7">
      <c r="B1088" s="372"/>
      <c r="C1088" s="382"/>
      <c r="D1088" s="372"/>
      <c r="E1088" s="381"/>
      <c r="F1088" s="372"/>
      <c r="G1088" s="382"/>
    </row>
    <row r="1089" spans="2:7">
      <c r="B1089" s="372"/>
      <c r="C1089" s="382"/>
      <c r="D1089" s="372"/>
      <c r="E1089" s="381"/>
      <c r="F1089" s="372"/>
      <c r="G1089" s="382"/>
    </row>
    <row r="1090" spans="2:7">
      <c r="B1090" s="372"/>
      <c r="C1090" s="382"/>
      <c r="D1090" s="372"/>
      <c r="E1090" s="381"/>
      <c r="F1090" s="372"/>
      <c r="G1090" s="382"/>
    </row>
    <row r="1091" spans="2:7">
      <c r="B1091" s="372"/>
      <c r="C1091" s="382"/>
      <c r="D1091" s="372"/>
      <c r="E1091" s="381"/>
      <c r="F1091" s="372"/>
      <c r="G1091" s="382"/>
    </row>
    <row r="1092" spans="2:7">
      <c r="B1092" s="372"/>
      <c r="C1092" s="382"/>
      <c r="D1092" s="372"/>
      <c r="E1092" s="381"/>
      <c r="F1092" s="372"/>
      <c r="G1092" s="382"/>
    </row>
    <row r="1093" spans="2:7">
      <c r="B1093" s="372"/>
      <c r="C1093" s="382"/>
      <c r="D1093" s="372"/>
      <c r="E1093" s="381"/>
      <c r="F1093" s="372"/>
      <c r="G1093" s="382"/>
    </row>
    <row r="1094" spans="2:7">
      <c r="B1094" s="372"/>
      <c r="C1094" s="382"/>
      <c r="D1094" s="372"/>
      <c r="E1094" s="381"/>
      <c r="F1094" s="372"/>
      <c r="G1094" s="382"/>
    </row>
    <row r="1095" spans="2:7">
      <c r="B1095" s="372"/>
      <c r="C1095" s="382"/>
      <c r="D1095" s="372"/>
      <c r="E1095" s="381"/>
      <c r="F1095" s="372"/>
      <c r="G1095" s="382"/>
    </row>
    <row r="1096" spans="2:7">
      <c r="B1096" s="372"/>
      <c r="C1096" s="382"/>
      <c r="D1096" s="372"/>
      <c r="E1096" s="381"/>
      <c r="F1096" s="372"/>
      <c r="G1096" s="382"/>
    </row>
    <row r="1097" spans="2:7">
      <c r="B1097" s="372"/>
      <c r="C1097" s="382"/>
      <c r="D1097" s="372"/>
      <c r="E1097" s="381"/>
      <c r="F1097" s="372"/>
      <c r="G1097" s="382"/>
    </row>
    <row r="1098" spans="2:7">
      <c r="B1098" s="372"/>
      <c r="C1098" s="382"/>
      <c r="D1098" s="372"/>
      <c r="E1098" s="381"/>
      <c r="F1098" s="372"/>
      <c r="G1098" s="382"/>
    </row>
    <row r="1099" spans="2:7">
      <c r="B1099" s="372"/>
      <c r="C1099" s="382"/>
      <c r="D1099" s="372"/>
      <c r="E1099" s="381"/>
      <c r="F1099" s="372"/>
      <c r="G1099" s="382"/>
    </row>
    <row r="1100" spans="2:7">
      <c r="B1100" s="372"/>
      <c r="C1100" s="382"/>
      <c r="D1100" s="372"/>
      <c r="E1100" s="381"/>
      <c r="F1100" s="372"/>
      <c r="G1100" s="382"/>
    </row>
    <row r="1101" spans="2:7">
      <c r="B1101" s="372"/>
      <c r="C1101" s="382"/>
      <c r="D1101" s="372"/>
      <c r="E1101" s="381"/>
      <c r="F1101" s="372"/>
      <c r="G1101" s="382"/>
    </row>
    <row r="1102" spans="2:7">
      <c r="B1102" s="372"/>
      <c r="C1102" s="382"/>
      <c r="D1102" s="372"/>
      <c r="E1102" s="381"/>
      <c r="F1102" s="372"/>
      <c r="G1102" s="382"/>
    </row>
    <row r="1103" spans="2:7">
      <c r="B1103" s="372"/>
      <c r="C1103" s="382"/>
      <c r="D1103" s="372"/>
      <c r="E1103" s="381"/>
      <c r="F1103" s="372"/>
      <c r="G1103" s="382"/>
    </row>
    <row r="1104" spans="2:7">
      <c r="B1104" s="372"/>
      <c r="C1104" s="382"/>
      <c r="D1104" s="372"/>
      <c r="E1104" s="381"/>
      <c r="F1104" s="372"/>
      <c r="G1104" s="382"/>
    </row>
    <row r="1105" spans="2:7">
      <c r="B1105" s="372"/>
      <c r="C1105" s="382"/>
      <c r="D1105" s="372"/>
      <c r="E1105" s="381"/>
      <c r="F1105" s="372"/>
      <c r="G1105" s="382"/>
    </row>
    <row r="1106" spans="2:7">
      <c r="B1106" s="372"/>
      <c r="C1106" s="382"/>
      <c r="D1106" s="372"/>
      <c r="E1106" s="381"/>
      <c r="F1106" s="372"/>
      <c r="G1106" s="382"/>
    </row>
    <row r="1107" spans="2:7">
      <c r="B1107" s="372"/>
      <c r="C1107" s="382"/>
      <c r="D1107" s="372"/>
      <c r="E1107" s="381"/>
      <c r="F1107" s="372"/>
      <c r="G1107" s="382"/>
    </row>
    <row r="1108" spans="2:7">
      <c r="B1108" s="372"/>
      <c r="C1108" s="382"/>
      <c r="D1108" s="372"/>
      <c r="E1108" s="381"/>
      <c r="F1108" s="372"/>
      <c r="G1108" s="382"/>
    </row>
    <row r="1109" spans="2:7">
      <c r="B1109" s="372"/>
      <c r="C1109" s="382"/>
      <c r="D1109" s="372"/>
      <c r="E1109" s="381"/>
      <c r="F1109" s="372"/>
      <c r="G1109" s="382"/>
    </row>
    <row r="1110" spans="2:7">
      <c r="B1110" s="372"/>
      <c r="C1110" s="382"/>
      <c r="D1110" s="372"/>
      <c r="E1110" s="381"/>
      <c r="F1110" s="372"/>
      <c r="G1110" s="382"/>
    </row>
    <row r="1111" spans="2:7">
      <c r="B1111" s="372"/>
      <c r="C1111" s="382"/>
      <c r="D1111" s="372"/>
      <c r="E1111" s="381"/>
      <c r="F1111" s="372"/>
      <c r="G1111" s="382"/>
    </row>
    <row r="1112" spans="2:7">
      <c r="B1112" s="372"/>
      <c r="C1112" s="382"/>
      <c r="D1112" s="372"/>
      <c r="E1112" s="381"/>
      <c r="F1112" s="372"/>
      <c r="G1112" s="382"/>
    </row>
    <row r="1113" spans="2:7">
      <c r="B1113" s="372"/>
      <c r="C1113" s="382"/>
      <c r="D1113" s="372"/>
      <c r="E1113" s="381"/>
      <c r="F1113" s="372"/>
      <c r="G1113" s="382"/>
    </row>
    <row r="1114" spans="2:7">
      <c r="B1114" s="372"/>
      <c r="C1114" s="382"/>
      <c r="D1114" s="372"/>
      <c r="E1114" s="381"/>
      <c r="F1114" s="372"/>
      <c r="G1114" s="382"/>
    </row>
    <row r="1115" spans="2:7">
      <c r="B1115" s="372"/>
      <c r="C1115" s="382"/>
      <c r="D1115" s="372"/>
      <c r="E1115" s="381"/>
      <c r="F1115" s="372"/>
      <c r="G1115" s="382"/>
    </row>
    <row r="1116" spans="2:7">
      <c r="B1116" s="372"/>
      <c r="C1116" s="382"/>
      <c r="D1116" s="372"/>
      <c r="E1116" s="381"/>
      <c r="F1116" s="372"/>
      <c r="G1116" s="382"/>
    </row>
    <row r="1117" spans="2:7">
      <c r="B1117" s="372"/>
      <c r="C1117" s="382"/>
      <c r="D1117" s="372"/>
      <c r="E1117" s="381"/>
      <c r="F1117" s="372"/>
      <c r="G1117" s="382"/>
    </row>
    <row r="1118" spans="2:7">
      <c r="B1118" s="372"/>
      <c r="C1118" s="382"/>
      <c r="D1118" s="372"/>
      <c r="E1118" s="381"/>
      <c r="F1118" s="372"/>
      <c r="G1118" s="382"/>
    </row>
    <row r="1119" spans="2:7">
      <c r="B1119" s="372"/>
      <c r="C1119" s="382"/>
      <c r="D1119" s="372"/>
      <c r="E1119" s="381"/>
      <c r="F1119" s="372"/>
      <c r="G1119" s="382"/>
    </row>
    <row r="1120" spans="2:7">
      <c r="B1120" s="372"/>
      <c r="C1120" s="382"/>
      <c r="D1120" s="372"/>
      <c r="E1120" s="381"/>
      <c r="F1120" s="372"/>
      <c r="G1120" s="382"/>
    </row>
    <row r="1121" spans="2:7">
      <c r="B1121" s="372"/>
      <c r="C1121" s="382"/>
      <c r="D1121" s="372"/>
      <c r="E1121" s="381"/>
      <c r="F1121" s="372"/>
      <c r="G1121" s="382"/>
    </row>
    <row r="1122" spans="2:7">
      <c r="B1122" s="372"/>
      <c r="C1122" s="382"/>
      <c r="D1122" s="372"/>
      <c r="E1122" s="381"/>
      <c r="F1122" s="372"/>
      <c r="G1122" s="382"/>
    </row>
    <row r="1123" spans="2:7">
      <c r="B1123" s="372"/>
      <c r="C1123" s="382"/>
      <c r="D1123" s="372"/>
      <c r="E1123" s="381"/>
      <c r="F1123" s="372"/>
      <c r="G1123" s="382"/>
    </row>
    <row r="1124" spans="2:7">
      <c r="B1124" s="372"/>
      <c r="C1124" s="382"/>
      <c r="D1124" s="372"/>
      <c r="E1124" s="381"/>
      <c r="F1124" s="372"/>
      <c r="G1124" s="382"/>
    </row>
    <row r="1125" spans="2:7">
      <c r="B1125" s="372"/>
      <c r="C1125" s="382"/>
      <c r="D1125" s="372"/>
      <c r="E1125" s="381"/>
      <c r="F1125" s="372"/>
      <c r="G1125" s="382"/>
    </row>
    <row r="1126" spans="2:7">
      <c r="B1126" s="372"/>
      <c r="C1126" s="382"/>
      <c r="D1126" s="372"/>
      <c r="E1126" s="381"/>
      <c r="F1126" s="372"/>
      <c r="G1126" s="382"/>
    </row>
    <row r="1127" spans="2:7">
      <c r="B1127" s="372"/>
      <c r="C1127" s="382"/>
      <c r="D1127" s="372"/>
      <c r="E1127" s="381"/>
      <c r="F1127" s="372"/>
      <c r="G1127" s="382"/>
    </row>
    <row r="1128" spans="2:7">
      <c r="B1128" s="372"/>
      <c r="C1128" s="382"/>
      <c r="D1128" s="372"/>
      <c r="E1128" s="381"/>
      <c r="F1128" s="372"/>
      <c r="G1128" s="382"/>
    </row>
    <row r="1129" spans="2:7">
      <c r="B1129" s="372"/>
      <c r="C1129" s="382"/>
      <c r="D1129" s="372"/>
      <c r="E1129" s="381"/>
      <c r="F1129" s="372"/>
      <c r="G1129" s="382"/>
    </row>
    <row r="1130" spans="2:7">
      <c r="B1130" s="372"/>
      <c r="C1130" s="382"/>
      <c r="D1130" s="372"/>
      <c r="E1130" s="381"/>
      <c r="F1130" s="372"/>
      <c r="G1130" s="382"/>
    </row>
    <row r="1131" spans="2:7">
      <c r="B1131" s="372"/>
      <c r="C1131" s="382"/>
      <c r="D1131" s="372"/>
      <c r="E1131" s="381"/>
      <c r="F1131" s="372"/>
      <c r="G1131" s="382"/>
    </row>
    <row r="1132" spans="2:7">
      <c r="B1132" s="372"/>
      <c r="C1132" s="382"/>
      <c r="D1132" s="372"/>
      <c r="E1132" s="381"/>
      <c r="F1132" s="372"/>
      <c r="G1132" s="382"/>
    </row>
    <row r="1133" spans="2:7">
      <c r="B1133" s="372"/>
      <c r="C1133" s="382"/>
      <c r="D1133" s="372"/>
      <c r="E1133" s="381"/>
      <c r="F1133" s="372"/>
      <c r="G1133" s="382"/>
    </row>
    <row r="1134" spans="2:7">
      <c r="B1134" s="372"/>
      <c r="C1134" s="382"/>
      <c r="D1134" s="372"/>
      <c r="E1134" s="381"/>
      <c r="F1134" s="372"/>
      <c r="G1134" s="382"/>
    </row>
    <row r="1135" spans="2:7">
      <c r="B1135" s="372"/>
      <c r="C1135" s="382"/>
      <c r="D1135" s="372"/>
      <c r="E1135" s="381"/>
      <c r="F1135" s="372"/>
      <c r="G1135" s="382"/>
    </row>
    <row r="1136" spans="2:7">
      <c r="B1136" s="372"/>
      <c r="C1136" s="382"/>
      <c r="D1136" s="372"/>
      <c r="E1136" s="381"/>
      <c r="F1136" s="372"/>
      <c r="G1136" s="382"/>
    </row>
    <row r="1137" spans="2:7">
      <c r="B1137" s="372"/>
      <c r="C1137" s="382"/>
      <c r="D1137" s="372"/>
      <c r="E1137" s="381"/>
      <c r="F1137" s="372"/>
      <c r="G1137" s="382"/>
    </row>
    <row r="1138" spans="2:7">
      <c r="B1138" s="372"/>
      <c r="C1138" s="382"/>
      <c r="D1138" s="372"/>
      <c r="E1138" s="381"/>
      <c r="F1138" s="372"/>
      <c r="G1138" s="382"/>
    </row>
    <row r="1139" spans="2:7">
      <c r="B1139" s="372"/>
      <c r="C1139" s="382"/>
      <c r="D1139" s="372"/>
      <c r="E1139" s="381"/>
      <c r="F1139" s="372"/>
      <c r="G1139" s="382"/>
    </row>
    <row r="1140" spans="2:7">
      <c r="B1140" s="372"/>
      <c r="C1140" s="382"/>
      <c r="D1140" s="372"/>
      <c r="E1140" s="381"/>
      <c r="F1140" s="372"/>
      <c r="G1140" s="382"/>
    </row>
    <row r="1141" spans="2:7">
      <c r="B1141" s="372"/>
      <c r="C1141" s="382"/>
      <c r="D1141" s="372"/>
      <c r="E1141" s="381"/>
      <c r="F1141" s="372"/>
      <c r="G1141" s="382"/>
    </row>
    <row r="1142" spans="2:7">
      <c r="B1142" s="372"/>
      <c r="C1142" s="382"/>
      <c r="D1142" s="372"/>
      <c r="E1142" s="381"/>
      <c r="F1142" s="372"/>
      <c r="G1142" s="382"/>
    </row>
    <row r="1143" spans="2:7">
      <c r="B1143" s="372"/>
      <c r="C1143" s="382"/>
      <c r="D1143" s="372"/>
      <c r="E1143" s="381"/>
      <c r="F1143" s="372"/>
      <c r="G1143" s="382"/>
    </row>
    <row r="1144" spans="2:7">
      <c r="B1144" s="372"/>
      <c r="C1144" s="382"/>
      <c r="D1144" s="372"/>
      <c r="E1144" s="381"/>
      <c r="F1144" s="372"/>
      <c r="G1144" s="382"/>
    </row>
    <row r="1145" spans="2:7">
      <c r="B1145" s="372"/>
      <c r="C1145" s="382"/>
      <c r="D1145" s="372"/>
      <c r="E1145" s="381"/>
      <c r="F1145" s="372"/>
      <c r="G1145" s="382"/>
    </row>
    <row r="1146" spans="2:7">
      <c r="B1146" s="372"/>
      <c r="C1146" s="382"/>
      <c r="D1146" s="372"/>
      <c r="E1146" s="381"/>
      <c r="F1146" s="372"/>
      <c r="G1146" s="382"/>
    </row>
    <row r="1147" spans="2:7">
      <c r="B1147" s="372"/>
      <c r="C1147" s="382"/>
      <c r="D1147" s="372"/>
      <c r="E1147" s="381"/>
      <c r="F1147" s="372"/>
      <c r="G1147" s="382"/>
    </row>
    <row r="1148" spans="2:7">
      <c r="B1148" s="372"/>
      <c r="C1148" s="382"/>
      <c r="D1148" s="372"/>
      <c r="E1148" s="381"/>
      <c r="F1148" s="372"/>
      <c r="G1148" s="382"/>
    </row>
    <row r="1149" spans="2:7">
      <c r="B1149" s="372"/>
      <c r="C1149" s="382"/>
      <c r="D1149" s="372"/>
      <c r="E1149" s="381"/>
      <c r="F1149" s="372"/>
      <c r="G1149" s="382"/>
    </row>
    <row r="1150" spans="2:7">
      <c r="B1150" s="372"/>
      <c r="C1150" s="382"/>
      <c r="D1150" s="372"/>
      <c r="E1150" s="381"/>
      <c r="F1150" s="372"/>
      <c r="G1150" s="382"/>
    </row>
    <row r="1151" spans="2:7">
      <c r="B1151" s="372"/>
      <c r="C1151" s="382"/>
      <c r="D1151" s="372"/>
      <c r="E1151" s="381"/>
      <c r="F1151" s="372"/>
      <c r="G1151" s="382"/>
    </row>
    <row r="1152" spans="2:7">
      <c r="B1152" s="372"/>
      <c r="C1152" s="382"/>
      <c r="D1152" s="372"/>
      <c r="E1152" s="381"/>
      <c r="F1152" s="372"/>
      <c r="G1152" s="382"/>
    </row>
    <row r="1153" spans="2:7">
      <c r="B1153" s="372"/>
      <c r="C1153" s="382"/>
      <c r="D1153" s="372"/>
      <c r="E1153" s="381"/>
      <c r="F1153" s="372"/>
      <c r="G1153" s="382"/>
    </row>
    <row r="1154" spans="2:7">
      <c r="B1154" s="372"/>
      <c r="C1154" s="382"/>
      <c r="D1154" s="372"/>
      <c r="E1154" s="381"/>
      <c r="F1154" s="372"/>
      <c r="G1154" s="382"/>
    </row>
    <row r="1155" spans="2:7">
      <c r="B1155" s="372"/>
      <c r="C1155" s="382"/>
      <c r="D1155" s="372"/>
      <c r="E1155" s="381"/>
      <c r="F1155" s="372"/>
      <c r="G1155" s="382"/>
    </row>
    <row r="1156" spans="2:7">
      <c r="B1156" s="372"/>
      <c r="C1156" s="382"/>
      <c r="D1156" s="372"/>
      <c r="E1156" s="381"/>
      <c r="F1156" s="372"/>
      <c r="G1156" s="382"/>
    </row>
    <row r="1157" spans="2:7">
      <c r="B1157" s="372"/>
      <c r="C1157" s="382"/>
      <c r="D1157" s="372"/>
      <c r="E1157" s="381"/>
      <c r="F1157" s="372"/>
      <c r="G1157" s="382"/>
    </row>
    <row r="1158" spans="2:7">
      <c r="B1158" s="372"/>
      <c r="C1158" s="382"/>
      <c r="D1158" s="372"/>
      <c r="E1158" s="381"/>
      <c r="F1158" s="372"/>
      <c r="G1158" s="382"/>
    </row>
    <row r="1159" spans="2:7">
      <c r="B1159" s="372"/>
      <c r="C1159" s="382"/>
      <c r="D1159" s="372"/>
      <c r="E1159" s="381"/>
      <c r="F1159" s="372"/>
      <c r="G1159" s="382"/>
    </row>
    <row r="1160" spans="2:7">
      <c r="B1160" s="372"/>
      <c r="C1160" s="382"/>
      <c r="D1160" s="372"/>
      <c r="E1160" s="381"/>
      <c r="F1160" s="372"/>
      <c r="G1160" s="382"/>
    </row>
    <row r="1161" spans="2:7">
      <c r="B1161" s="372"/>
      <c r="C1161" s="382"/>
      <c r="D1161" s="372"/>
      <c r="E1161" s="381"/>
      <c r="F1161" s="372"/>
      <c r="G1161" s="382"/>
    </row>
    <row r="1162" spans="2:7">
      <c r="B1162" s="372"/>
      <c r="C1162" s="382"/>
      <c r="D1162" s="372"/>
      <c r="E1162" s="381"/>
      <c r="F1162" s="372"/>
      <c r="G1162" s="382"/>
    </row>
    <row r="1163" spans="2:7">
      <c r="B1163" s="372"/>
      <c r="C1163" s="382"/>
      <c r="D1163" s="372"/>
      <c r="E1163" s="381"/>
      <c r="F1163" s="372"/>
      <c r="G1163" s="382"/>
    </row>
    <row r="1164" spans="2:7">
      <c r="B1164" s="372"/>
      <c r="C1164" s="382"/>
      <c r="D1164" s="372"/>
      <c r="E1164" s="381"/>
      <c r="F1164" s="372"/>
      <c r="G1164" s="382"/>
    </row>
    <row r="1165" spans="2:7">
      <c r="B1165" s="372"/>
      <c r="C1165" s="382"/>
      <c r="D1165" s="372"/>
      <c r="E1165" s="381"/>
      <c r="F1165" s="372"/>
      <c r="G1165" s="382"/>
    </row>
    <row r="1166" spans="2:7">
      <c r="B1166" s="372"/>
      <c r="C1166" s="382"/>
      <c r="D1166" s="372"/>
      <c r="E1166" s="381"/>
      <c r="F1166" s="372"/>
      <c r="G1166" s="382"/>
    </row>
    <row r="1167" spans="2:7">
      <c r="B1167" s="372"/>
      <c r="C1167" s="382"/>
      <c r="D1167" s="372"/>
      <c r="E1167" s="381"/>
      <c r="F1167" s="372"/>
      <c r="G1167" s="382"/>
    </row>
    <row r="1168" spans="2:7">
      <c r="B1168" s="372"/>
      <c r="C1168" s="382"/>
      <c r="D1168" s="372"/>
      <c r="E1168" s="381"/>
      <c r="F1168" s="372"/>
      <c r="G1168" s="382"/>
    </row>
    <row r="1169" spans="2:7">
      <c r="B1169" s="372"/>
      <c r="C1169" s="382"/>
      <c r="D1169" s="372"/>
      <c r="E1169" s="381"/>
      <c r="F1169" s="372"/>
      <c r="G1169" s="382"/>
    </row>
    <row r="1170" spans="2:7">
      <c r="B1170" s="372"/>
      <c r="C1170" s="382"/>
      <c r="D1170" s="372"/>
      <c r="E1170" s="381"/>
      <c r="F1170" s="372"/>
      <c r="G1170" s="382"/>
    </row>
    <row r="1171" spans="2:7">
      <c r="B1171" s="372"/>
      <c r="C1171" s="382"/>
      <c r="D1171" s="372"/>
      <c r="E1171" s="381"/>
      <c r="F1171" s="372"/>
      <c r="G1171" s="382"/>
    </row>
    <row r="1172" spans="2:7">
      <c r="B1172" s="372"/>
      <c r="C1172" s="382"/>
      <c r="D1172" s="372"/>
      <c r="E1172" s="381"/>
      <c r="F1172" s="372"/>
      <c r="G1172" s="382"/>
    </row>
    <row r="1173" spans="2:7">
      <c r="B1173" s="372"/>
      <c r="C1173" s="382"/>
      <c r="D1173" s="372"/>
      <c r="E1173" s="381"/>
      <c r="F1173" s="372"/>
      <c r="G1173" s="382"/>
    </row>
    <row r="1174" spans="2:7">
      <c r="B1174" s="372"/>
      <c r="C1174" s="382"/>
      <c r="D1174" s="372"/>
      <c r="E1174" s="381"/>
      <c r="F1174" s="372"/>
      <c r="G1174" s="382"/>
    </row>
    <row r="1175" spans="2:7">
      <c r="B1175" s="372"/>
      <c r="C1175" s="382"/>
      <c r="D1175" s="372"/>
      <c r="E1175" s="381"/>
      <c r="F1175" s="372"/>
      <c r="G1175" s="382"/>
    </row>
    <row r="1176" spans="2:7">
      <c r="B1176" s="372"/>
      <c r="C1176" s="382"/>
      <c r="D1176" s="372"/>
      <c r="E1176" s="381"/>
      <c r="F1176" s="372"/>
      <c r="G1176" s="382"/>
    </row>
    <row r="1177" spans="2:7">
      <c r="B1177" s="372"/>
      <c r="C1177" s="382"/>
      <c r="D1177" s="372"/>
      <c r="E1177" s="381"/>
      <c r="F1177" s="372"/>
      <c r="G1177" s="382"/>
    </row>
    <row r="1178" spans="2:7">
      <c r="B1178" s="372"/>
      <c r="C1178" s="382"/>
      <c r="D1178" s="372"/>
      <c r="E1178" s="381"/>
      <c r="F1178" s="372"/>
      <c r="G1178" s="382"/>
    </row>
    <row r="1179" spans="2:7">
      <c r="B1179" s="372"/>
      <c r="C1179" s="382"/>
      <c r="D1179" s="372"/>
      <c r="E1179" s="381"/>
      <c r="F1179" s="372"/>
      <c r="G1179" s="382"/>
    </row>
    <row r="1180" spans="2:7">
      <c r="B1180" s="372"/>
      <c r="C1180" s="382"/>
      <c r="D1180" s="372"/>
      <c r="E1180" s="381"/>
      <c r="F1180" s="372"/>
      <c r="G1180" s="382"/>
    </row>
    <row r="1181" spans="2:7">
      <c r="B1181" s="372"/>
      <c r="C1181" s="382"/>
      <c r="D1181" s="372"/>
      <c r="E1181" s="381"/>
      <c r="F1181" s="372"/>
      <c r="G1181" s="382"/>
    </row>
    <row r="1182" spans="2:7">
      <c r="B1182" s="372"/>
      <c r="C1182" s="382"/>
      <c r="D1182" s="372"/>
      <c r="E1182" s="381"/>
      <c r="F1182" s="372"/>
      <c r="G1182" s="382"/>
    </row>
    <row r="1183" spans="2:7">
      <c r="B1183" s="372"/>
      <c r="C1183" s="382"/>
      <c r="D1183" s="372"/>
      <c r="E1183" s="381"/>
      <c r="F1183" s="372"/>
      <c r="G1183" s="382"/>
    </row>
    <row r="1184" spans="2:7">
      <c r="B1184" s="372"/>
      <c r="C1184" s="382"/>
      <c r="D1184" s="372"/>
      <c r="E1184" s="381"/>
      <c r="F1184" s="372"/>
      <c r="G1184" s="382"/>
    </row>
    <row r="1185" spans="2:7">
      <c r="B1185" s="372"/>
      <c r="C1185" s="382"/>
      <c r="D1185" s="372"/>
      <c r="E1185" s="381"/>
      <c r="F1185" s="372"/>
      <c r="G1185" s="382"/>
    </row>
    <row r="1186" spans="2:7">
      <c r="B1186" s="372"/>
      <c r="C1186" s="382"/>
      <c r="D1186" s="372"/>
      <c r="E1186" s="381"/>
      <c r="F1186" s="372"/>
      <c r="G1186" s="382"/>
    </row>
    <row r="1187" spans="2:7">
      <c r="B1187" s="372"/>
      <c r="C1187" s="382"/>
      <c r="D1187" s="372"/>
      <c r="E1187" s="381"/>
      <c r="F1187" s="372"/>
      <c r="G1187" s="382"/>
    </row>
    <row r="1188" spans="2:7">
      <c r="B1188" s="372"/>
      <c r="C1188" s="382"/>
      <c r="D1188" s="372"/>
      <c r="E1188" s="381"/>
      <c r="F1188" s="372"/>
      <c r="G1188" s="382"/>
    </row>
    <row r="1189" spans="2:7">
      <c r="B1189" s="372"/>
      <c r="C1189" s="382"/>
      <c r="D1189" s="372"/>
      <c r="E1189" s="381"/>
      <c r="F1189" s="372"/>
      <c r="G1189" s="382"/>
    </row>
    <row r="1190" spans="2:7">
      <c r="B1190" s="372"/>
      <c r="C1190" s="382"/>
      <c r="D1190" s="372"/>
      <c r="E1190" s="381"/>
      <c r="F1190" s="372"/>
      <c r="G1190" s="382"/>
    </row>
    <row r="1191" spans="2:7">
      <c r="B1191" s="372"/>
      <c r="C1191" s="382"/>
      <c r="D1191" s="372"/>
      <c r="E1191" s="381"/>
      <c r="F1191" s="372"/>
      <c r="G1191" s="382"/>
    </row>
    <row r="1192" spans="2:7">
      <c r="B1192" s="372"/>
      <c r="C1192" s="382"/>
      <c r="D1192" s="372"/>
      <c r="E1192" s="381"/>
      <c r="F1192" s="372"/>
      <c r="G1192" s="382"/>
    </row>
    <row r="1193" spans="2:7">
      <c r="B1193" s="372"/>
      <c r="C1193" s="382"/>
      <c r="D1193" s="372"/>
      <c r="E1193" s="381"/>
      <c r="F1193" s="372"/>
      <c r="G1193" s="382"/>
    </row>
    <row r="1194" spans="2:7">
      <c r="B1194" s="372"/>
      <c r="C1194" s="382"/>
      <c r="D1194" s="372"/>
      <c r="E1194" s="381"/>
      <c r="F1194" s="372"/>
      <c r="G1194" s="382"/>
    </row>
    <row r="1195" spans="2:7">
      <c r="B1195" s="372"/>
      <c r="C1195" s="382"/>
      <c r="D1195" s="372"/>
      <c r="E1195" s="381"/>
      <c r="F1195" s="372"/>
      <c r="G1195" s="382"/>
    </row>
    <row r="1196" spans="2:7">
      <c r="B1196" s="372"/>
      <c r="C1196" s="382"/>
      <c r="D1196" s="372"/>
      <c r="E1196" s="381"/>
      <c r="F1196" s="372"/>
      <c r="G1196" s="382"/>
    </row>
    <row r="1197" spans="2:7">
      <c r="B1197" s="372"/>
      <c r="C1197" s="382"/>
      <c r="D1197" s="372"/>
      <c r="E1197" s="381"/>
      <c r="F1197" s="372"/>
      <c r="G1197" s="382"/>
    </row>
    <row r="1198" spans="2:7">
      <c r="B1198" s="372"/>
      <c r="C1198" s="382"/>
      <c r="D1198" s="372"/>
      <c r="E1198" s="381"/>
      <c r="F1198" s="372"/>
      <c r="G1198" s="382"/>
    </row>
    <row r="1199" spans="2:7">
      <c r="B1199" s="372"/>
      <c r="C1199" s="382"/>
      <c r="D1199" s="372"/>
      <c r="E1199" s="381"/>
      <c r="F1199" s="372"/>
      <c r="G1199" s="382"/>
    </row>
    <row r="1200" spans="2:7">
      <c r="B1200" s="372"/>
      <c r="C1200" s="382"/>
      <c r="D1200" s="372"/>
      <c r="E1200" s="381"/>
      <c r="F1200" s="372"/>
      <c r="G1200" s="382"/>
    </row>
    <row r="1201" spans="2:7">
      <c r="B1201" s="372"/>
      <c r="C1201" s="382"/>
      <c r="D1201" s="372"/>
      <c r="E1201" s="381"/>
      <c r="F1201" s="372"/>
      <c r="G1201" s="382"/>
    </row>
    <row r="1202" spans="2:7">
      <c r="B1202" s="372"/>
      <c r="C1202" s="382"/>
      <c r="D1202" s="372"/>
      <c r="E1202" s="381"/>
      <c r="F1202" s="372"/>
      <c r="G1202" s="382"/>
    </row>
    <row r="1203" spans="2:7">
      <c r="B1203" s="372"/>
      <c r="C1203" s="382"/>
      <c r="D1203" s="372"/>
      <c r="E1203" s="381"/>
      <c r="F1203" s="372"/>
      <c r="G1203" s="382"/>
    </row>
    <row r="1204" spans="2:7">
      <c r="B1204" s="372"/>
      <c r="C1204" s="382"/>
      <c r="D1204" s="372"/>
      <c r="E1204" s="381"/>
      <c r="F1204" s="372"/>
      <c r="G1204" s="382"/>
    </row>
    <row r="1205" spans="2:7">
      <c r="B1205" s="372"/>
      <c r="C1205" s="382"/>
      <c r="D1205" s="372"/>
      <c r="E1205" s="381"/>
      <c r="F1205" s="372"/>
      <c r="G1205" s="382"/>
    </row>
    <row r="1206" spans="2:7">
      <c r="B1206" s="372"/>
      <c r="C1206" s="382"/>
      <c r="D1206" s="372"/>
      <c r="E1206" s="381"/>
      <c r="F1206" s="372"/>
      <c r="G1206" s="382"/>
    </row>
    <row r="1207" spans="2:7">
      <c r="B1207" s="372"/>
      <c r="C1207" s="382"/>
      <c r="D1207" s="372"/>
      <c r="E1207" s="381"/>
      <c r="F1207" s="372"/>
      <c r="G1207" s="382"/>
    </row>
    <row r="1208" spans="2:7">
      <c r="B1208" s="372"/>
      <c r="C1208" s="382"/>
      <c r="D1208" s="372"/>
      <c r="E1208" s="381"/>
      <c r="F1208" s="372"/>
      <c r="G1208" s="382"/>
    </row>
    <row r="1209" spans="2:7">
      <c r="B1209" s="372"/>
      <c r="C1209" s="382"/>
      <c r="D1209" s="372"/>
      <c r="E1209" s="381"/>
      <c r="F1209" s="372"/>
      <c r="G1209" s="382"/>
    </row>
    <row r="1210" spans="2:7">
      <c r="B1210" s="372"/>
      <c r="C1210" s="382"/>
      <c r="D1210" s="372"/>
      <c r="E1210" s="381"/>
      <c r="F1210" s="372"/>
      <c r="G1210" s="382"/>
    </row>
    <row r="1211" spans="2:7">
      <c r="B1211" s="372"/>
      <c r="C1211" s="382"/>
      <c r="D1211" s="372"/>
      <c r="E1211" s="381"/>
      <c r="F1211" s="372"/>
      <c r="G1211" s="382"/>
    </row>
    <row r="1212" spans="2:7">
      <c r="B1212" s="372"/>
      <c r="C1212" s="382"/>
      <c r="D1212" s="372"/>
      <c r="E1212" s="381"/>
      <c r="F1212" s="372"/>
      <c r="G1212" s="382"/>
    </row>
    <row r="1213" spans="2:7">
      <c r="B1213" s="372"/>
      <c r="C1213" s="382"/>
      <c r="D1213" s="372"/>
      <c r="E1213" s="381"/>
      <c r="F1213" s="372"/>
      <c r="G1213" s="382"/>
    </row>
    <row r="1214" spans="2:7">
      <c r="B1214" s="372"/>
      <c r="C1214" s="382"/>
      <c r="D1214" s="372"/>
      <c r="E1214" s="381"/>
      <c r="F1214" s="372"/>
      <c r="G1214" s="382"/>
    </row>
    <row r="1215" spans="2:7">
      <c r="B1215" s="372"/>
      <c r="C1215" s="382"/>
      <c r="D1215" s="372"/>
      <c r="E1215" s="381"/>
      <c r="F1215" s="372"/>
      <c r="G1215" s="382"/>
    </row>
    <row r="1216" spans="2:7">
      <c r="B1216" s="372"/>
      <c r="C1216" s="382"/>
      <c r="D1216" s="372"/>
      <c r="E1216" s="381"/>
      <c r="F1216" s="372"/>
      <c r="G1216" s="382"/>
    </row>
    <row r="1217" spans="2:7">
      <c r="B1217" s="372"/>
      <c r="C1217" s="382"/>
      <c r="D1217" s="372"/>
      <c r="E1217" s="381"/>
      <c r="F1217" s="372"/>
      <c r="G1217" s="382"/>
    </row>
    <row r="1218" spans="2:7">
      <c r="B1218" s="372"/>
      <c r="C1218" s="382"/>
      <c r="D1218" s="372"/>
      <c r="E1218" s="381"/>
      <c r="F1218" s="372"/>
      <c r="G1218" s="382"/>
    </row>
    <row r="1219" spans="2:7">
      <c r="B1219" s="372"/>
      <c r="C1219" s="382"/>
      <c r="D1219" s="372"/>
      <c r="E1219" s="381"/>
      <c r="F1219" s="372"/>
      <c r="G1219" s="382"/>
    </row>
    <row r="1220" spans="2:7">
      <c r="B1220" s="372"/>
      <c r="C1220" s="382"/>
      <c r="D1220" s="372"/>
      <c r="E1220" s="381"/>
      <c r="F1220" s="372"/>
      <c r="G1220" s="382"/>
    </row>
    <row r="1221" spans="2:7">
      <c r="B1221" s="372"/>
      <c r="C1221" s="382"/>
      <c r="D1221" s="372"/>
      <c r="E1221" s="381"/>
      <c r="F1221" s="372"/>
      <c r="G1221" s="382"/>
    </row>
    <row r="1222" spans="2:7">
      <c r="B1222" s="372"/>
      <c r="C1222" s="382"/>
      <c r="D1222" s="372"/>
      <c r="E1222" s="381"/>
      <c r="F1222" s="372"/>
      <c r="G1222" s="382"/>
    </row>
    <row r="1223" spans="2:7">
      <c r="B1223" s="372"/>
      <c r="C1223" s="382"/>
      <c r="D1223" s="372"/>
      <c r="E1223" s="381"/>
      <c r="F1223" s="372"/>
      <c r="G1223" s="382"/>
    </row>
    <row r="1224" spans="2:7">
      <c r="B1224" s="372"/>
      <c r="C1224" s="382"/>
      <c r="D1224" s="372"/>
      <c r="E1224" s="381"/>
      <c r="F1224" s="372"/>
      <c r="G1224" s="382"/>
    </row>
    <row r="1225" spans="2:7">
      <c r="B1225" s="372"/>
      <c r="C1225" s="382"/>
      <c r="D1225" s="372"/>
      <c r="E1225" s="381"/>
      <c r="F1225" s="372"/>
      <c r="G1225" s="382"/>
    </row>
    <row r="1226" spans="2:7">
      <c r="B1226" s="372"/>
      <c r="C1226" s="382"/>
      <c r="D1226" s="372"/>
      <c r="E1226" s="381"/>
      <c r="F1226" s="372"/>
      <c r="G1226" s="382"/>
    </row>
    <row r="1227" spans="2:7">
      <c r="B1227" s="372"/>
      <c r="C1227" s="382"/>
      <c r="D1227" s="372"/>
      <c r="E1227" s="381"/>
      <c r="F1227" s="372"/>
      <c r="G1227" s="382"/>
    </row>
    <row r="1228" spans="2:7">
      <c r="B1228" s="372"/>
      <c r="C1228" s="382"/>
      <c r="D1228" s="372"/>
      <c r="E1228" s="381"/>
      <c r="F1228" s="372"/>
      <c r="G1228" s="382"/>
    </row>
    <row r="1229" spans="2:7">
      <c r="B1229" s="372"/>
      <c r="C1229" s="382"/>
      <c r="D1229" s="372"/>
      <c r="E1229" s="381"/>
      <c r="F1229" s="372"/>
      <c r="G1229" s="382"/>
    </row>
    <row r="1230" spans="2:7">
      <c r="B1230" s="372"/>
      <c r="C1230" s="382"/>
      <c r="D1230" s="372"/>
      <c r="E1230" s="381"/>
      <c r="F1230" s="372"/>
      <c r="G1230" s="382"/>
    </row>
    <row r="1231" spans="2:7">
      <c r="B1231" s="372"/>
      <c r="C1231" s="382"/>
      <c r="D1231" s="372"/>
      <c r="E1231" s="381"/>
      <c r="F1231" s="372"/>
      <c r="G1231" s="382"/>
    </row>
    <row r="1232" spans="2:7">
      <c r="B1232" s="372"/>
      <c r="C1232" s="382"/>
      <c r="D1232" s="372"/>
      <c r="E1232" s="381"/>
      <c r="F1232" s="372"/>
      <c r="G1232" s="382"/>
    </row>
    <row r="1233" spans="2:7">
      <c r="B1233" s="372"/>
      <c r="C1233" s="382"/>
      <c r="D1233" s="372"/>
      <c r="E1233" s="381"/>
      <c r="F1233" s="372"/>
      <c r="G1233" s="382"/>
    </row>
    <row r="1234" spans="2:7">
      <c r="B1234" s="372"/>
      <c r="C1234" s="382"/>
      <c r="D1234" s="372"/>
      <c r="E1234" s="381"/>
      <c r="F1234" s="372"/>
      <c r="G1234" s="382"/>
    </row>
    <row r="1235" spans="2:7">
      <c r="B1235" s="372"/>
      <c r="C1235" s="382"/>
      <c r="D1235" s="372"/>
      <c r="E1235" s="381"/>
      <c r="F1235" s="372"/>
      <c r="G1235" s="382"/>
    </row>
    <row r="1236" spans="2:7">
      <c r="B1236" s="372"/>
      <c r="C1236" s="382"/>
      <c r="D1236" s="372"/>
      <c r="E1236" s="381"/>
      <c r="F1236" s="372"/>
      <c r="G1236" s="382"/>
    </row>
    <row r="1237" spans="2:7">
      <c r="B1237" s="372"/>
      <c r="C1237" s="382"/>
      <c r="D1237" s="372"/>
      <c r="E1237" s="381"/>
      <c r="F1237" s="372"/>
      <c r="G1237" s="382"/>
    </row>
    <row r="1238" spans="2:7">
      <c r="B1238" s="372"/>
      <c r="C1238" s="382"/>
      <c r="D1238" s="372"/>
      <c r="E1238" s="381"/>
      <c r="F1238" s="372"/>
      <c r="G1238" s="382"/>
    </row>
    <row r="1239" spans="2:7">
      <c r="B1239" s="372"/>
      <c r="C1239" s="382"/>
      <c r="D1239" s="372"/>
      <c r="E1239" s="381"/>
      <c r="F1239" s="372"/>
      <c r="G1239" s="382"/>
    </row>
    <row r="1240" spans="2:7">
      <c r="B1240" s="372"/>
      <c r="C1240" s="382"/>
      <c r="D1240" s="372"/>
      <c r="E1240" s="381"/>
      <c r="F1240" s="372"/>
      <c r="G1240" s="382"/>
    </row>
    <row r="1241" spans="2:7">
      <c r="B1241" s="372"/>
      <c r="C1241" s="382"/>
      <c r="D1241" s="372"/>
      <c r="E1241" s="381"/>
      <c r="F1241" s="372"/>
      <c r="G1241" s="382"/>
    </row>
    <row r="1242" spans="2:7">
      <c r="B1242" s="372"/>
      <c r="C1242" s="382"/>
      <c r="D1242" s="372"/>
      <c r="E1242" s="381"/>
      <c r="F1242" s="372"/>
      <c r="G1242" s="382"/>
    </row>
    <row r="1243" spans="2:7">
      <c r="B1243" s="372"/>
      <c r="C1243" s="382"/>
      <c r="D1243" s="372"/>
      <c r="E1243" s="381"/>
      <c r="F1243" s="372"/>
      <c r="G1243" s="382"/>
    </row>
    <row r="1244" spans="2:7">
      <c r="B1244" s="372"/>
      <c r="C1244" s="382"/>
      <c r="D1244" s="372"/>
      <c r="E1244" s="381"/>
      <c r="F1244" s="372"/>
      <c r="G1244" s="382"/>
    </row>
    <row r="1245" spans="2:7">
      <c r="B1245" s="372"/>
      <c r="C1245" s="382"/>
      <c r="D1245" s="372"/>
      <c r="E1245" s="381"/>
      <c r="F1245" s="372"/>
      <c r="G1245" s="382"/>
    </row>
    <row r="1246" spans="2:7">
      <c r="B1246" s="372"/>
      <c r="C1246" s="382"/>
      <c r="D1246" s="372"/>
      <c r="E1246" s="381"/>
      <c r="F1246" s="372"/>
      <c r="G1246" s="382"/>
    </row>
    <row r="1247" spans="2:7">
      <c r="B1247" s="372"/>
      <c r="C1247" s="382"/>
      <c r="D1247" s="372"/>
      <c r="E1247" s="381"/>
      <c r="F1247" s="372"/>
      <c r="G1247" s="382"/>
    </row>
    <row r="1248" spans="2:7">
      <c r="B1248" s="372"/>
      <c r="C1248" s="382"/>
      <c r="D1248" s="372"/>
      <c r="E1248" s="381"/>
      <c r="F1248" s="372"/>
      <c r="G1248" s="382"/>
    </row>
    <row r="1249" spans="2:7">
      <c r="B1249" s="372"/>
      <c r="C1249" s="382"/>
      <c r="D1249" s="372"/>
      <c r="E1249" s="381"/>
      <c r="F1249" s="372"/>
      <c r="G1249" s="382"/>
    </row>
    <row r="1250" spans="2:7">
      <c r="B1250" s="372"/>
      <c r="C1250" s="382"/>
      <c r="D1250" s="372"/>
      <c r="E1250" s="381"/>
      <c r="F1250" s="372"/>
      <c r="G1250" s="382"/>
    </row>
    <row r="1251" spans="2:7">
      <c r="B1251" s="372"/>
      <c r="C1251" s="382"/>
      <c r="D1251" s="372"/>
      <c r="E1251" s="381"/>
      <c r="F1251" s="372"/>
      <c r="G1251" s="382"/>
    </row>
    <row r="1252" spans="2:7">
      <c r="B1252" s="372"/>
      <c r="C1252" s="382"/>
      <c r="D1252" s="372"/>
      <c r="E1252" s="381"/>
      <c r="F1252" s="372"/>
      <c r="G1252" s="382"/>
    </row>
    <row r="1253" spans="2:7">
      <c r="B1253" s="372"/>
      <c r="C1253" s="382"/>
      <c r="D1253" s="372"/>
      <c r="E1253" s="381"/>
      <c r="F1253" s="372"/>
      <c r="G1253" s="382"/>
    </row>
    <row r="1254" spans="2:7">
      <c r="B1254" s="372"/>
      <c r="C1254" s="382"/>
      <c r="D1254" s="372"/>
      <c r="E1254" s="381"/>
      <c r="F1254" s="372"/>
      <c r="G1254" s="382"/>
    </row>
    <row r="1255" spans="2:7">
      <c r="B1255" s="372"/>
      <c r="C1255" s="382"/>
      <c r="D1255" s="372"/>
      <c r="E1255" s="381"/>
      <c r="F1255" s="372"/>
      <c r="G1255" s="382"/>
    </row>
    <row r="1256" spans="2:7">
      <c r="B1256" s="372"/>
      <c r="C1256" s="382"/>
      <c r="D1256" s="372"/>
      <c r="E1256" s="381"/>
      <c r="F1256" s="372"/>
      <c r="G1256" s="382"/>
    </row>
    <row r="1257" spans="2:7">
      <c r="B1257" s="372"/>
      <c r="C1257" s="382"/>
      <c r="D1257" s="372"/>
      <c r="E1257" s="381"/>
      <c r="F1257" s="372"/>
      <c r="G1257" s="382"/>
    </row>
    <row r="1258" spans="2:7">
      <c r="B1258" s="372"/>
      <c r="C1258" s="382"/>
      <c r="D1258" s="372"/>
      <c r="E1258" s="381"/>
      <c r="F1258" s="372"/>
      <c r="G1258" s="382"/>
    </row>
    <row r="1259" spans="2:7">
      <c r="B1259" s="372"/>
      <c r="C1259" s="382"/>
      <c r="D1259" s="372"/>
      <c r="E1259" s="381"/>
      <c r="F1259" s="372"/>
      <c r="G1259" s="382"/>
    </row>
    <row r="1260" spans="2:7">
      <c r="B1260" s="372"/>
      <c r="C1260" s="382"/>
      <c r="D1260" s="372"/>
      <c r="E1260" s="381"/>
      <c r="F1260" s="372"/>
      <c r="G1260" s="382"/>
    </row>
    <row r="1261" spans="2:7">
      <c r="B1261" s="372"/>
      <c r="C1261" s="382"/>
      <c r="D1261" s="372"/>
      <c r="E1261" s="381"/>
      <c r="F1261" s="372"/>
      <c r="G1261" s="382"/>
    </row>
    <row r="1262" spans="2:7">
      <c r="B1262" s="372"/>
      <c r="C1262" s="382"/>
      <c r="D1262" s="372"/>
      <c r="E1262" s="381"/>
      <c r="F1262" s="372"/>
      <c r="G1262" s="382"/>
    </row>
    <row r="1263" spans="2:7">
      <c r="B1263" s="372"/>
      <c r="C1263" s="382"/>
      <c r="D1263" s="372"/>
      <c r="E1263" s="381"/>
      <c r="F1263" s="372"/>
      <c r="G1263" s="382"/>
    </row>
    <row r="1264" spans="2:7">
      <c r="B1264" s="372"/>
      <c r="C1264" s="382"/>
      <c r="D1264" s="372"/>
      <c r="E1264" s="381"/>
      <c r="F1264" s="372"/>
      <c r="G1264" s="382"/>
    </row>
    <row r="1265" spans="2:7">
      <c r="B1265" s="372"/>
      <c r="C1265" s="382"/>
      <c r="D1265" s="372"/>
      <c r="E1265" s="381"/>
      <c r="F1265" s="372"/>
      <c r="G1265" s="382"/>
    </row>
    <row r="1266" spans="2:7">
      <c r="B1266" s="372"/>
      <c r="C1266" s="382"/>
      <c r="D1266" s="372"/>
      <c r="E1266" s="381"/>
      <c r="F1266" s="372"/>
      <c r="G1266" s="382"/>
    </row>
    <row r="1267" spans="2:7">
      <c r="B1267" s="372"/>
      <c r="C1267" s="382"/>
      <c r="D1267" s="372"/>
      <c r="E1267" s="381"/>
      <c r="F1267" s="372"/>
      <c r="G1267" s="382"/>
    </row>
    <row r="1268" spans="2:7">
      <c r="B1268" s="372"/>
      <c r="C1268" s="382"/>
      <c r="D1268" s="372"/>
      <c r="E1268" s="381"/>
      <c r="F1268" s="372"/>
      <c r="G1268" s="382"/>
    </row>
    <row r="1269" spans="2:7">
      <c r="B1269" s="372"/>
      <c r="C1269" s="382"/>
      <c r="D1269" s="372"/>
      <c r="E1269" s="381"/>
      <c r="F1269" s="372"/>
      <c r="G1269" s="382"/>
    </row>
    <row r="1270" spans="2:7">
      <c r="B1270" s="372"/>
      <c r="C1270" s="382"/>
      <c r="D1270" s="372"/>
      <c r="E1270" s="381"/>
      <c r="F1270" s="372"/>
      <c r="G1270" s="382"/>
    </row>
    <row r="1271" spans="2:7">
      <c r="B1271" s="372"/>
      <c r="C1271" s="382"/>
      <c r="D1271" s="372"/>
      <c r="E1271" s="381"/>
      <c r="F1271" s="372"/>
      <c r="G1271" s="382"/>
    </row>
    <row r="1272" spans="2:7">
      <c r="B1272" s="372"/>
      <c r="C1272" s="382"/>
      <c r="D1272" s="372"/>
      <c r="E1272" s="381"/>
      <c r="F1272" s="372"/>
      <c r="G1272" s="382"/>
    </row>
    <row r="1273" spans="2:7">
      <c r="B1273" s="372"/>
      <c r="C1273" s="382"/>
      <c r="D1273" s="372"/>
      <c r="E1273" s="381"/>
      <c r="F1273" s="372"/>
      <c r="G1273" s="382"/>
    </row>
    <row r="1274" spans="2:7">
      <c r="B1274" s="372"/>
      <c r="C1274" s="382"/>
      <c r="D1274" s="372"/>
      <c r="E1274" s="381"/>
      <c r="F1274" s="372"/>
      <c r="G1274" s="382"/>
    </row>
    <row r="1275" spans="2:7">
      <c r="B1275" s="372"/>
      <c r="C1275" s="382"/>
      <c r="D1275" s="372"/>
      <c r="E1275" s="381"/>
      <c r="F1275" s="372"/>
      <c r="G1275" s="382"/>
    </row>
    <row r="1276" spans="2:7">
      <c r="B1276" s="372"/>
      <c r="C1276" s="382"/>
      <c r="D1276" s="372"/>
      <c r="E1276" s="381"/>
      <c r="F1276" s="372"/>
      <c r="G1276" s="382"/>
    </row>
    <row r="1277" spans="2:7">
      <c r="B1277" s="372"/>
      <c r="C1277" s="382"/>
      <c r="D1277" s="372"/>
      <c r="E1277" s="381"/>
      <c r="F1277" s="372"/>
      <c r="G1277" s="382"/>
    </row>
    <row r="1278" spans="2:7">
      <c r="B1278" s="372"/>
      <c r="C1278" s="382"/>
      <c r="D1278" s="372"/>
      <c r="E1278" s="381"/>
      <c r="F1278" s="372"/>
      <c r="G1278" s="382"/>
    </row>
    <row r="1279" spans="2:7">
      <c r="B1279" s="372"/>
      <c r="C1279" s="382"/>
      <c r="D1279" s="372"/>
      <c r="E1279" s="381"/>
      <c r="F1279" s="372"/>
      <c r="G1279" s="382"/>
    </row>
    <row r="1280" spans="2:7">
      <c r="B1280" s="372"/>
      <c r="C1280" s="382"/>
      <c r="D1280" s="372"/>
      <c r="E1280" s="381"/>
      <c r="F1280" s="372"/>
      <c r="G1280" s="382"/>
    </row>
    <row r="1281" spans="2:7">
      <c r="B1281" s="372"/>
      <c r="C1281" s="382"/>
      <c r="D1281" s="372"/>
      <c r="E1281" s="381"/>
      <c r="F1281" s="372"/>
      <c r="G1281" s="382"/>
    </row>
    <row r="1282" spans="2:7">
      <c r="B1282" s="372"/>
      <c r="C1282" s="382"/>
      <c r="D1282" s="372"/>
      <c r="E1282" s="381"/>
      <c r="F1282" s="372"/>
      <c r="G1282" s="382"/>
    </row>
    <row r="1283" spans="2:7">
      <c r="B1283" s="372"/>
      <c r="C1283" s="382"/>
      <c r="D1283" s="372"/>
      <c r="E1283" s="381"/>
      <c r="F1283" s="372"/>
      <c r="G1283" s="382"/>
    </row>
    <row r="1284" spans="2:7">
      <c r="B1284" s="372"/>
      <c r="C1284" s="382"/>
      <c r="D1284" s="372"/>
      <c r="E1284" s="381"/>
      <c r="F1284" s="372"/>
      <c r="G1284" s="382"/>
    </row>
    <row r="1285" spans="2:7">
      <c r="B1285" s="372"/>
      <c r="C1285" s="382"/>
      <c r="D1285" s="372"/>
      <c r="E1285" s="381"/>
      <c r="F1285" s="372"/>
      <c r="G1285" s="382"/>
    </row>
    <row r="1286" spans="2:7">
      <c r="B1286" s="372"/>
      <c r="C1286" s="382"/>
      <c r="D1286" s="372"/>
      <c r="E1286" s="381"/>
      <c r="F1286" s="372"/>
      <c r="G1286" s="382"/>
    </row>
    <row r="1287" spans="2:7">
      <c r="B1287" s="372"/>
      <c r="C1287" s="382"/>
      <c r="D1287" s="372"/>
      <c r="E1287" s="381"/>
      <c r="F1287" s="372"/>
      <c r="G1287" s="382"/>
    </row>
    <row r="1288" spans="2:7">
      <c r="B1288" s="372"/>
      <c r="C1288" s="382"/>
      <c r="D1288" s="372"/>
      <c r="E1288" s="381"/>
      <c r="F1288" s="372"/>
      <c r="G1288" s="382"/>
    </row>
    <row r="1289" spans="2:7">
      <c r="B1289" s="372"/>
      <c r="C1289" s="382"/>
      <c r="D1289" s="372"/>
      <c r="E1289" s="381"/>
      <c r="F1289" s="372"/>
      <c r="G1289" s="382"/>
    </row>
    <row r="1290" spans="2:7">
      <c r="B1290" s="372"/>
      <c r="C1290" s="382"/>
      <c r="D1290" s="372"/>
      <c r="E1290" s="381"/>
      <c r="F1290" s="372"/>
      <c r="G1290" s="382"/>
    </row>
    <row r="1291" spans="2:7">
      <c r="B1291" s="372"/>
      <c r="C1291" s="382"/>
      <c r="D1291" s="372"/>
      <c r="E1291" s="381"/>
      <c r="F1291" s="372"/>
      <c r="G1291" s="382"/>
    </row>
    <row r="1292" spans="2:7">
      <c r="B1292" s="372"/>
      <c r="C1292" s="382"/>
      <c r="D1292" s="372"/>
      <c r="E1292" s="381"/>
      <c r="F1292" s="372"/>
      <c r="G1292" s="382"/>
    </row>
    <row r="1293" spans="2:7">
      <c r="B1293" s="372"/>
      <c r="C1293" s="382"/>
      <c r="D1293" s="372"/>
      <c r="E1293" s="381"/>
      <c r="F1293" s="372"/>
      <c r="G1293" s="382"/>
    </row>
    <row r="1294" spans="2:7">
      <c r="B1294" s="372"/>
      <c r="C1294" s="382"/>
      <c r="D1294" s="372"/>
      <c r="E1294" s="381"/>
      <c r="F1294" s="372"/>
      <c r="G1294" s="382"/>
    </row>
    <row r="1295" spans="2:7">
      <c r="B1295" s="372"/>
      <c r="C1295" s="382"/>
      <c r="D1295" s="372"/>
      <c r="E1295" s="381"/>
      <c r="F1295" s="372"/>
      <c r="G1295" s="382"/>
    </row>
    <row r="1296" spans="2:7">
      <c r="B1296" s="372"/>
      <c r="C1296" s="382"/>
      <c r="D1296" s="372"/>
      <c r="E1296" s="381"/>
      <c r="F1296" s="372"/>
      <c r="G1296" s="382"/>
    </row>
    <row r="1297" spans="2:7">
      <c r="B1297" s="372"/>
      <c r="C1297" s="382"/>
      <c r="D1297" s="372"/>
      <c r="E1297" s="381"/>
      <c r="F1297" s="372"/>
      <c r="G1297" s="382"/>
    </row>
    <row r="1298" spans="2:7">
      <c r="B1298" s="372"/>
      <c r="C1298" s="382"/>
      <c r="D1298" s="372"/>
      <c r="E1298" s="381"/>
      <c r="F1298" s="372"/>
      <c r="G1298" s="382"/>
    </row>
    <row r="1299" spans="2:7">
      <c r="B1299" s="372"/>
      <c r="C1299" s="382"/>
      <c r="D1299" s="372"/>
      <c r="E1299" s="381"/>
      <c r="F1299" s="372"/>
      <c r="G1299" s="382"/>
    </row>
    <row r="1300" spans="2:7">
      <c r="B1300" s="372"/>
      <c r="C1300" s="382"/>
      <c r="D1300" s="372"/>
      <c r="E1300" s="381"/>
      <c r="F1300" s="372"/>
      <c r="G1300" s="382"/>
    </row>
    <row r="1301" spans="2:7">
      <c r="B1301" s="372"/>
      <c r="C1301" s="382"/>
      <c r="D1301" s="372"/>
      <c r="E1301" s="381"/>
      <c r="F1301" s="372"/>
      <c r="G1301" s="382"/>
    </row>
    <row r="1302" spans="2:7">
      <c r="B1302" s="372"/>
      <c r="C1302" s="382"/>
      <c r="D1302" s="372"/>
      <c r="E1302" s="381"/>
      <c r="F1302" s="372"/>
      <c r="G1302" s="382"/>
    </row>
    <row r="1303" spans="2:7">
      <c r="B1303" s="372"/>
      <c r="C1303" s="382"/>
      <c r="D1303" s="372"/>
      <c r="E1303" s="381"/>
      <c r="F1303" s="372"/>
      <c r="G1303" s="382"/>
    </row>
    <row r="1304" spans="2:7">
      <c r="B1304" s="372"/>
      <c r="C1304" s="382"/>
      <c r="D1304" s="372"/>
      <c r="E1304" s="381"/>
      <c r="F1304" s="372"/>
      <c r="G1304" s="382"/>
    </row>
    <row r="1305" spans="2:7">
      <c r="B1305" s="372"/>
      <c r="C1305" s="382"/>
      <c r="D1305" s="372"/>
      <c r="E1305" s="381"/>
      <c r="F1305" s="372"/>
      <c r="G1305" s="382"/>
    </row>
    <row r="1306" spans="2:7">
      <c r="B1306" s="372"/>
      <c r="C1306" s="382"/>
      <c r="D1306" s="372"/>
      <c r="E1306" s="381"/>
      <c r="F1306" s="372"/>
      <c r="G1306" s="382"/>
    </row>
    <row r="1307" spans="2:7">
      <c r="B1307" s="372"/>
      <c r="C1307" s="382"/>
      <c r="D1307" s="372"/>
      <c r="E1307" s="381"/>
      <c r="F1307" s="372"/>
      <c r="G1307" s="382"/>
    </row>
    <row r="1308" spans="2:7">
      <c r="B1308" s="372"/>
      <c r="C1308" s="382"/>
      <c r="D1308" s="372"/>
      <c r="E1308" s="381"/>
      <c r="F1308" s="372"/>
      <c r="G1308" s="382"/>
    </row>
    <row r="1309" spans="2:7">
      <c r="B1309" s="372"/>
      <c r="C1309" s="382"/>
      <c r="D1309" s="372"/>
      <c r="E1309" s="381"/>
      <c r="F1309" s="372"/>
      <c r="G1309" s="382"/>
    </row>
    <row r="1310" spans="2:7">
      <c r="B1310" s="372"/>
      <c r="C1310" s="382"/>
      <c r="D1310" s="372"/>
      <c r="E1310" s="381"/>
      <c r="F1310" s="372"/>
      <c r="G1310" s="382"/>
    </row>
    <row r="1311" spans="2:7">
      <c r="B1311" s="372"/>
      <c r="C1311" s="382"/>
      <c r="D1311" s="372"/>
      <c r="E1311" s="381"/>
      <c r="F1311" s="372"/>
      <c r="G1311" s="382"/>
    </row>
    <row r="1312" spans="2:7">
      <c r="B1312" s="372"/>
      <c r="C1312" s="382"/>
      <c r="D1312" s="372"/>
      <c r="E1312" s="381"/>
      <c r="F1312" s="372"/>
      <c r="G1312" s="382"/>
    </row>
    <row r="1313" spans="2:7">
      <c r="B1313" s="372"/>
      <c r="C1313" s="382"/>
      <c r="D1313" s="372"/>
      <c r="E1313" s="381"/>
      <c r="F1313" s="372"/>
      <c r="G1313" s="382"/>
    </row>
    <row r="1314" spans="2:7">
      <c r="B1314" s="372"/>
      <c r="C1314" s="382"/>
      <c r="D1314" s="372"/>
      <c r="E1314" s="381"/>
      <c r="F1314" s="372"/>
      <c r="G1314" s="382"/>
    </row>
    <row r="1315" spans="2:7">
      <c r="B1315" s="372"/>
      <c r="C1315" s="382"/>
      <c r="D1315" s="372"/>
      <c r="E1315" s="381"/>
      <c r="F1315" s="372"/>
      <c r="G1315" s="382"/>
    </row>
    <row r="1316" spans="2:7">
      <c r="B1316" s="372"/>
      <c r="C1316" s="382"/>
      <c r="D1316" s="372"/>
      <c r="E1316" s="381"/>
      <c r="F1316" s="372"/>
      <c r="G1316" s="382"/>
    </row>
    <row r="1317" spans="2:7">
      <c r="B1317" s="372"/>
      <c r="C1317" s="382"/>
      <c r="D1317" s="372"/>
      <c r="E1317" s="381"/>
      <c r="F1317" s="372"/>
      <c r="G1317" s="382"/>
    </row>
    <row r="1318" spans="2:7">
      <c r="B1318" s="372"/>
      <c r="C1318" s="382"/>
      <c r="D1318" s="372"/>
      <c r="E1318" s="381"/>
      <c r="F1318" s="372"/>
      <c r="G1318" s="382"/>
    </row>
    <row r="1319" spans="2:7">
      <c r="B1319" s="372"/>
      <c r="C1319" s="382"/>
      <c r="D1319" s="372"/>
      <c r="E1319" s="381"/>
      <c r="F1319" s="372"/>
      <c r="G1319" s="382"/>
    </row>
    <row r="1320" spans="2:7">
      <c r="B1320" s="372"/>
      <c r="C1320" s="382"/>
      <c r="D1320" s="372"/>
      <c r="E1320" s="381"/>
      <c r="F1320" s="372"/>
      <c r="G1320" s="382"/>
    </row>
    <row r="1321" spans="2:7">
      <c r="B1321" s="372"/>
      <c r="C1321" s="382"/>
      <c r="D1321" s="372"/>
      <c r="E1321" s="381"/>
      <c r="F1321" s="372"/>
      <c r="G1321" s="382"/>
    </row>
    <row r="1322" spans="2:7">
      <c r="B1322" s="372"/>
      <c r="C1322" s="382"/>
      <c r="D1322" s="372"/>
      <c r="E1322" s="381"/>
      <c r="F1322" s="372"/>
      <c r="G1322" s="382"/>
    </row>
    <row r="1323" spans="2:7">
      <c r="B1323" s="372"/>
      <c r="C1323" s="382"/>
      <c r="D1323" s="372"/>
      <c r="E1323" s="381"/>
      <c r="F1323" s="372"/>
      <c r="G1323" s="382"/>
    </row>
    <row r="1324" spans="2:7">
      <c r="B1324" s="372"/>
      <c r="C1324" s="382"/>
      <c r="D1324" s="372"/>
      <c r="E1324" s="381"/>
      <c r="F1324" s="372"/>
      <c r="G1324" s="382"/>
    </row>
    <row r="1325" spans="2:7">
      <c r="B1325" s="372"/>
      <c r="C1325" s="382"/>
      <c r="D1325" s="372"/>
      <c r="E1325" s="381"/>
      <c r="F1325" s="372"/>
      <c r="G1325" s="382"/>
    </row>
    <row r="1326" spans="2:7">
      <c r="B1326" s="372"/>
      <c r="C1326" s="382"/>
      <c r="D1326" s="372"/>
      <c r="E1326" s="381"/>
      <c r="F1326" s="372"/>
      <c r="G1326" s="382"/>
    </row>
    <row r="1327" spans="2:7">
      <c r="B1327" s="372"/>
      <c r="C1327" s="382"/>
      <c r="D1327" s="372"/>
      <c r="E1327" s="381"/>
      <c r="F1327" s="372"/>
      <c r="G1327" s="382"/>
    </row>
    <row r="1328" spans="2:7">
      <c r="B1328" s="372"/>
      <c r="C1328" s="382"/>
      <c r="D1328" s="372"/>
      <c r="E1328" s="381"/>
      <c r="F1328" s="372"/>
      <c r="G1328" s="382"/>
    </row>
    <row r="1329" spans="2:7">
      <c r="B1329" s="372"/>
      <c r="C1329" s="382"/>
      <c r="D1329" s="372"/>
      <c r="E1329" s="381"/>
      <c r="F1329" s="372"/>
      <c r="G1329" s="382"/>
    </row>
    <row r="1330" spans="2:7">
      <c r="B1330" s="372"/>
      <c r="C1330" s="382"/>
      <c r="D1330" s="372"/>
      <c r="E1330" s="381"/>
      <c r="F1330" s="372"/>
      <c r="G1330" s="382"/>
    </row>
    <row r="1331" spans="2:7">
      <c r="B1331" s="372"/>
      <c r="C1331" s="382"/>
      <c r="D1331" s="372"/>
      <c r="E1331" s="381"/>
      <c r="F1331" s="372"/>
      <c r="G1331" s="382"/>
    </row>
    <row r="1332" spans="2:7">
      <c r="B1332" s="372"/>
      <c r="C1332" s="382"/>
      <c r="D1332" s="372"/>
      <c r="E1332" s="381"/>
      <c r="F1332" s="372"/>
      <c r="G1332" s="382"/>
    </row>
    <row r="1333" spans="2:7">
      <c r="B1333" s="372"/>
      <c r="C1333" s="382"/>
      <c r="D1333" s="372"/>
      <c r="E1333" s="381"/>
      <c r="F1333" s="372"/>
      <c r="G1333" s="382"/>
    </row>
    <row r="1334" spans="2:7">
      <c r="B1334" s="372"/>
      <c r="C1334" s="382"/>
      <c r="D1334" s="372"/>
      <c r="E1334" s="381"/>
      <c r="F1334" s="372"/>
      <c r="G1334" s="382"/>
    </row>
    <row r="1335" spans="2:7">
      <c r="B1335" s="372"/>
      <c r="C1335" s="382"/>
      <c r="D1335" s="372"/>
      <c r="E1335" s="381"/>
      <c r="F1335" s="372"/>
      <c r="G1335" s="382"/>
    </row>
    <row r="1336" spans="2:7">
      <c r="B1336" s="372"/>
      <c r="C1336" s="382"/>
      <c r="D1336" s="372"/>
      <c r="E1336" s="381"/>
      <c r="F1336" s="372"/>
      <c r="G1336" s="382"/>
    </row>
    <row r="1337" spans="2:7">
      <c r="B1337" s="372"/>
      <c r="C1337" s="382"/>
      <c r="D1337" s="372"/>
      <c r="E1337" s="381"/>
      <c r="F1337" s="372"/>
      <c r="G1337" s="382"/>
    </row>
    <row r="1338" spans="2:7">
      <c r="B1338" s="372"/>
      <c r="C1338" s="382"/>
      <c r="D1338" s="372"/>
      <c r="E1338" s="381"/>
      <c r="F1338" s="372"/>
      <c r="G1338" s="382"/>
    </row>
    <row r="1339" spans="2:7">
      <c r="B1339" s="372"/>
      <c r="C1339" s="382"/>
      <c r="D1339" s="372"/>
      <c r="E1339" s="381"/>
      <c r="F1339" s="372"/>
      <c r="G1339" s="382"/>
    </row>
    <row r="1340" spans="2:7">
      <c r="B1340" s="372"/>
      <c r="C1340" s="382"/>
      <c r="D1340" s="372"/>
      <c r="E1340" s="381"/>
      <c r="F1340" s="372"/>
      <c r="G1340" s="382"/>
    </row>
    <row r="1341" spans="2:7">
      <c r="B1341" s="372"/>
      <c r="C1341" s="382"/>
      <c r="D1341" s="372"/>
      <c r="E1341" s="381"/>
      <c r="F1341" s="372"/>
      <c r="G1341" s="382"/>
    </row>
    <row r="1342" spans="2:7">
      <c r="B1342" s="372"/>
      <c r="C1342" s="382"/>
      <c r="D1342" s="372"/>
      <c r="E1342" s="381"/>
      <c r="F1342" s="372"/>
      <c r="G1342" s="382"/>
    </row>
    <row r="1343" spans="2:7">
      <c r="B1343" s="372"/>
      <c r="C1343" s="382"/>
      <c r="D1343" s="372"/>
      <c r="E1343" s="381"/>
      <c r="F1343" s="372"/>
      <c r="G1343" s="382"/>
    </row>
    <row r="1344" spans="2:7">
      <c r="B1344" s="372"/>
      <c r="C1344" s="382"/>
      <c r="D1344" s="372"/>
      <c r="E1344" s="381"/>
      <c r="F1344" s="372"/>
      <c r="G1344" s="382"/>
    </row>
    <row r="1345" spans="2:7">
      <c r="B1345" s="372"/>
      <c r="C1345" s="382"/>
      <c r="D1345" s="372"/>
      <c r="E1345" s="381"/>
      <c r="F1345" s="372"/>
      <c r="G1345" s="382"/>
    </row>
    <row r="1346" spans="2:7">
      <c r="B1346" s="372"/>
      <c r="C1346" s="382"/>
      <c r="D1346" s="372"/>
      <c r="E1346" s="381"/>
      <c r="F1346" s="372"/>
      <c r="G1346" s="382"/>
    </row>
    <row r="1347" spans="2:7">
      <c r="B1347" s="372"/>
      <c r="C1347" s="382"/>
      <c r="D1347" s="372"/>
      <c r="E1347" s="381"/>
      <c r="F1347" s="372"/>
      <c r="G1347" s="382"/>
    </row>
    <row r="1348" spans="2:7">
      <c r="B1348" s="372"/>
      <c r="C1348" s="382"/>
      <c r="D1348" s="372"/>
      <c r="E1348" s="381"/>
      <c r="F1348" s="372"/>
      <c r="G1348" s="382"/>
    </row>
    <row r="1349" spans="2:7">
      <c r="B1349" s="372"/>
      <c r="C1349" s="382"/>
      <c r="D1349" s="372"/>
      <c r="E1349" s="381"/>
      <c r="F1349" s="372"/>
      <c r="G1349" s="382"/>
    </row>
    <row r="1350" spans="2:7">
      <c r="B1350" s="372"/>
      <c r="C1350" s="382"/>
      <c r="D1350" s="372"/>
      <c r="E1350" s="381"/>
      <c r="F1350" s="372"/>
      <c r="G1350" s="382"/>
    </row>
    <row r="1351" spans="2:7">
      <c r="B1351" s="372"/>
      <c r="C1351" s="382"/>
      <c r="D1351" s="372"/>
      <c r="E1351" s="381"/>
      <c r="F1351" s="372"/>
      <c r="G1351" s="382"/>
    </row>
    <row r="1352" spans="2:7">
      <c r="B1352" s="372"/>
      <c r="C1352" s="382"/>
      <c r="D1352" s="372"/>
      <c r="E1352" s="381"/>
      <c r="F1352" s="372"/>
      <c r="G1352" s="382"/>
    </row>
    <row r="1353" spans="2:7">
      <c r="B1353" s="372"/>
      <c r="C1353" s="382"/>
      <c r="D1353" s="372"/>
      <c r="E1353" s="381"/>
      <c r="F1353" s="372"/>
      <c r="G1353" s="382"/>
    </row>
    <row r="1354" spans="2:7">
      <c r="B1354" s="372"/>
      <c r="C1354" s="382"/>
      <c r="D1354" s="372"/>
      <c r="E1354" s="381"/>
      <c r="F1354" s="372"/>
      <c r="G1354" s="382"/>
    </row>
    <row r="1355" spans="2:7">
      <c r="B1355" s="372"/>
      <c r="C1355" s="382"/>
      <c r="D1355" s="372"/>
      <c r="E1355" s="381"/>
      <c r="F1355" s="372"/>
      <c r="G1355" s="382"/>
    </row>
    <row r="1356" spans="2:7">
      <c r="B1356" s="372"/>
      <c r="C1356" s="382"/>
      <c r="D1356" s="372"/>
      <c r="E1356" s="381"/>
      <c r="F1356" s="372"/>
      <c r="G1356" s="382"/>
    </row>
    <row r="1357" spans="2:7">
      <c r="B1357" s="372"/>
      <c r="C1357" s="382"/>
      <c r="D1357" s="372"/>
      <c r="E1357" s="381"/>
      <c r="F1357" s="372"/>
      <c r="G1357" s="382"/>
    </row>
    <row r="1358" spans="2:7">
      <c r="B1358" s="372"/>
      <c r="C1358" s="382"/>
      <c r="D1358" s="372"/>
      <c r="E1358" s="381"/>
      <c r="F1358" s="372"/>
      <c r="G1358" s="382"/>
    </row>
    <row r="1359" spans="2:7">
      <c r="B1359" s="372"/>
      <c r="C1359" s="382"/>
      <c r="D1359" s="372"/>
      <c r="E1359" s="381"/>
      <c r="F1359" s="372"/>
      <c r="G1359" s="382"/>
    </row>
    <row r="1360" spans="2:7">
      <c r="B1360" s="372"/>
      <c r="C1360" s="382"/>
      <c r="D1360" s="372"/>
      <c r="E1360" s="381"/>
      <c r="F1360" s="372"/>
      <c r="G1360" s="382"/>
    </row>
    <row r="1361" spans="2:7">
      <c r="B1361" s="372"/>
      <c r="C1361" s="382"/>
      <c r="D1361" s="372"/>
      <c r="E1361" s="381"/>
      <c r="F1361" s="372"/>
      <c r="G1361" s="382"/>
    </row>
    <row r="1362" spans="2:7">
      <c r="B1362" s="372"/>
      <c r="C1362" s="382"/>
      <c r="D1362" s="372"/>
      <c r="E1362" s="381"/>
      <c r="F1362" s="372"/>
      <c r="G1362" s="382"/>
    </row>
    <row r="1363" spans="2:7">
      <c r="B1363" s="372"/>
      <c r="C1363" s="382"/>
      <c r="D1363" s="372"/>
      <c r="E1363" s="381"/>
      <c r="F1363" s="372"/>
      <c r="G1363" s="382"/>
    </row>
    <row r="1364" spans="2:7">
      <c r="B1364" s="372"/>
      <c r="C1364" s="382"/>
      <c r="D1364" s="372"/>
      <c r="E1364" s="381"/>
      <c r="F1364" s="372"/>
      <c r="G1364" s="382"/>
    </row>
    <row r="1365" spans="2:7">
      <c r="B1365" s="372"/>
      <c r="C1365" s="382"/>
      <c r="D1365" s="372"/>
      <c r="E1365" s="381"/>
      <c r="F1365" s="372"/>
      <c r="G1365" s="382"/>
    </row>
    <row r="1366" spans="2:7">
      <c r="B1366" s="372"/>
      <c r="C1366" s="382"/>
      <c r="D1366" s="372"/>
      <c r="E1366" s="381"/>
      <c r="F1366" s="372"/>
      <c r="G1366" s="382"/>
    </row>
    <row r="1367" spans="2:7">
      <c r="B1367" s="372"/>
      <c r="C1367" s="382"/>
      <c r="D1367" s="372"/>
      <c r="E1367" s="381"/>
      <c r="F1367" s="372"/>
      <c r="G1367" s="382"/>
    </row>
    <row r="1368" spans="2:7">
      <c r="B1368" s="372"/>
      <c r="C1368" s="382"/>
      <c r="D1368" s="372"/>
      <c r="E1368" s="381"/>
      <c r="F1368" s="372"/>
      <c r="G1368" s="382"/>
    </row>
    <row r="1369" spans="2:7">
      <c r="B1369" s="372"/>
      <c r="C1369" s="382"/>
      <c r="D1369" s="372"/>
      <c r="E1369" s="381"/>
      <c r="F1369" s="372"/>
      <c r="G1369" s="382"/>
    </row>
    <row r="1370" spans="2:7">
      <c r="B1370" s="372"/>
      <c r="C1370" s="382"/>
      <c r="D1370" s="372"/>
      <c r="E1370" s="381"/>
      <c r="F1370" s="372"/>
      <c r="G1370" s="382"/>
    </row>
    <row r="1371" spans="2:7">
      <c r="B1371" s="372"/>
      <c r="C1371" s="382"/>
      <c r="D1371" s="372"/>
      <c r="E1371" s="381"/>
      <c r="F1371" s="372"/>
      <c r="G1371" s="382"/>
    </row>
    <row r="1372" spans="2:7">
      <c r="B1372" s="372"/>
      <c r="C1372" s="382"/>
      <c r="D1372" s="372"/>
      <c r="E1372" s="381"/>
      <c r="F1372" s="372"/>
      <c r="G1372" s="382"/>
    </row>
    <row r="1373" spans="2:7">
      <c r="B1373" s="372"/>
      <c r="C1373" s="382"/>
      <c r="D1373" s="372"/>
      <c r="E1373" s="381"/>
      <c r="F1373" s="372"/>
      <c r="G1373" s="382"/>
    </row>
    <row r="1374" spans="2:7">
      <c r="B1374" s="372"/>
      <c r="C1374" s="382"/>
      <c r="D1374" s="372"/>
      <c r="E1374" s="381"/>
      <c r="F1374" s="372"/>
      <c r="G1374" s="382"/>
    </row>
    <row r="1375" spans="2:7">
      <c r="B1375" s="372"/>
      <c r="C1375" s="382"/>
      <c r="D1375" s="372"/>
      <c r="E1375" s="381"/>
      <c r="F1375" s="372"/>
      <c r="G1375" s="382"/>
    </row>
    <row r="1376" spans="2:7">
      <c r="B1376" s="372"/>
      <c r="C1376" s="382"/>
      <c r="D1376" s="372"/>
      <c r="E1376" s="381"/>
      <c r="F1376" s="372"/>
      <c r="G1376" s="382"/>
    </row>
    <row r="1377" spans="2:7">
      <c r="B1377" s="372"/>
      <c r="C1377" s="382"/>
      <c r="D1377" s="372"/>
      <c r="E1377" s="381"/>
      <c r="F1377" s="372"/>
      <c r="G1377" s="382"/>
    </row>
    <row r="1378" spans="2:7">
      <c r="B1378" s="372"/>
      <c r="C1378" s="382"/>
      <c r="D1378" s="372"/>
      <c r="E1378" s="381"/>
      <c r="F1378" s="372"/>
      <c r="G1378" s="382"/>
    </row>
    <row r="1379" spans="2:7">
      <c r="B1379" s="372"/>
      <c r="C1379" s="382"/>
      <c r="D1379" s="372"/>
      <c r="E1379" s="381"/>
      <c r="F1379" s="372"/>
      <c r="G1379" s="382"/>
    </row>
    <row r="1380" spans="2:7">
      <c r="B1380" s="372"/>
      <c r="C1380" s="382"/>
      <c r="D1380" s="372"/>
      <c r="E1380" s="381"/>
      <c r="F1380" s="372"/>
      <c r="G1380" s="382"/>
    </row>
    <row r="1381" spans="2:7">
      <c r="B1381" s="372"/>
      <c r="C1381" s="382"/>
      <c r="D1381" s="372"/>
      <c r="E1381" s="381"/>
      <c r="F1381" s="372"/>
      <c r="G1381" s="382"/>
    </row>
    <row r="1382" spans="2:7">
      <c r="B1382" s="372"/>
      <c r="C1382" s="382"/>
      <c r="D1382" s="372"/>
      <c r="E1382" s="381"/>
      <c r="F1382" s="372"/>
      <c r="G1382" s="382"/>
    </row>
    <row r="1383" spans="2:7">
      <c r="B1383" s="372"/>
      <c r="C1383" s="382"/>
      <c r="D1383" s="372"/>
      <c r="E1383" s="381"/>
      <c r="F1383" s="372"/>
      <c r="G1383" s="382"/>
    </row>
    <row r="1384" spans="2:7">
      <c r="B1384" s="372"/>
      <c r="C1384" s="382"/>
      <c r="D1384" s="372"/>
      <c r="E1384" s="381"/>
      <c r="F1384" s="372"/>
      <c r="G1384" s="382"/>
    </row>
    <row r="1385" spans="2:7">
      <c r="B1385" s="372"/>
      <c r="C1385" s="382"/>
      <c r="D1385" s="372"/>
      <c r="E1385" s="381"/>
      <c r="F1385" s="372"/>
      <c r="G1385" s="382"/>
    </row>
    <row r="1386" spans="2:7">
      <c r="B1386" s="372"/>
      <c r="C1386" s="382"/>
      <c r="D1386" s="372"/>
      <c r="E1386" s="381"/>
      <c r="F1386" s="372"/>
      <c r="G1386" s="382"/>
    </row>
    <row r="1387" spans="2:7">
      <c r="B1387" s="372"/>
      <c r="C1387" s="382"/>
      <c r="D1387" s="372"/>
      <c r="E1387" s="381"/>
      <c r="F1387" s="372"/>
      <c r="G1387" s="382"/>
    </row>
    <row r="1388" spans="2:7">
      <c r="B1388" s="372"/>
      <c r="C1388" s="382"/>
      <c r="D1388" s="372"/>
      <c r="E1388" s="381"/>
      <c r="F1388" s="372"/>
      <c r="G1388" s="382"/>
    </row>
    <row r="1389" spans="2:7">
      <c r="B1389" s="372"/>
      <c r="C1389" s="382"/>
      <c r="D1389" s="372"/>
      <c r="E1389" s="381"/>
      <c r="F1389" s="372"/>
      <c r="G1389" s="382"/>
    </row>
    <row r="1390" spans="2:7">
      <c r="B1390" s="372"/>
      <c r="C1390" s="382"/>
      <c r="D1390" s="372"/>
      <c r="E1390" s="381"/>
      <c r="F1390" s="372"/>
      <c r="G1390" s="382"/>
    </row>
    <row r="1391" spans="2:7">
      <c r="B1391" s="372"/>
      <c r="C1391" s="382"/>
      <c r="D1391" s="372"/>
      <c r="E1391" s="381"/>
      <c r="F1391" s="372"/>
      <c r="G1391" s="382"/>
    </row>
    <row r="1392" spans="2:7">
      <c r="B1392" s="372"/>
      <c r="C1392" s="382"/>
      <c r="D1392" s="372"/>
      <c r="E1392" s="381"/>
      <c r="F1392" s="372"/>
      <c r="G1392" s="382"/>
    </row>
    <row r="1393" spans="2:7">
      <c r="B1393" s="372"/>
      <c r="C1393" s="382"/>
      <c r="D1393" s="372"/>
      <c r="E1393" s="381"/>
      <c r="F1393" s="372"/>
      <c r="G1393" s="382"/>
    </row>
    <row r="1394" spans="2:7">
      <c r="B1394" s="372"/>
      <c r="C1394" s="382"/>
      <c r="D1394" s="372"/>
      <c r="E1394" s="381"/>
      <c r="F1394" s="372"/>
      <c r="G1394" s="382"/>
    </row>
    <row r="1395" spans="2:7">
      <c r="B1395" s="372"/>
      <c r="C1395" s="382"/>
      <c r="D1395" s="372"/>
      <c r="E1395" s="381"/>
      <c r="F1395" s="372"/>
      <c r="G1395" s="382"/>
    </row>
    <row r="1396" spans="2:7">
      <c r="B1396" s="372"/>
      <c r="C1396" s="382"/>
      <c r="D1396" s="372"/>
      <c r="E1396" s="381"/>
      <c r="F1396" s="372"/>
      <c r="G1396" s="382"/>
    </row>
    <row r="1397" spans="2:7">
      <c r="B1397" s="372"/>
      <c r="C1397" s="382"/>
      <c r="D1397" s="372"/>
      <c r="E1397" s="381"/>
      <c r="F1397" s="372"/>
      <c r="G1397" s="382"/>
    </row>
    <row r="1398" spans="2:7">
      <c r="B1398" s="372"/>
      <c r="C1398" s="382"/>
      <c r="D1398" s="372"/>
      <c r="E1398" s="381"/>
      <c r="F1398" s="372"/>
      <c r="G1398" s="382"/>
    </row>
    <row r="1399" spans="2:7">
      <c r="B1399" s="372"/>
      <c r="C1399" s="382"/>
      <c r="D1399" s="372"/>
      <c r="E1399" s="381"/>
      <c r="F1399" s="372"/>
      <c r="G1399" s="382"/>
    </row>
    <row r="1400" spans="2:7">
      <c r="B1400" s="372"/>
      <c r="C1400" s="382"/>
      <c r="D1400" s="372"/>
      <c r="E1400" s="381"/>
      <c r="F1400" s="372"/>
      <c r="G1400" s="382"/>
    </row>
    <row r="1401" spans="2:7">
      <c r="B1401" s="372"/>
      <c r="C1401" s="382"/>
      <c r="D1401" s="372"/>
      <c r="E1401" s="381"/>
      <c r="F1401" s="372"/>
      <c r="G1401" s="382"/>
    </row>
    <row r="1402" spans="2:7">
      <c r="B1402" s="372"/>
      <c r="C1402" s="382"/>
      <c r="D1402" s="372"/>
      <c r="E1402" s="381"/>
      <c r="F1402" s="372"/>
      <c r="G1402" s="382"/>
    </row>
    <row r="1403" spans="2:7">
      <c r="B1403" s="372"/>
      <c r="C1403" s="382"/>
      <c r="D1403" s="372"/>
      <c r="E1403" s="381"/>
      <c r="F1403" s="372"/>
      <c r="G1403" s="382"/>
    </row>
    <row r="1404" spans="2:7">
      <c r="B1404" s="372"/>
      <c r="C1404" s="382"/>
      <c r="D1404" s="372"/>
      <c r="E1404" s="381"/>
      <c r="F1404" s="372"/>
      <c r="G1404" s="382"/>
    </row>
    <row r="1405" spans="2:7">
      <c r="B1405" s="372"/>
      <c r="C1405" s="382"/>
      <c r="D1405" s="372"/>
      <c r="E1405" s="381"/>
      <c r="F1405" s="372"/>
      <c r="G1405" s="382"/>
    </row>
    <row r="1406" spans="2:7">
      <c r="B1406" s="372"/>
      <c r="C1406" s="382"/>
      <c r="D1406" s="372"/>
      <c r="E1406" s="381"/>
      <c r="F1406" s="372"/>
      <c r="G1406" s="382"/>
    </row>
    <row r="1407" spans="2:7">
      <c r="B1407" s="372"/>
      <c r="C1407" s="382"/>
      <c r="D1407" s="372"/>
      <c r="E1407" s="381"/>
      <c r="F1407" s="372"/>
      <c r="G1407" s="382"/>
    </row>
    <row r="1408" spans="2:7">
      <c r="B1408" s="372"/>
      <c r="C1408" s="382"/>
      <c r="D1408" s="372"/>
      <c r="E1408" s="381"/>
      <c r="F1408" s="372"/>
      <c r="G1408" s="382"/>
    </row>
    <row r="1409" spans="2:7">
      <c r="B1409" s="372"/>
      <c r="C1409" s="382"/>
      <c r="D1409" s="372"/>
      <c r="E1409" s="381"/>
      <c r="F1409" s="372"/>
      <c r="G1409" s="382"/>
    </row>
    <row r="1410" spans="2:7">
      <c r="B1410" s="372"/>
      <c r="C1410" s="382"/>
      <c r="D1410" s="372"/>
      <c r="E1410" s="381"/>
      <c r="F1410" s="372"/>
      <c r="G1410" s="382"/>
    </row>
    <row r="1411" spans="2:7">
      <c r="B1411" s="372"/>
      <c r="C1411" s="382"/>
      <c r="D1411" s="372"/>
      <c r="E1411" s="381"/>
      <c r="F1411" s="372"/>
      <c r="G1411" s="382"/>
    </row>
    <row r="1412" spans="2:7">
      <c r="B1412" s="372"/>
      <c r="C1412" s="382"/>
      <c r="D1412" s="372"/>
      <c r="E1412" s="381"/>
      <c r="F1412" s="372"/>
      <c r="G1412" s="382"/>
    </row>
    <row r="1413" spans="2:7">
      <c r="B1413" s="372"/>
      <c r="C1413" s="382"/>
      <c r="D1413" s="372"/>
      <c r="E1413" s="381"/>
      <c r="F1413" s="372"/>
      <c r="G1413" s="382"/>
    </row>
    <row r="1414" spans="2:7">
      <c r="B1414" s="372"/>
      <c r="C1414" s="382"/>
      <c r="D1414" s="372"/>
      <c r="E1414" s="381"/>
      <c r="F1414" s="372"/>
      <c r="G1414" s="382"/>
    </row>
    <row r="1415" spans="2:7">
      <c r="B1415" s="372"/>
      <c r="C1415" s="382"/>
      <c r="D1415" s="372"/>
      <c r="E1415" s="381"/>
      <c r="F1415" s="372"/>
      <c r="G1415" s="382"/>
    </row>
    <row r="1416" spans="2:7">
      <c r="B1416" s="372"/>
      <c r="C1416" s="382"/>
      <c r="D1416" s="372"/>
      <c r="E1416" s="381"/>
      <c r="F1416" s="372"/>
      <c r="G1416" s="382"/>
    </row>
    <row r="1417" spans="2:7">
      <c r="B1417" s="372"/>
      <c r="C1417" s="382"/>
      <c r="D1417" s="372"/>
      <c r="E1417" s="381"/>
      <c r="F1417" s="372"/>
      <c r="G1417" s="382"/>
    </row>
    <row r="1418" spans="2:7">
      <c r="B1418" s="372"/>
      <c r="C1418" s="382"/>
      <c r="D1418" s="372"/>
      <c r="E1418" s="381"/>
      <c r="F1418" s="372"/>
      <c r="G1418" s="382"/>
    </row>
    <row r="1419" spans="2:7">
      <c r="B1419" s="372"/>
      <c r="C1419" s="382"/>
      <c r="D1419" s="372"/>
      <c r="E1419" s="381"/>
      <c r="F1419" s="372"/>
      <c r="G1419" s="382"/>
    </row>
    <row r="1420" spans="2:7">
      <c r="B1420" s="372"/>
      <c r="C1420" s="382"/>
      <c r="D1420" s="372"/>
      <c r="E1420" s="381"/>
      <c r="F1420" s="372"/>
      <c r="G1420" s="382"/>
    </row>
    <row r="1421" spans="2:7">
      <c r="B1421" s="372"/>
      <c r="C1421" s="382"/>
      <c r="D1421" s="372"/>
      <c r="E1421" s="381"/>
      <c r="F1421" s="372"/>
      <c r="G1421" s="382"/>
    </row>
    <row r="1422" spans="2:7">
      <c r="B1422" s="372"/>
      <c r="C1422" s="382"/>
      <c r="D1422" s="372"/>
      <c r="E1422" s="381"/>
      <c r="F1422" s="372"/>
      <c r="G1422" s="382"/>
    </row>
    <row r="1423" spans="2:7">
      <c r="B1423" s="372"/>
      <c r="C1423" s="382"/>
      <c r="D1423" s="372"/>
      <c r="E1423" s="381"/>
      <c r="F1423" s="372"/>
      <c r="G1423" s="382"/>
    </row>
    <row r="1424" spans="2:7">
      <c r="B1424" s="372"/>
      <c r="C1424" s="382"/>
      <c r="D1424" s="372"/>
      <c r="E1424" s="381"/>
      <c r="F1424" s="372"/>
      <c r="G1424" s="382"/>
    </row>
    <row r="1425" spans="2:7">
      <c r="B1425" s="372"/>
      <c r="C1425" s="382"/>
      <c r="D1425" s="372"/>
      <c r="E1425" s="381"/>
      <c r="F1425" s="372"/>
      <c r="G1425" s="382"/>
    </row>
    <row r="1426" spans="2:7">
      <c r="B1426" s="372"/>
      <c r="C1426" s="382"/>
      <c r="D1426" s="372"/>
      <c r="E1426" s="381"/>
      <c r="F1426" s="372"/>
      <c r="G1426" s="382"/>
    </row>
    <row r="1427" spans="2:7">
      <c r="B1427" s="372"/>
      <c r="C1427" s="382"/>
      <c r="D1427" s="372"/>
      <c r="E1427" s="381"/>
      <c r="F1427" s="372"/>
      <c r="G1427" s="382"/>
    </row>
    <row r="1428" spans="2:7">
      <c r="B1428" s="372"/>
      <c r="C1428" s="382"/>
      <c r="D1428" s="372"/>
      <c r="E1428" s="381"/>
      <c r="F1428" s="372"/>
      <c r="G1428" s="382"/>
    </row>
    <row r="1429" spans="2:7">
      <c r="B1429" s="372"/>
      <c r="C1429" s="382"/>
      <c r="D1429" s="372"/>
      <c r="E1429" s="381"/>
      <c r="F1429" s="372"/>
      <c r="G1429" s="382"/>
    </row>
    <row r="1430" spans="2:7">
      <c r="B1430" s="372"/>
      <c r="C1430" s="382"/>
      <c r="D1430" s="372"/>
      <c r="E1430" s="381"/>
      <c r="F1430" s="372"/>
      <c r="G1430" s="382"/>
    </row>
    <row r="1431" spans="2:7">
      <c r="B1431" s="372"/>
      <c r="C1431" s="382"/>
      <c r="D1431" s="372"/>
      <c r="E1431" s="381"/>
      <c r="F1431" s="372"/>
      <c r="G1431" s="382"/>
    </row>
    <row r="1432" spans="2:7">
      <c r="B1432" s="372"/>
      <c r="C1432" s="382"/>
      <c r="D1432" s="372"/>
      <c r="E1432" s="381"/>
      <c r="F1432" s="372"/>
      <c r="G1432" s="382"/>
    </row>
    <row r="1433" spans="2:7">
      <c r="B1433" s="372"/>
      <c r="C1433" s="382"/>
      <c r="D1433" s="372"/>
      <c r="E1433" s="381"/>
      <c r="F1433" s="372"/>
      <c r="G1433" s="382"/>
    </row>
    <row r="1434" spans="2:7">
      <c r="B1434" s="372"/>
      <c r="C1434" s="382"/>
      <c r="D1434" s="372"/>
      <c r="E1434" s="381"/>
      <c r="F1434" s="372"/>
      <c r="G1434" s="382"/>
    </row>
    <row r="1435" spans="2:7">
      <c r="B1435" s="372"/>
      <c r="C1435" s="382"/>
      <c r="D1435" s="372"/>
      <c r="E1435" s="381"/>
      <c r="F1435" s="372"/>
      <c r="G1435" s="382"/>
    </row>
    <row r="1436" spans="2:7">
      <c r="B1436" s="372"/>
      <c r="C1436" s="382"/>
      <c r="D1436" s="372"/>
      <c r="E1436" s="381"/>
      <c r="F1436" s="372"/>
      <c r="G1436" s="382"/>
    </row>
    <row r="1437" spans="2:7">
      <c r="B1437" s="372"/>
      <c r="C1437" s="382"/>
      <c r="D1437" s="372"/>
      <c r="E1437" s="381"/>
      <c r="F1437" s="372"/>
      <c r="G1437" s="382"/>
    </row>
    <row r="1438" spans="2:7">
      <c r="B1438" s="372"/>
      <c r="C1438" s="382"/>
      <c r="D1438" s="372"/>
      <c r="E1438" s="381"/>
      <c r="F1438" s="372"/>
      <c r="G1438" s="382"/>
    </row>
    <row r="1439" spans="2:7">
      <c r="B1439" s="372"/>
      <c r="C1439" s="382"/>
      <c r="D1439" s="372"/>
      <c r="E1439" s="381"/>
      <c r="F1439" s="372"/>
      <c r="G1439" s="382"/>
    </row>
    <row r="1440" spans="2:7">
      <c r="B1440" s="372"/>
      <c r="C1440" s="382"/>
      <c r="D1440" s="372"/>
      <c r="E1440" s="381"/>
      <c r="F1440" s="372"/>
      <c r="G1440" s="382"/>
    </row>
    <row r="1441" spans="2:7">
      <c r="B1441" s="372"/>
      <c r="C1441" s="382"/>
      <c r="D1441" s="372"/>
      <c r="E1441" s="381"/>
      <c r="F1441" s="372"/>
      <c r="G1441" s="382"/>
    </row>
    <row r="1442" spans="2:7">
      <c r="B1442" s="372"/>
      <c r="C1442" s="382"/>
      <c r="D1442" s="372"/>
      <c r="E1442" s="381"/>
      <c r="F1442" s="372"/>
      <c r="G1442" s="382"/>
    </row>
    <row r="1443" spans="2:7">
      <c r="B1443" s="372"/>
      <c r="C1443" s="382"/>
      <c r="D1443" s="372"/>
      <c r="E1443" s="381"/>
      <c r="F1443" s="372"/>
      <c r="G1443" s="382"/>
    </row>
    <row r="1444" spans="2:7">
      <c r="B1444" s="372"/>
      <c r="C1444" s="382"/>
      <c r="D1444" s="372"/>
      <c r="E1444" s="381"/>
      <c r="F1444" s="372"/>
      <c r="G1444" s="382"/>
    </row>
    <row r="1445" spans="2:7">
      <c r="B1445" s="372"/>
      <c r="C1445" s="382"/>
      <c r="D1445" s="372"/>
      <c r="E1445" s="381"/>
      <c r="F1445" s="372"/>
      <c r="G1445" s="382"/>
    </row>
    <row r="1446" spans="2:7">
      <c r="B1446" s="372"/>
      <c r="C1446" s="382"/>
      <c r="D1446" s="372"/>
      <c r="E1446" s="381"/>
      <c r="F1446" s="372"/>
      <c r="G1446" s="382"/>
    </row>
    <row r="1447" spans="2:7">
      <c r="B1447" s="372"/>
      <c r="C1447" s="382"/>
      <c r="D1447" s="372"/>
      <c r="E1447" s="381"/>
      <c r="F1447" s="372"/>
      <c r="G1447" s="382"/>
    </row>
    <row r="1448" spans="2:7">
      <c r="B1448" s="372"/>
      <c r="C1448" s="382"/>
      <c r="D1448" s="372"/>
      <c r="E1448" s="381"/>
      <c r="F1448" s="372"/>
      <c r="G1448" s="382"/>
    </row>
    <row r="1449" spans="2:7">
      <c r="B1449" s="372"/>
      <c r="C1449" s="382"/>
      <c r="D1449" s="372"/>
      <c r="E1449" s="381"/>
      <c r="F1449" s="372"/>
      <c r="G1449" s="382"/>
    </row>
    <row r="1450" spans="2:7">
      <c r="B1450" s="372"/>
      <c r="C1450" s="382"/>
      <c r="D1450" s="372"/>
      <c r="E1450" s="381"/>
      <c r="F1450" s="372"/>
      <c r="G1450" s="382"/>
    </row>
    <row r="1451" spans="2:7">
      <c r="B1451" s="372"/>
      <c r="C1451" s="382"/>
      <c r="D1451" s="372"/>
      <c r="E1451" s="381"/>
      <c r="F1451" s="372"/>
      <c r="G1451" s="382"/>
    </row>
    <row r="1452" spans="2:7">
      <c r="B1452" s="372"/>
      <c r="C1452" s="382"/>
      <c r="D1452" s="372"/>
      <c r="E1452" s="381"/>
      <c r="F1452" s="372"/>
      <c r="G1452" s="382"/>
    </row>
    <row r="1453" spans="2:7">
      <c r="B1453" s="372"/>
      <c r="C1453" s="382"/>
      <c r="D1453" s="372"/>
      <c r="E1453" s="381"/>
      <c r="F1453" s="372"/>
      <c r="G1453" s="382"/>
    </row>
    <row r="1454" spans="2:7">
      <c r="B1454" s="372"/>
      <c r="C1454" s="382"/>
      <c r="D1454" s="372"/>
      <c r="E1454" s="381"/>
      <c r="F1454" s="372"/>
      <c r="G1454" s="382"/>
    </row>
    <row r="1455" spans="2:7">
      <c r="B1455" s="372"/>
      <c r="C1455" s="382"/>
      <c r="D1455" s="372"/>
      <c r="E1455" s="381"/>
      <c r="F1455" s="372"/>
      <c r="G1455" s="382"/>
    </row>
    <row r="1456" spans="2:7">
      <c r="B1456" s="372"/>
      <c r="C1456" s="382"/>
      <c r="D1456" s="372"/>
      <c r="E1456" s="381"/>
      <c r="F1456" s="372"/>
      <c r="G1456" s="382"/>
    </row>
    <row r="1457" spans="2:7">
      <c r="B1457" s="372"/>
      <c r="C1457" s="382"/>
      <c r="D1457" s="372"/>
      <c r="E1457" s="381"/>
      <c r="F1457" s="372"/>
      <c r="G1457" s="382"/>
    </row>
    <row r="1458" spans="2:7">
      <c r="B1458" s="372"/>
      <c r="C1458" s="382"/>
      <c r="D1458" s="372"/>
      <c r="E1458" s="381"/>
      <c r="F1458" s="372"/>
      <c r="G1458" s="382"/>
    </row>
    <row r="1459" spans="2:7">
      <c r="B1459" s="372"/>
      <c r="C1459" s="382"/>
      <c r="D1459" s="372"/>
      <c r="E1459" s="381"/>
      <c r="F1459" s="372"/>
      <c r="G1459" s="382"/>
    </row>
    <row r="1460" spans="2:7">
      <c r="B1460" s="372"/>
      <c r="C1460" s="382"/>
      <c r="D1460" s="372"/>
      <c r="E1460" s="381"/>
      <c r="F1460" s="372"/>
      <c r="G1460" s="382"/>
    </row>
    <row r="1461" spans="2:7">
      <c r="B1461" s="372"/>
      <c r="C1461" s="382"/>
      <c r="D1461" s="372"/>
      <c r="E1461" s="381"/>
      <c r="F1461" s="372"/>
      <c r="G1461" s="382"/>
    </row>
    <row r="1462" spans="2:7">
      <c r="B1462" s="372"/>
      <c r="C1462" s="382"/>
      <c r="D1462" s="372"/>
      <c r="E1462" s="381"/>
      <c r="F1462" s="372"/>
      <c r="G1462" s="382"/>
    </row>
    <row r="1463" spans="2:7">
      <c r="B1463" s="372"/>
      <c r="C1463" s="382"/>
      <c r="D1463" s="372"/>
      <c r="E1463" s="381"/>
      <c r="F1463" s="372"/>
      <c r="G1463" s="382"/>
    </row>
    <row r="1464" spans="2:7">
      <c r="B1464" s="372"/>
      <c r="C1464" s="382"/>
      <c r="D1464" s="372"/>
      <c r="E1464" s="381"/>
      <c r="F1464" s="372"/>
      <c r="G1464" s="382"/>
    </row>
    <row r="1465" spans="2:7">
      <c r="B1465" s="372"/>
      <c r="C1465" s="382"/>
      <c r="D1465" s="372"/>
      <c r="E1465" s="381"/>
      <c r="F1465" s="372"/>
      <c r="G1465" s="382"/>
    </row>
    <row r="1466" spans="2:7">
      <c r="B1466" s="372"/>
      <c r="C1466" s="382"/>
      <c r="D1466" s="372"/>
      <c r="E1466" s="381"/>
      <c r="F1466" s="372"/>
      <c r="G1466" s="382"/>
    </row>
    <row r="1467" spans="2:7">
      <c r="B1467" s="372"/>
      <c r="C1467" s="382"/>
      <c r="D1467" s="372"/>
      <c r="E1467" s="381"/>
      <c r="F1467" s="372"/>
      <c r="G1467" s="382"/>
    </row>
    <row r="1468" spans="2:7">
      <c r="B1468" s="372"/>
      <c r="C1468" s="382"/>
      <c r="D1468" s="372"/>
      <c r="E1468" s="381"/>
      <c r="F1468" s="372"/>
      <c r="G1468" s="382"/>
    </row>
    <row r="1469" spans="2:7">
      <c r="B1469" s="372"/>
      <c r="C1469" s="382"/>
      <c r="D1469" s="372"/>
      <c r="E1469" s="381"/>
      <c r="F1469" s="372"/>
      <c r="G1469" s="382"/>
    </row>
    <row r="1470" spans="2:7">
      <c r="B1470" s="372"/>
      <c r="C1470" s="382"/>
      <c r="D1470" s="372"/>
      <c r="E1470" s="381"/>
      <c r="F1470" s="372"/>
      <c r="G1470" s="382"/>
    </row>
    <row r="1471" spans="2:7">
      <c r="B1471" s="372"/>
      <c r="C1471" s="382"/>
      <c r="D1471" s="372"/>
      <c r="E1471" s="381"/>
      <c r="F1471" s="372"/>
      <c r="G1471" s="382"/>
    </row>
    <row r="1472" spans="2:7">
      <c r="B1472" s="372"/>
      <c r="C1472" s="382"/>
      <c r="D1472" s="372"/>
      <c r="E1472" s="381"/>
      <c r="F1472" s="372"/>
      <c r="G1472" s="382"/>
    </row>
    <row r="1473" spans="2:7">
      <c r="B1473" s="372"/>
      <c r="C1473" s="382"/>
      <c r="D1473" s="372"/>
      <c r="E1473" s="381"/>
      <c r="F1473" s="372"/>
      <c r="G1473" s="382"/>
    </row>
    <row r="1474" spans="2:7">
      <c r="B1474" s="372"/>
      <c r="C1474" s="382"/>
      <c r="D1474" s="372"/>
      <c r="E1474" s="381"/>
      <c r="F1474" s="372"/>
      <c r="G1474" s="382"/>
    </row>
    <row r="1475" spans="2:7">
      <c r="B1475" s="372"/>
      <c r="C1475" s="382"/>
      <c r="D1475" s="372"/>
      <c r="E1475" s="381"/>
      <c r="F1475" s="372"/>
      <c r="G1475" s="382"/>
    </row>
    <row r="1476" spans="2:7">
      <c r="B1476" s="372"/>
      <c r="C1476" s="382"/>
      <c r="D1476" s="372"/>
      <c r="E1476" s="381"/>
      <c r="F1476" s="372"/>
      <c r="G1476" s="382"/>
    </row>
    <row r="1477" spans="2:7">
      <c r="B1477" s="372"/>
      <c r="C1477" s="382"/>
      <c r="D1477" s="372"/>
      <c r="E1477" s="381"/>
      <c r="F1477" s="372"/>
      <c r="G1477" s="382"/>
    </row>
    <row r="1478" spans="2:7">
      <c r="B1478" s="372"/>
      <c r="C1478" s="382"/>
      <c r="D1478" s="372"/>
      <c r="E1478" s="381"/>
      <c r="F1478" s="372"/>
      <c r="G1478" s="382"/>
    </row>
    <row r="1479" spans="2:7">
      <c r="B1479" s="372"/>
      <c r="C1479" s="382"/>
      <c r="D1479" s="372"/>
      <c r="E1479" s="381"/>
      <c r="F1479" s="372"/>
      <c r="G1479" s="382"/>
    </row>
    <row r="1480" spans="2:7">
      <c r="B1480" s="372"/>
      <c r="C1480" s="382"/>
      <c r="D1480" s="372"/>
      <c r="E1480" s="381"/>
      <c r="F1480" s="372"/>
      <c r="G1480" s="382"/>
    </row>
    <row r="1481" spans="2:7">
      <c r="B1481" s="372"/>
      <c r="C1481" s="382"/>
      <c r="D1481" s="372"/>
      <c r="E1481" s="381"/>
      <c r="F1481" s="372"/>
      <c r="G1481" s="382"/>
    </row>
    <row r="1482" spans="2:7">
      <c r="B1482" s="372"/>
      <c r="C1482" s="382"/>
      <c r="D1482" s="372"/>
      <c r="E1482" s="381"/>
      <c r="F1482" s="372"/>
      <c r="G1482" s="382"/>
    </row>
    <row r="1483" spans="2:7">
      <c r="B1483" s="372"/>
      <c r="C1483" s="382"/>
      <c r="D1483" s="372"/>
      <c r="E1483" s="381"/>
      <c r="F1483" s="372"/>
      <c r="G1483" s="382"/>
    </row>
    <row r="1484" spans="2:7">
      <c r="B1484" s="372"/>
      <c r="C1484" s="382"/>
      <c r="D1484" s="372"/>
      <c r="E1484" s="381"/>
      <c r="F1484" s="372"/>
      <c r="G1484" s="382"/>
    </row>
    <row r="1485" spans="2:7">
      <c r="B1485" s="372"/>
      <c r="C1485" s="382"/>
      <c r="D1485" s="372"/>
      <c r="E1485" s="381"/>
      <c r="F1485" s="372"/>
      <c r="G1485" s="382"/>
    </row>
    <row r="1486" spans="2:7">
      <c r="B1486" s="372"/>
      <c r="C1486" s="382"/>
      <c r="D1486" s="372"/>
      <c r="E1486" s="381"/>
      <c r="F1486" s="372"/>
      <c r="G1486" s="382"/>
    </row>
    <row r="1487" spans="2:7">
      <c r="B1487" s="372"/>
      <c r="C1487" s="382"/>
      <c r="D1487" s="372"/>
      <c r="E1487" s="381"/>
      <c r="F1487" s="372"/>
      <c r="G1487" s="382"/>
    </row>
    <row r="1488" spans="2:7">
      <c r="B1488" s="372"/>
      <c r="C1488" s="382"/>
      <c r="D1488" s="372"/>
      <c r="E1488" s="381"/>
      <c r="F1488" s="372"/>
      <c r="G1488" s="382"/>
    </row>
    <row r="1489" spans="2:7">
      <c r="B1489" s="372"/>
      <c r="C1489" s="382"/>
      <c r="D1489" s="372"/>
      <c r="E1489" s="381"/>
      <c r="F1489" s="372"/>
      <c r="G1489" s="382"/>
    </row>
    <row r="1490" spans="2:7">
      <c r="B1490" s="372"/>
      <c r="C1490" s="382"/>
      <c r="D1490" s="372"/>
      <c r="E1490" s="381"/>
      <c r="F1490" s="372"/>
      <c r="G1490" s="382"/>
    </row>
    <row r="1491" spans="2:7">
      <c r="B1491" s="372"/>
      <c r="C1491" s="382"/>
      <c r="D1491" s="372"/>
      <c r="E1491" s="381"/>
      <c r="F1491" s="372"/>
      <c r="G1491" s="382"/>
    </row>
    <row r="1492" spans="2:7">
      <c r="B1492" s="372"/>
      <c r="C1492" s="382"/>
      <c r="D1492" s="372"/>
      <c r="E1492" s="381"/>
      <c r="F1492" s="372"/>
      <c r="G1492" s="382"/>
    </row>
    <row r="1493" spans="2:7">
      <c r="B1493" s="372"/>
      <c r="C1493" s="382"/>
      <c r="D1493" s="372"/>
      <c r="E1493" s="381"/>
      <c r="F1493" s="372"/>
      <c r="G1493" s="382"/>
    </row>
    <row r="1494" spans="2:7">
      <c r="B1494" s="372"/>
      <c r="C1494" s="382"/>
      <c r="D1494" s="372"/>
      <c r="E1494" s="381"/>
      <c r="F1494" s="372"/>
      <c r="G1494" s="382"/>
    </row>
    <row r="1495" spans="2:7">
      <c r="B1495" s="372"/>
      <c r="C1495" s="382"/>
      <c r="D1495" s="372"/>
      <c r="E1495" s="381"/>
      <c r="F1495" s="372"/>
      <c r="G1495" s="382"/>
    </row>
    <row r="1496" spans="2:7">
      <c r="B1496" s="372"/>
      <c r="C1496" s="382"/>
      <c r="D1496" s="372"/>
      <c r="E1496" s="381"/>
      <c r="F1496" s="372"/>
      <c r="G1496" s="382"/>
    </row>
    <row r="1497" spans="2:7">
      <c r="B1497" s="372"/>
      <c r="C1497" s="382"/>
      <c r="D1497" s="372"/>
      <c r="E1497" s="381"/>
      <c r="F1497" s="372"/>
      <c r="G1497" s="382"/>
    </row>
    <row r="1498" spans="2:7">
      <c r="B1498" s="372"/>
      <c r="C1498" s="382"/>
      <c r="D1498" s="372"/>
      <c r="E1498" s="381"/>
      <c r="F1498" s="372"/>
      <c r="G1498" s="382"/>
    </row>
    <row r="1499" spans="2:7">
      <c r="B1499" s="372"/>
      <c r="C1499" s="382"/>
      <c r="D1499" s="372"/>
      <c r="E1499" s="381"/>
      <c r="F1499" s="372"/>
      <c r="G1499" s="382"/>
    </row>
    <row r="1500" spans="2:7">
      <c r="B1500" s="372"/>
      <c r="C1500" s="382"/>
      <c r="D1500" s="372"/>
      <c r="E1500" s="381"/>
      <c r="F1500" s="372"/>
      <c r="G1500" s="382"/>
    </row>
    <row r="1501" spans="2:7">
      <c r="B1501" s="372"/>
      <c r="C1501" s="382"/>
      <c r="D1501" s="372"/>
      <c r="E1501" s="381"/>
      <c r="F1501" s="372"/>
      <c r="G1501" s="382"/>
    </row>
    <row r="1502" spans="2:7">
      <c r="B1502" s="372"/>
      <c r="C1502" s="382"/>
      <c r="D1502" s="372"/>
      <c r="E1502" s="381"/>
      <c r="F1502" s="372"/>
      <c r="G1502" s="382"/>
    </row>
    <row r="1503" spans="2:7">
      <c r="B1503" s="372"/>
      <c r="C1503" s="382"/>
      <c r="D1503" s="372"/>
      <c r="E1503" s="381"/>
      <c r="F1503" s="372"/>
      <c r="G1503" s="382"/>
    </row>
    <row r="1504" spans="2:7">
      <c r="B1504" s="372"/>
      <c r="C1504" s="382"/>
      <c r="D1504" s="372"/>
      <c r="E1504" s="381"/>
      <c r="F1504" s="372"/>
      <c r="G1504" s="382"/>
    </row>
    <row r="1505" spans="2:7">
      <c r="B1505" s="372"/>
      <c r="C1505" s="382"/>
      <c r="D1505" s="372"/>
      <c r="E1505" s="381"/>
      <c r="F1505" s="372"/>
      <c r="G1505" s="382"/>
    </row>
    <row r="1506" spans="2:7">
      <c r="B1506" s="372"/>
      <c r="C1506" s="382"/>
      <c r="D1506" s="372"/>
      <c r="E1506" s="381"/>
      <c r="F1506" s="372"/>
      <c r="G1506" s="382"/>
    </row>
    <row r="1507" spans="2:7">
      <c r="B1507" s="372"/>
      <c r="C1507" s="382"/>
      <c r="D1507" s="372"/>
      <c r="E1507" s="381"/>
      <c r="F1507" s="372"/>
      <c r="G1507" s="382"/>
    </row>
    <row r="1508" spans="2:7">
      <c r="B1508" s="372"/>
      <c r="C1508" s="382"/>
      <c r="D1508" s="372"/>
      <c r="E1508" s="381"/>
      <c r="F1508" s="372"/>
      <c r="G1508" s="382"/>
    </row>
    <row r="1509" spans="2:7">
      <c r="B1509" s="372"/>
      <c r="C1509" s="382"/>
      <c r="D1509" s="372"/>
      <c r="E1509" s="381"/>
      <c r="F1509" s="372"/>
      <c r="G1509" s="382"/>
    </row>
    <row r="1510" spans="2:7">
      <c r="B1510" s="372"/>
      <c r="C1510" s="382"/>
      <c r="D1510" s="372"/>
      <c r="E1510" s="381"/>
      <c r="F1510" s="372"/>
      <c r="G1510" s="382"/>
    </row>
    <row r="1511" spans="2:7">
      <c r="B1511" s="372"/>
      <c r="C1511" s="382"/>
      <c r="D1511" s="372"/>
      <c r="E1511" s="381"/>
      <c r="F1511" s="372"/>
      <c r="G1511" s="382"/>
    </row>
    <row r="1512" spans="2:7">
      <c r="B1512" s="372"/>
      <c r="C1512" s="382"/>
      <c r="D1512" s="372"/>
      <c r="E1512" s="381"/>
      <c r="F1512" s="372"/>
      <c r="G1512" s="382"/>
    </row>
    <row r="1513" spans="2:7">
      <c r="B1513" s="372"/>
      <c r="C1513" s="382"/>
      <c r="D1513" s="372"/>
      <c r="E1513" s="381"/>
      <c r="F1513" s="372"/>
      <c r="G1513" s="382"/>
    </row>
    <row r="1514" spans="2:7">
      <c r="B1514" s="372"/>
      <c r="C1514" s="382"/>
      <c r="D1514" s="372"/>
      <c r="E1514" s="381"/>
      <c r="F1514" s="372"/>
      <c r="G1514" s="382"/>
    </row>
    <row r="1515" spans="2:7">
      <c r="B1515" s="372"/>
      <c r="C1515" s="382"/>
      <c r="D1515" s="372"/>
      <c r="E1515" s="381"/>
      <c r="F1515" s="372"/>
      <c r="G1515" s="382"/>
    </row>
    <row r="1516" spans="2:7">
      <c r="B1516" s="372"/>
      <c r="C1516" s="382"/>
      <c r="D1516" s="372"/>
      <c r="E1516" s="381"/>
      <c r="F1516" s="372"/>
      <c r="G1516" s="382"/>
    </row>
    <row r="1517" spans="2:7">
      <c r="B1517" s="372"/>
      <c r="C1517" s="382"/>
      <c r="D1517" s="372"/>
      <c r="E1517" s="381"/>
      <c r="F1517" s="372"/>
      <c r="G1517" s="382"/>
    </row>
    <row r="1518" spans="2:7">
      <c r="B1518" s="372"/>
      <c r="C1518" s="382"/>
      <c r="D1518" s="372"/>
      <c r="E1518" s="381"/>
      <c r="F1518" s="372"/>
      <c r="G1518" s="382"/>
    </row>
    <row r="1519" spans="2:7">
      <c r="B1519" s="372"/>
      <c r="C1519" s="382"/>
      <c r="D1519" s="372"/>
      <c r="E1519" s="381"/>
      <c r="F1519" s="372"/>
      <c r="G1519" s="382"/>
    </row>
    <row r="1520" spans="2:7">
      <c r="B1520" s="372"/>
      <c r="C1520" s="382"/>
      <c r="D1520" s="372"/>
      <c r="E1520" s="381"/>
      <c r="F1520" s="372"/>
      <c r="G1520" s="382"/>
    </row>
    <row r="1521" spans="2:7">
      <c r="B1521" s="372"/>
      <c r="C1521" s="382"/>
      <c r="D1521" s="372"/>
      <c r="E1521" s="381"/>
      <c r="F1521" s="372"/>
      <c r="G1521" s="382"/>
    </row>
    <row r="1522" spans="2:7">
      <c r="B1522" s="372"/>
      <c r="C1522" s="382"/>
      <c r="D1522" s="372"/>
      <c r="E1522" s="381"/>
      <c r="F1522" s="372"/>
      <c r="G1522" s="382"/>
    </row>
    <row r="1523" spans="2:7">
      <c r="B1523" s="372"/>
      <c r="C1523" s="382"/>
      <c r="D1523" s="372"/>
      <c r="E1523" s="381"/>
      <c r="F1523" s="372"/>
      <c r="G1523" s="382"/>
    </row>
    <row r="1524" spans="2:7">
      <c r="B1524" s="372"/>
      <c r="C1524" s="382"/>
      <c r="D1524" s="372"/>
      <c r="E1524" s="381"/>
      <c r="F1524" s="372"/>
      <c r="G1524" s="382"/>
    </row>
    <row r="1525" spans="2:7">
      <c r="B1525" s="372"/>
      <c r="C1525" s="382"/>
      <c r="D1525" s="372"/>
      <c r="E1525" s="381"/>
      <c r="F1525" s="372"/>
      <c r="G1525" s="382"/>
    </row>
    <row r="1526" spans="2:7">
      <c r="B1526" s="372"/>
      <c r="C1526" s="382"/>
      <c r="D1526" s="372"/>
      <c r="E1526" s="381"/>
      <c r="F1526" s="372"/>
      <c r="G1526" s="382"/>
    </row>
    <row r="1527" spans="2:7">
      <c r="B1527" s="372"/>
      <c r="C1527" s="382"/>
      <c r="D1527" s="372"/>
      <c r="E1527" s="381"/>
      <c r="F1527" s="372"/>
      <c r="G1527" s="382"/>
    </row>
    <row r="1528" spans="2:7">
      <c r="B1528" s="372"/>
      <c r="C1528" s="382"/>
      <c r="D1528" s="372"/>
      <c r="E1528" s="381"/>
      <c r="F1528" s="372"/>
      <c r="G1528" s="382"/>
    </row>
    <row r="1529" spans="2:7">
      <c r="B1529" s="372"/>
      <c r="C1529" s="382"/>
      <c r="D1529" s="372"/>
      <c r="E1529" s="381"/>
      <c r="F1529" s="372"/>
      <c r="G1529" s="382"/>
    </row>
    <row r="1530" spans="2:7">
      <c r="B1530" s="372"/>
      <c r="C1530" s="382"/>
      <c r="D1530" s="372"/>
      <c r="E1530" s="381"/>
      <c r="F1530" s="372"/>
      <c r="G1530" s="382"/>
    </row>
    <row r="1531" spans="2:7">
      <c r="B1531" s="372"/>
      <c r="C1531" s="382"/>
      <c r="D1531" s="372"/>
      <c r="E1531" s="381"/>
      <c r="F1531" s="372"/>
      <c r="G1531" s="382"/>
    </row>
    <row r="1532" spans="2:7">
      <c r="B1532" s="372"/>
      <c r="C1532" s="382"/>
      <c r="D1532" s="372"/>
      <c r="E1532" s="381"/>
      <c r="F1532" s="372"/>
      <c r="G1532" s="382"/>
    </row>
    <row r="1533" spans="2:7">
      <c r="B1533" s="372"/>
      <c r="C1533" s="382"/>
      <c r="D1533" s="372"/>
      <c r="E1533" s="381"/>
      <c r="F1533" s="372"/>
      <c r="G1533" s="382"/>
    </row>
    <row r="1534" spans="2:7">
      <c r="B1534" s="372"/>
      <c r="C1534" s="382"/>
      <c r="D1534" s="372"/>
      <c r="E1534" s="381"/>
      <c r="F1534" s="372"/>
      <c r="G1534" s="382"/>
    </row>
    <row r="1535" spans="2:7">
      <c r="B1535" s="372"/>
      <c r="C1535" s="382"/>
      <c r="D1535" s="372"/>
      <c r="E1535" s="381"/>
      <c r="F1535" s="372"/>
      <c r="G1535" s="382"/>
    </row>
    <row r="1536" spans="2:7">
      <c r="B1536" s="372"/>
      <c r="C1536" s="382"/>
      <c r="D1536" s="372"/>
      <c r="E1536" s="381"/>
      <c r="F1536" s="372"/>
      <c r="G1536" s="382"/>
    </row>
    <row r="1537" spans="2:7">
      <c r="B1537" s="372"/>
      <c r="C1537" s="382"/>
      <c r="D1537" s="372"/>
      <c r="E1537" s="381"/>
      <c r="F1537" s="372"/>
      <c r="G1537" s="382"/>
    </row>
    <row r="1538" spans="2:7">
      <c r="B1538" s="372"/>
      <c r="C1538" s="382"/>
      <c r="D1538" s="372"/>
      <c r="E1538" s="381"/>
      <c r="F1538" s="372"/>
      <c r="G1538" s="382"/>
    </row>
    <row r="1539" spans="2:7">
      <c r="B1539" s="372"/>
      <c r="C1539" s="382"/>
      <c r="D1539" s="372"/>
      <c r="E1539" s="381"/>
      <c r="F1539" s="372"/>
      <c r="G1539" s="382"/>
    </row>
    <row r="1540" spans="2:7">
      <c r="B1540" s="372"/>
      <c r="C1540" s="382"/>
      <c r="D1540" s="372"/>
      <c r="E1540" s="381"/>
      <c r="F1540" s="372"/>
      <c r="G1540" s="382"/>
    </row>
    <row r="1541" spans="2:7">
      <c r="B1541" s="372"/>
      <c r="C1541" s="382"/>
      <c r="D1541" s="372"/>
      <c r="E1541" s="381"/>
      <c r="F1541" s="372"/>
      <c r="G1541" s="382"/>
    </row>
    <row r="1542" spans="2:7">
      <c r="B1542" s="372"/>
      <c r="C1542" s="382"/>
      <c r="D1542" s="372"/>
      <c r="E1542" s="381"/>
      <c r="F1542" s="372"/>
      <c r="G1542" s="382"/>
    </row>
    <row r="1543" spans="2:7">
      <c r="B1543" s="372"/>
      <c r="C1543" s="382"/>
      <c r="D1543" s="372"/>
      <c r="E1543" s="381"/>
      <c r="F1543" s="372"/>
      <c r="G1543" s="382"/>
    </row>
    <row r="1544" spans="2:7">
      <c r="B1544" s="372"/>
      <c r="C1544" s="382"/>
      <c r="D1544" s="372"/>
      <c r="E1544" s="381"/>
      <c r="F1544" s="372"/>
      <c r="G1544" s="382"/>
    </row>
    <row r="1545" spans="2:7">
      <c r="B1545" s="372"/>
      <c r="C1545" s="382"/>
      <c r="D1545" s="372"/>
      <c r="E1545" s="381"/>
      <c r="F1545" s="372"/>
      <c r="G1545" s="382"/>
    </row>
    <row r="1546" spans="2:7">
      <c r="B1546" s="372"/>
      <c r="C1546" s="382"/>
      <c r="D1546" s="372"/>
      <c r="E1546" s="381"/>
      <c r="F1546" s="372"/>
      <c r="G1546" s="382"/>
    </row>
    <row r="1547" spans="2:7">
      <c r="B1547" s="372"/>
      <c r="C1547" s="382"/>
      <c r="D1547" s="372"/>
      <c r="E1547" s="381"/>
      <c r="F1547" s="372"/>
      <c r="G1547" s="382"/>
    </row>
    <row r="1548" spans="2:7">
      <c r="B1548" s="372"/>
      <c r="C1548" s="382"/>
      <c r="D1548" s="372"/>
      <c r="E1548" s="381"/>
      <c r="F1548" s="372"/>
      <c r="G1548" s="382"/>
    </row>
    <row r="1549" spans="2:7">
      <c r="B1549" s="372"/>
      <c r="C1549" s="382"/>
      <c r="D1549" s="372"/>
      <c r="E1549" s="381"/>
      <c r="F1549" s="372"/>
      <c r="G1549" s="382"/>
    </row>
    <row r="1550" spans="2:7">
      <c r="B1550" s="372"/>
      <c r="C1550" s="382"/>
      <c r="D1550" s="372"/>
      <c r="E1550" s="381"/>
      <c r="F1550" s="372"/>
      <c r="G1550" s="382"/>
    </row>
    <row r="1551" spans="2:7">
      <c r="B1551" s="372"/>
      <c r="C1551" s="382"/>
      <c r="D1551" s="372"/>
      <c r="E1551" s="381"/>
      <c r="F1551" s="372"/>
      <c r="G1551" s="382"/>
    </row>
    <row r="1552" spans="2:7">
      <c r="B1552" s="372"/>
      <c r="C1552" s="382"/>
      <c r="D1552" s="372"/>
      <c r="E1552" s="381"/>
      <c r="F1552" s="372"/>
      <c r="G1552" s="382"/>
    </row>
    <row r="1553" spans="2:7">
      <c r="B1553" s="372"/>
      <c r="C1553" s="382"/>
      <c r="D1553" s="372"/>
      <c r="E1553" s="381"/>
      <c r="F1553" s="372"/>
      <c r="G1553" s="382"/>
    </row>
    <row r="1554" spans="2:7">
      <c r="B1554" s="372"/>
      <c r="C1554" s="382"/>
      <c r="D1554" s="372"/>
      <c r="E1554" s="381"/>
      <c r="F1554" s="372"/>
      <c r="G1554" s="382"/>
    </row>
    <row r="1555" spans="2:7">
      <c r="B1555" s="372"/>
      <c r="C1555" s="382"/>
      <c r="D1555" s="372"/>
      <c r="E1555" s="381"/>
      <c r="F1555" s="372"/>
      <c r="G1555" s="382"/>
    </row>
    <row r="1556" spans="2:7">
      <c r="B1556" s="372"/>
      <c r="C1556" s="382"/>
      <c r="D1556" s="372"/>
      <c r="E1556" s="381"/>
      <c r="F1556" s="372"/>
      <c r="G1556" s="382"/>
    </row>
    <row r="1557" spans="2:7">
      <c r="B1557" s="372"/>
      <c r="C1557" s="382"/>
      <c r="D1557" s="372"/>
      <c r="E1557" s="381"/>
      <c r="F1557" s="372"/>
      <c r="G1557" s="382"/>
    </row>
    <row r="1558" spans="2:7">
      <c r="B1558" s="372"/>
      <c r="C1558" s="382"/>
      <c r="D1558" s="372"/>
      <c r="E1558" s="381"/>
      <c r="F1558" s="372"/>
      <c r="G1558" s="382"/>
    </row>
    <row r="1559" spans="2:7">
      <c r="B1559" s="372"/>
      <c r="C1559" s="382"/>
      <c r="D1559" s="372"/>
      <c r="E1559" s="381"/>
      <c r="F1559" s="372"/>
      <c r="G1559" s="382"/>
    </row>
    <row r="1560" spans="2:7">
      <c r="B1560" s="372"/>
      <c r="C1560" s="382"/>
      <c r="D1560" s="372"/>
      <c r="E1560" s="381"/>
      <c r="F1560" s="372"/>
      <c r="G1560" s="382"/>
    </row>
    <row r="1561" spans="2:7">
      <c r="B1561" s="372"/>
      <c r="C1561" s="382"/>
      <c r="D1561" s="372"/>
      <c r="E1561" s="381"/>
      <c r="F1561" s="372"/>
      <c r="G1561" s="382"/>
    </row>
    <row r="1562" spans="2:7">
      <c r="B1562" s="372"/>
      <c r="C1562" s="382"/>
      <c r="D1562" s="372"/>
      <c r="E1562" s="381"/>
      <c r="F1562" s="372"/>
      <c r="G1562" s="382"/>
    </row>
    <row r="1563" spans="2:7">
      <c r="B1563" s="372"/>
      <c r="C1563" s="382"/>
      <c r="D1563" s="372"/>
      <c r="E1563" s="381"/>
      <c r="F1563" s="372"/>
      <c r="G1563" s="382"/>
    </row>
    <row r="1564" spans="2:7">
      <c r="B1564" s="372"/>
      <c r="C1564" s="382"/>
      <c r="D1564" s="372"/>
      <c r="E1564" s="381"/>
      <c r="F1564" s="372"/>
      <c r="G1564" s="382"/>
    </row>
    <row r="1565" spans="2:7">
      <c r="B1565" s="372"/>
      <c r="C1565" s="382"/>
      <c r="D1565" s="372"/>
      <c r="E1565" s="381"/>
      <c r="F1565" s="372"/>
      <c r="G1565" s="382"/>
    </row>
    <row r="1566" spans="2:7">
      <c r="B1566" s="372"/>
      <c r="C1566" s="382"/>
      <c r="D1566" s="372"/>
      <c r="E1566" s="381"/>
      <c r="F1566" s="372"/>
      <c r="G1566" s="382"/>
    </row>
    <row r="1567" spans="2:7">
      <c r="B1567" s="372"/>
      <c r="C1567" s="382"/>
      <c r="D1567" s="372"/>
      <c r="E1567" s="381"/>
      <c r="F1567" s="372"/>
      <c r="G1567" s="382"/>
    </row>
    <row r="1568" spans="2:7">
      <c r="B1568" s="372"/>
      <c r="C1568" s="382"/>
      <c r="D1568" s="372"/>
      <c r="E1568" s="381"/>
      <c r="F1568" s="372"/>
      <c r="G1568" s="382"/>
    </row>
    <row r="1569" spans="2:7">
      <c r="B1569" s="372"/>
      <c r="C1569" s="382"/>
      <c r="D1569" s="372"/>
      <c r="E1569" s="381"/>
      <c r="F1569" s="372"/>
      <c r="G1569" s="382"/>
    </row>
    <row r="1570" spans="2:7">
      <c r="B1570" s="372"/>
      <c r="C1570" s="382"/>
      <c r="D1570" s="372"/>
      <c r="E1570" s="381"/>
      <c r="F1570" s="372"/>
      <c r="G1570" s="382"/>
    </row>
    <row r="1571" spans="2:7">
      <c r="B1571" s="372"/>
      <c r="C1571" s="382"/>
      <c r="D1571" s="372"/>
      <c r="E1571" s="381"/>
      <c r="F1571" s="372"/>
      <c r="G1571" s="382"/>
    </row>
    <row r="1572" spans="2:7">
      <c r="B1572" s="372"/>
      <c r="C1572" s="382"/>
      <c r="D1572" s="372"/>
      <c r="E1572" s="381"/>
      <c r="F1572" s="372"/>
      <c r="G1572" s="382"/>
    </row>
    <row r="1573" spans="2:7">
      <c r="B1573" s="372"/>
      <c r="C1573" s="382"/>
      <c r="D1573" s="372"/>
      <c r="E1573" s="381"/>
      <c r="F1573" s="372"/>
      <c r="G1573" s="382"/>
    </row>
    <row r="1574" spans="2:7">
      <c r="B1574" s="372"/>
      <c r="C1574" s="382"/>
      <c r="D1574" s="372"/>
      <c r="E1574" s="381"/>
      <c r="F1574" s="372"/>
      <c r="G1574" s="382"/>
    </row>
    <row r="1575" spans="2:7">
      <c r="B1575" s="372"/>
      <c r="C1575" s="382"/>
      <c r="D1575" s="372"/>
      <c r="E1575" s="381"/>
      <c r="F1575" s="372"/>
      <c r="G1575" s="382"/>
    </row>
    <row r="1576" spans="2:7">
      <c r="B1576" s="372"/>
      <c r="C1576" s="382"/>
      <c r="D1576" s="372"/>
      <c r="E1576" s="381"/>
      <c r="F1576" s="372"/>
      <c r="G1576" s="382"/>
    </row>
    <row r="1577" spans="2:7">
      <c r="B1577" s="372"/>
      <c r="C1577" s="382"/>
      <c r="D1577" s="372"/>
      <c r="E1577" s="381"/>
      <c r="F1577" s="372"/>
      <c r="G1577" s="382"/>
    </row>
    <row r="1578" spans="2:7">
      <c r="B1578" s="372"/>
      <c r="C1578" s="382"/>
      <c r="D1578" s="372"/>
      <c r="E1578" s="381"/>
      <c r="F1578" s="372"/>
      <c r="G1578" s="382"/>
    </row>
    <row r="1579" spans="2:7">
      <c r="B1579" s="372"/>
      <c r="C1579" s="382"/>
      <c r="D1579" s="372"/>
      <c r="E1579" s="381"/>
      <c r="F1579" s="372"/>
      <c r="G1579" s="382"/>
    </row>
    <row r="1580" spans="2:7">
      <c r="B1580" s="372"/>
      <c r="C1580" s="382"/>
      <c r="D1580" s="372"/>
      <c r="E1580" s="381"/>
      <c r="F1580" s="372"/>
      <c r="G1580" s="382"/>
    </row>
    <row r="1581" spans="2:7">
      <c r="B1581" s="372"/>
      <c r="C1581" s="382"/>
      <c r="D1581" s="372"/>
      <c r="E1581" s="381"/>
      <c r="F1581" s="372"/>
      <c r="G1581" s="382"/>
    </row>
    <row r="1582" spans="2:7">
      <c r="B1582" s="372"/>
      <c r="C1582" s="382"/>
      <c r="D1582" s="372"/>
      <c r="E1582" s="381"/>
      <c r="F1582" s="372"/>
      <c r="G1582" s="382"/>
    </row>
    <row r="1583" spans="2:7">
      <c r="B1583" s="372"/>
      <c r="C1583" s="382"/>
      <c r="D1583" s="372"/>
      <c r="E1583" s="381"/>
      <c r="F1583" s="372"/>
      <c r="G1583" s="382"/>
    </row>
    <row r="1584" spans="2:7">
      <c r="B1584" s="372"/>
      <c r="C1584" s="382"/>
      <c r="D1584" s="372"/>
      <c r="E1584" s="381"/>
      <c r="F1584" s="372"/>
      <c r="G1584" s="382"/>
    </row>
    <row r="1585" spans="2:7">
      <c r="B1585" s="372"/>
      <c r="C1585" s="382"/>
      <c r="D1585" s="372"/>
      <c r="E1585" s="381"/>
      <c r="F1585" s="372"/>
      <c r="G1585" s="382"/>
    </row>
    <row r="1586" spans="2:7">
      <c r="B1586" s="372"/>
      <c r="C1586" s="382"/>
      <c r="D1586" s="372"/>
      <c r="E1586" s="381"/>
      <c r="F1586" s="372"/>
      <c r="G1586" s="382"/>
    </row>
    <row r="1587" spans="2:7">
      <c r="B1587" s="372"/>
      <c r="C1587" s="382"/>
      <c r="D1587" s="372"/>
      <c r="E1587" s="381"/>
      <c r="F1587" s="372"/>
      <c r="G1587" s="382"/>
    </row>
    <row r="1588" spans="2:7">
      <c r="B1588" s="372"/>
      <c r="C1588" s="382"/>
      <c r="D1588" s="372"/>
      <c r="E1588" s="381"/>
      <c r="F1588" s="372"/>
      <c r="G1588" s="382"/>
    </row>
    <row r="1589" spans="2:7">
      <c r="B1589" s="372"/>
      <c r="C1589" s="382"/>
      <c r="D1589" s="372"/>
      <c r="E1589" s="381"/>
      <c r="F1589" s="372"/>
      <c r="G1589" s="382"/>
    </row>
    <row r="1590" spans="2:7">
      <c r="B1590" s="372"/>
      <c r="C1590" s="382"/>
      <c r="D1590" s="372"/>
      <c r="E1590" s="381"/>
      <c r="F1590" s="372"/>
      <c r="G1590" s="382"/>
    </row>
    <row r="1591" spans="2:7">
      <c r="B1591" s="372"/>
      <c r="C1591" s="382"/>
      <c r="D1591" s="372"/>
      <c r="E1591" s="381"/>
      <c r="F1591" s="372"/>
      <c r="G1591" s="382"/>
    </row>
    <row r="1592" spans="2:7">
      <c r="B1592" s="372"/>
      <c r="C1592" s="382"/>
      <c r="D1592" s="372"/>
      <c r="E1592" s="381"/>
      <c r="F1592" s="372"/>
      <c r="G1592" s="382"/>
    </row>
    <row r="1593" spans="2:7">
      <c r="B1593" s="372"/>
      <c r="C1593" s="382"/>
      <c r="D1593" s="372"/>
      <c r="E1593" s="381"/>
      <c r="F1593" s="372"/>
      <c r="G1593" s="382"/>
    </row>
    <row r="1594" spans="2:7">
      <c r="B1594" s="372"/>
      <c r="C1594" s="382"/>
      <c r="D1594" s="372"/>
      <c r="E1594" s="381"/>
      <c r="F1594" s="372"/>
      <c r="G1594" s="382"/>
    </row>
    <row r="1595" spans="2:7">
      <c r="B1595" s="372"/>
      <c r="C1595" s="382"/>
      <c r="D1595" s="372"/>
      <c r="E1595" s="381"/>
      <c r="F1595" s="372"/>
      <c r="G1595" s="382"/>
    </row>
    <row r="1596" spans="2:7">
      <c r="B1596" s="372"/>
      <c r="C1596" s="382"/>
      <c r="D1596" s="372"/>
      <c r="E1596" s="381"/>
      <c r="F1596" s="372"/>
      <c r="G1596" s="382"/>
    </row>
    <row r="1597" spans="2:7">
      <c r="B1597" s="372"/>
      <c r="C1597" s="382"/>
      <c r="D1597" s="372"/>
      <c r="E1597" s="381"/>
      <c r="F1597" s="372"/>
      <c r="G1597" s="382"/>
    </row>
    <row r="1598" spans="2:7">
      <c r="B1598" s="372"/>
      <c r="C1598" s="382"/>
      <c r="D1598" s="372"/>
      <c r="E1598" s="381"/>
      <c r="F1598" s="372"/>
      <c r="G1598" s="382"/>
    </row>
    <row r="1599" spans="2:7">
      <c r="B1599" s="372"/>
      <c r="C1599" s="382"/>
      <c r="D1599" s="372"/>
      <c r="E1599" s="381"/>
      <c r="F1599" s="372"/>
      <c r="G1599" s="382"/>
    </row>
    <row r="1600" spans="2:7">
      <c r="B1600" s="372"/>
      <c r="C1600" s="382"/>
      <c r="D1600" s="372"/>
      <c r="E1600" s="381"/>
      <c r="F1600" s="372"/>
      <c r="G1600" s="382"/>
    </row>
    <row r="1601" spans="2:7">
      <c r="B1601" s="372"/>
      <c r="C1601" s="382"/>
      <c r="D1601" s="372"/>
      <c r="E1601" s="381"/>
      <c r="F1601" s="372"/>
      <c r="G1601" s="382"/>
    </row>
    <row r="1602" spans="2:7">
      <c r="B1602" s="372"/>
      <c r="C1602" s="382"/>
      <c r="D1602" s="372"/>
      <c r="E1602" s="381"/>
      <c r="F1602" s="372"/>
      <c r="G1602" s="382"/>
    </row>
    <row r="1603" spans="2:7">
      <c r="B1603" s="372"/>
      <c r="C1603" s="382"/>
      <c r="D1603" s="372"/>
      <c r="E1603" s="381"/>
      <c r="F1603" s="372"/>
      <c r="G1603" s="382"/>
    </row>
    <row r="1604" spans="2:7">
      <c r="B1604" s="372"/>
      <c r="C1604" s="382"/>
      <c r="D1604" s="372"/>
      <c r="E1604" s="381"/>
      <c r="F1604" s="372"/>
      <c r="G1604" s="382"/>
    </row>
    <row r="1605" spans="2:7">
      <c r="B1605" s="372"/>
      <c r="C1605" s="382"/>
      <c r="D1605" s="372"/>
      <c r="E1605" s="381"/>
      <c r="F1605" s="372"/>
      <c r="G1605" s="382"/>
    </row>
    <row r="1606" spans="2:7">
      <c r="B1606" s="372"/>
      <c r="C1606" s="382"/>
      <c r="D1606" s="372"/>
      <c r="E1606" s="381"/>
      <c r="F1606" s="372"/>
      <c r="G1606" s="382"/>
    </row>
    <row r="1607" spans="2:7">
      <c r="B1607" s="372"/>
      <c r="C1607" s="382"/>
      <c r="D1607" s="372"/>
      <c r="E1607" s="381"/>
      <c r="F1607" s="372"/>
      <c r="G1607" s="382"/>
    </row>
    <row r="1608" spans="2:7">
      <c r="B1608" s="372"/>
      <c r="C1608" s="382"/>
      <c r="D1608" s="372"/>
      <c r="E1608" s="381"/>
      <c r="F1608" s="372"/>
      <c r="G1608" s="382"/>
    </row>
    <row r="1609" spans="2:7">
      <c r="B1609" s="372"/>
      <c r="C1609" s="382"/>
      <c r="D1609" s="372"/>
      <c r="E1609" s="381"/>
      <c r="F1609" s="372"/>
      <c r="G1609" s="382"/>
    </row>
    <row r="1610" spans="2:7">
      <c r="B1610" s="372"/>
      <c r="C1610" s="382"/>
      <c r="D1610" s="372"/>
      <c r="E1610" s="381"/>
      <c r="F1610" s="372"/>
      <c r="G1610" s="382"/>
    </row>
    <row r="1611" spans="2:7">
      <c r="B1611" s="372"/>
      <c r="C1611" s="382"/>
      <c r="D1611" s="372"/>
      <c r="E1611" s="381"/>
      <c r="F1611" s="372"/>
      <c r="G1611" s="382"/>
    </row>
    <row r="1612" spans="2:7">
      <c r="B1612" s="372"/>
      <c r="C1612" s="382"/>
      <c r="D1612" s="372"/>
      <c r="E1612" s="381"/>
      <c r="F1612" s="372"/>
      <c r="G1612" s="382"/>
    </row>
    <row r="1613" spans="2:7">
      <c r="B1613" s="372"/>
      <c r="C1613" s="382"/>
      <c r="D1613" s="372"/>
      <c r="E1613" s="381"/>
      <c r="F1613" s="372"/>
      <c r="G1613" s="382"/>
    </row>
    <row r="1614" spans="2:7">
      <c r="B1614" s="372"/>
      <c r="C1614" s="382"/>
      <c r="D1614" s="372"/>
      <c r="E1614" s="381"/>
      <c r="F1614" s="372"/>
      <c r="G1614" s="382"/>
    </row>
    <row r="1615" spans="2:7">
      <c r="B1615" s="372"/>
      <c r="C1615" s="382"/>
      <c r="D1615" s="372"/>
      <c r="E1615" s="381"/>
      <c r="F1615" s="372"/>
      <c r="G1615" s="382"/>
    </row>
    <row r="1616" spans="2:7">
      <c r="B1616" s="372"/>
      <c r="C1616" s="382"/>
      <c r="D1616" s="372"/>
      <c r="E1616" s="381"/>
      <c r="F1616" s="372"/>
      <c r="G1616" s="382"/>
    </row>
    <row r="1617" spans="2:7">
      <c r="B1617" s="372"/>
      <c r="C1617" s="382"/>
      <c r="D1617" s="372"/>
      <c r="E1617" s="381"/>
      <c r="F1617" s="372"/>
      <c r="G1617" s="382"/>
    </row>
    <row r="1618" spans="2:7">
      <c r="B1618" s="372"/>
      <c r="C1618" s="382"/>
      <c r="D1618" s="372"/>
      <c r="E1618" s="381"/>
      <c r="F1618" s="372"/>
      <c r="G1618" s="382"/>
    </row>
    <row r="1619" spans="2:7">
      <c r="B1619" s="372"/>
      <c r="C1619" s="382"/>
      <c r="D1619" s="372"/>
      <c r="E1619" s="381"/>
      <c r="F1619" s="372"/>
      <c r="G1619" s="382"/>
    </row>
    <row r="1620" spans="2:7">
      <c r="B1620" s="372"/>
      <c r="C1620" s="382"/>
      <c r="D1620" s="372"/>
      <c r="E1620" s="381"/>
      <c r="F1620" s="372"/>
      <c r="G1620" s="382"/>
    </row>
    <row r="1621" spans="2:7">
      <c r="B1621" s="372"/>
      <c r="C1621" s="382"/>
      <c r="D1621" s="372"/>
      <c r="E1621" s="381"/>
      <c r="F1621" s="372"/>
      <c r="G1621" s="382"/>
    </row>
    <row r="1622" spans="2:7">
      <c r="B1622" s="372"/>
      <c r="C1622" s="382"/>
      <c r="D1622" s="372"/>
      <c r="E1622" s="381"/>
      <c r="F1622" s="372"/>
      <c r="G1622" s="382"/>
    </row>
    <row r="1623" spans="2:7">
      <c r="B1623" s="372"/>
      <c r="C1623" s="382"/>
      <c r="D1623" s="372"/>
      <c r="E1623" s="381"/>
      <c r="F1623" s="372"/>
      <c r="G1623" s="382"/>
    </row>
    <row r="1624" spans="2:7">
      <c r="B1624" s="372"/>
      <c r="C1624" s="382"/>
      <c r="D1624" s="372"/>
      <c r="E1624" s="381"/>
      <c r="F1624" s="372"/>
      <c r="G1624" s="382"/>
    </row>
    <row r="1625" spans="2:7">
      <c r="B1625" s="372"/>
      <c r="C1625" s="382"/>
      <c r="D1625" s="372"/>
      <c r="E1625" s="381"/>
      <c r="F1625" s="372"/>
      <c r="G1625" s="382"/>
    </row>
    <row r="1626" spans="2:7">
      <c r="B1626" s="372"/>
      <c r="C1626" s="382"/>
      <c r="D1626" s="372"/>
      <c r="E1626" s="381"/>
      <c r="F1626" s="372"/>
      <c r="G1626" s="382"/>
    </row>
    <row r="1627" spans="2:7">
      <c r="B1627" s="372"/>
      <c r="C1627" s="382"/>
      <c r="D1627" s="372"/>
      <c r="E1627" s="381"/>
      <c r="F1627" s="372"/>
      <c r="G1627" s="382"/>
    </row>
    <row r="1628" spans="2:7">
      <c r="B1628" s="372"/>
      <c r="C1628" s="382"/>
      <c r="D1628" s="372"/>
      <c r="E1628" s="381"/>
      <c r="F1628" s="372"/>
      <c r="G1628" s="382"/>
    </row>
    <row r="1629" spans="2:7">
      <c r="B1629" s="372"/>
      <c r="C1629" s="382"/>
      <c r="D1629" s="372"/>
      <c r="E1629" s="381"/>
      <c r="F1629" s="372"/>
      <c r="G1629" s="382"/>
    </row>
    <row r="1630" spans="2:7">
      <c r="B1630" s="372"/>
      <c r="C1630" s="382"/>
      <c r="D1630" s="372"/>
      <c r="E1630" s="381"/>
      <c r="F1630" s="372"/>
      <c r="G1630" s="382"/>
    </row>
    <row r="1631" spans="2:7">
      <c r="B1631" s="372"/>
      <c r="C1631" s="382"/>
      <c r="D1631" s="372"/>
      <c r="E1631" s="381"/>
      <c r="F1631" s="372"/>
      <c r="G1631" s="382"/>
    </row>
    <row r="1632" spans="2:7">
      <c r="B1632" s="372"/>
      <c r="C1632" s="382"/>
      <c r="D1632" s="372"/>
      <c r="E1632" s="381"/>
      <c r="F1632" s="372"/>
      <c r="G1632" s="382"/>
    </row>
    <row r="1633" spans="2:7">
      <c r="B1633" s="372"/>
      <c r="C1633" s="382"/>
      <c r="D1633" s="372"/>
      <c r="E1633" s="381"/>
      <c r="F1633" s="372"/>
      <c r="G1633" s="382"/>
    </row>
    <row r="1634" spans="2:7">
      <c r="B1634" s="372"/>
      <c r="C1634" s="382"/>
      <c r="D1634" s="372"/>
      <c r="E1634" s="381"/>
      <c r="F1634" s="372"/>
      <c r="G1634" s="382"/>
    </row>
    <row r="1635" spans="2:7">
      <c r="B1635" s="372"/>
      <c r="C1635" s="382"/>
      <c r="D1635" s="372"/>
      <c r="E1635" s="381"/>
      <c r="F1635" s="372"/>
      <c r="G1635" s="382"/>
    </row>
    <row r="1636" spans="2:7">
      <c r="B1636" s="372"/>
      <c r="C1636" s="382"/>
      <c r="D1636" s="372"/>
      <c r="E1636" s="381"/>
      <c r="F1636" s="372"/>
      <c r="G1636" s="382"/>
    </row>
    <row r="1637" spans="2:7">
      <c r="B1637" s="372"/>
      <c r="C1637" s="382"/>
      <c r="D1637" s="372"/>
      <c r="E1637" s="381"/>
      <c r="F1637" s="372"/>
      <c r="G1637" s="382"/>
    </row>
    <row r="1638" spans="2:7">
      <c r="B1638" s="372"/>
      <c r="C1638" s="382"/>
      <c r="D1638" s="372"/>
      <c r="E1638" s="381"/>
      <c r="F1638" s="372"/>
      <c r="G1638" s="382"/>
    </row>
    <row r="1639" spans="2:7">
      <c r="B1639" s="372"/>
      <c r="C1639" s="382"/>
      <c r="D1639" s="372"/>
      <c r="E1639" s="381"/>
      <c r="F1639" s="372"/>
      <c r="G1639" s="382"/>
    </row>
    <row r="1640" spans="2:7">
      <c r="B1640" s="372"/>
      <c r="C1640" s="382"/>
      <c r="D1640" s="372"/>
      <c r="E1640" s="381"/>
      <c r="F1640" s="372"/>
      <c r="G1640" s="382"/>
    </row>
    <row r="1641" spans="2:7">
      <c r="B1641" s="372"/>
      <c r="C1641" s="382"/>
      <c r="D1641" s="372"/>
      <c r="E1641" s="381"/>
      <c r="F1641" s="372"/>
      <c r="G1641" s="382"/>
    </row>
    <row r="1642" spans="2:7">
      <c r="B1642" s="372"/>
      <c r="C1642" s="382"/>
      <c r="D1642" s="372"/>
      <c r="E1642" s="381"/>
      <c r="F1642" s="372"/>
      <c r="G1642" s="382"/>
    </row>
    <row r="1643" spans="2:7">
      <c r="B1643" s="372"/>
      <c r="C1643" s="382"/>
      <c r="D1643" s="372"/>
      <c r="E1643" s="381"/>
      <c r="F1643" s="372"/>
      <c r="G1643" s="382"/>
    </row>
    <row r="1644" spans="2:7">
      <c r="B1644" s="372"/>
      <c r="C1644" s="382"/>
      <c r="D1644" s="372"/>
      <c r="E1644" s="381"/>
      <c r="F1644" s="372"/>
      <c r="G1644" s="382"/>
    </row>
    <row r="1645" spans="2:7">
      <c r="B1645" s="372"/>
      <c r="C1645" s="382"/>
      <c r="D1645" s="372"/>
      <c r="E1645" s="381"/>
      <c r="F1645" s="372"/>
      <c r="G1645" s="382"/>
    </row>
    <row r="1646" spans="2:7">
      <c r="B1646" s="372"/>
      <c r="C1646" s="382"/>
      <c r="D1646" s="372"/>
      <c r="E1646" s="381"/>
      <c r="F1646" s="372"/>
      <c r="G1646" s="382"/>
    </row>
    <row r="1647" spans="2:7">
      <c r="B1647" s="372"/>
      <c r="C1647" s="382"/>
      <c r="D1647" s="372"/>
      <c r="E1647" s="381"/>
      <c r="F1647" s="372"/>
      <c r="G1647" s="382"/>
    </row>
    <row r="1648" spans="2:7">
      <c r="B1648" s="372"/>
      <c r="C1648" s="382"/>
      <c r="D1648" s="372"/>
      <c r="E1648" s="381"/>
      <c r="F1648" s="372"/>
      <c r="G1648" s="382"/>
    </row>
    <row r="1649" spans="2:7">
      <c r="B1649" s="372"/>
      <c r="C1649" s="382"/>
      <c r="D1649" s="372"/>
      <c r="E1649" s="381"/>
      <c r="F1649" s="372"/>
      <c r="G1649" s="382"/>
    </row>
    <row r="1650" spans="2:7">
      <c r="B1650" s="372"/>
      <c r="C1650" s="382"/>
      <c r="D1650" s="372"/>
      <c r="E1650" s="381"/>
      <c r="F1650" s="372"/>
      <c r="G1650" s="382"/>
    </row>
    <row r="1651" spans="2:7">
      <c r="B1651" s="372"/>
      <c r="C1651" s="382"/>
      <c r="D1651" s="372"/>
      <c r="E1651" s="381"/>
      <c r="F1651" s="372"/>
      <c r="G1651" s="382"/>
    </row>
    <row r="1652" spans="2:7">
      <c r="B1652" s="372"/>
      <c r="C1652" s="382"/>
      <c r="D1652" s="372"/>
      <c r="E1652" s="381"/>
      <c r="F1652" s="372"/>
      <c r="G1652" s="382"/>
    </row>
    <row r="1653" spans="2:7">
      <c r="B1653" s="372"/>
      <c r="C1653" s="382"/>
      <c r="D1653" s="372"/>
      <c r="E1653" s="381"/>
      <c r="F1653" s="372"/>
      <c r="G1653" s="382"/>
    </row>
    <row r="1654" spans="2:7">
      <c r="B1654" s="372"/>
      <c r="C1654" s="382"/>
      <c r="D1654" s="372"/>
      <c r="E1654" s="381"/>
      <c r="F1654" s="372"/>
      <c r="G1654" s="382"/>
    </row>
    <row r="1655" spans="2:7">
      <c r="B1655" s="372"/>
      <c r="C1655" s="382"/>
      <c r="D1655" s="372"/>
      <c r="E1655" s="381"/>
      <c r="F1655" s="372"/>
      <c r="G1655" s="382"/>
    </row>
    <row r="1656" spans="2:7">
      <c r="B1656" s="372"/>
      <c r="C1656" s="382"/>
      <c r="D1656" s="372"/>
      <c r="E1656" s="381"/>
      <c r="F1656" s="372"/>
      <c r="G1656" s="382"/>
    </row>
    <row r="1657" spans="2:7">
      <c r="B1657" s="372"/>
      <c r="C1657" s="382"/>
      <c r="D1657" s="372"/>
      <c r="E1657" s="381"/>
      <c r="F1657" s="372"/>
      <c r="G1657" s="382"/>
    </row>
    <row r="1658" spans="2:7">
      <c r="B1658" s="372"/>
      <c r="C1658" s="382"/>
      <c r="D1658" s="372"/>
      <c r="E1658" s="381"/>
      <c r="F1658" s="372"/>
      <c r="G1658" s="382"/>
    </row>
    <row r="1659" spans="2:7">
      <c r="B1659" s="372"/>
      <c r="C1659" s="382"/>
      <c r="D1659" s="372"/>
      <c r="E1659" s="381"/>
      <c r="F1659" s="372"/>
      <c r="G1659" s="382"/>
    </row>
    <row r="1660" spans="2:7">
      <c r="B1660" s="372"/>
      <c r="C1660" s="382"/>
      <c r="D1660" s="372"/>
      <c r="E1660" s="381"/>
      <c r="F1660" s="372"/>
      <c r="G1660" s="382"/>
    </row>
    <row r="1661" spans="2:7">
      <c r="B1661" s="372"/>
      <c r="C1661" s="382"/>
      <c r="D1661" s="372"/>
      <c r="E1661" s="381"/>
      <c r="F1661" s="372"/>
      <c r="G1661" s="382"/>
    </row>
    <row r="1662" spans="2:7">
      <c r="B1662" s="372"/>
      <c r="C1662" s="382"/>
      <c r="D1662" s="372"/>
      <c r="E1662" s="381"/>
      <c r="F1662" s="372"/>
      <c r="G1662" s="382"/>
    </row>
    <row r="1663" spans="2:7">
      <c r="B1663" s="372"/>
      <c r="C1663" s="382"/>
      <c r="D1663" s="372"/>
      <c r="E1663" s="381"/>
      <c r="F1663" s="372"/>
      <c r="G1663" s="382"/>
    </row>
    <row r="1664" spans="2:7">
      <c r="B1664" s="372"/>
      <c r="C1664" s="382"/>
      <c r="D1664" s="372"/>
      <c r="E1664" s="381"/>
      <c r="F1664" s="372"/>
      <c r="G1664" s="382"/>
    </row>
    <row r="1665" spans="2:7">
      <c r="B1665" s="372"/>
      <c r="C1665" s="382"/>
      <c r="D1665" s="372"/>
      <c r="E1665" s="381"/>
      <c r="F1665" s="372"/>
      <c r="G1665" s="382"/>
    </row>
    <row r="1666" spans="2:7">
      <c r="B1666" s="372"/>
      <c r="C1666" s="382"/>
      <c r="D1666" s="372"/>
      <c r="E1666" s="381"/>
      <c r="F1666" s="372"/>
      <c r="G1666" s="382"/>
    </row>
    <row r="1667" spans="2:7">
      <c r="B1667" s="372"/>
      <c r="C1667" s="382"/>
      <c r="D1667" s="372"/>
      <c r="E1667" s="381"/>
      <c r="F1667" s="372"/>
      <c r="G1667" s="382"/>
    </row>
    <row r="1668" spans="2:7">
      <c r="B1668" s="372"/>
      <c r="C1668" s="382"/>
      <c r="D1668" s="372"/>
      <c r="E1668" s="381"/>
      <c r="F1668" s="372"/>
      <c r="G1668" s="382"/>
    </row>
    <row r="1669" spans="2:7">
      <c r="B1669" s="372"/>
      <c r="C1669" s="382"/>
      <c r="D1669" s="372"/>
      <c r="E1669" s="381"/>
      <c r="F1669" s="372"/>
      <c r="G1669" s="382"/>
    </row>
    <row r="1670" spans="2:7">
      <c r="B1670" s="372"/>
      <c r="C1670" s="382"/>
      <c r="D1670" s="372"/>
      <c r="E1670" s="381"/>
      <c r="F1670" s="372"/>
      <c r="G1670" s="382"/>
    </row>
    <row r="1671" spans="2:7">
      <c r="B1671" s="372"/>
      <c r="C1671" s="382"/>
      <c r="D1671" s="372"/>
      <c r="E1671" s="381"/>
      <c r="F1671" s="372"/>
      <c r="G1671" s="382"/>
    </row>
    <row r="1672" spans="2:7">
      <c r="B1672" s="372"/>
      <c r="C1672" s="382"/>
      <c r="D1672" s="372"/>
      <c r="E1672" s="381"/>
      <c r="F1672" s="372"/>
      <c r="G1672" s="382"/>
    </row>
    <row r="1673" spans="2:7">
      <c r="B1673" s="372"/>
      <c r="C1673" s="382"/>
      <c r="D1673" s="372"/>
      <c r="E1673" s="381"/>
      <c r="F1673" s="372"/>
      <c r="G1673" s="382"/>
    </row>
    <row r="1674" spans="2:7">
      <c r="B1674" s="372"/>
      <c r="C1674" s="382"/>
      <c r="D1674" s="372"/>
      <c r="E1674" s="381"/>
      <c r="F1674" s="372"/>
      <c r="G1674" s="382"/>
    </row>
    <row r="1675" spans="2:7">
      <c r="B1675" s="372"/>
      <c r="C1675" s="382"/>
      <c r="D1675" s="372"/>
      <c r="E1675" s="381"/>
      <c r="F1675" s="372"/>
      <c r="G1675" s="382"/>
    </row>
    <row r="1676" spans="2:7">
      <c r="B1676" s="372"/>
      <c r="C1676" s="382"/>
      <c r="D1676" s="372"/>
      <c r="E1676" s="381"/>
      <c r="F1676" s="372"/>
      <c r="G1676" s="382"/>
    </row>
    <row r="1677" spans="2:7">
      <c r="B1677" s="372"/>
      <c r="C1677" s="382"/>
      <c r="D1677" s="372"/>
      <c r="E1677" s="381"/>
      <c r="F1677" s="372"/>
      <c r="G1677" s="382"/>
    </row>
    <row r="1678" spans="2:7">
      <c r="B1678" s="372"/>
      <c r="C1678" s="382"/>
      <c r="D1678" s="372"/>
      <c r="E1678" s="381"/>
      <c r="F1678" s="372"/>
      <c r="G1678" s="382"/>
    </row>
    <row r="1679" spans="2:7">
      <c r="B1679" s="372"/>
      <c r="C1679" s="382"/>
      <c r="D1679" s="372"/>
      <c r="E1679" s="381"/>
      <c r="F1679" s="372"/>
      <c r="G1679" s="382"/>
    </row>
    <row r="1680" spans="2:7">
      <c r="B1680" s="372"/>
      <c r="C1680" s="382"/>
      <c r="D1680" s="372"/>
      <c r="E1680" s="381"/>
      <c r="F1680" s="372"/>
      <c r="G1680" s="382"/>
    </row>
    <row r="1681" spans="2:7">
      <c r="B1681" s="372"/>
      <c r="C1681" s="382"/>
      <c r="D1681" s="372"/>
      <c r="E1681" s="381"/>
      <c r="F1681" s="372"/>
      <c r="G1681" s="382"/>
    </row>
    <row r="1682" spans="2:7">
      <c r="B1682" s="372"/>
      <c r="C1682" s="382"/>
      <c r="D1682" s="372"/>
      <c r="E1682" s="381"/>
      <c r="F1682" s="372"/>
      <c r="G1682" s="382"/>
    </row>
    <row r="1683" spans="2:7">
      <c r="B1683" s="372"/>
      <c r="C1683" s="382"/>
      <c r="D1683" s="372"/>
      <c r="E1683" s="381"/>
      <c r="F1683" s="372"/>
      <c r="G1683" s="382"/>
    </row>
    <row r="1684" spans="2:7">
      <c r="B1684" s="372"/>
      <c r="C1684" s="382"/>
      <c r="D1684" s="372"/>
      <c r="E1684" s="381"/>
      <c r="F1684" s="372"/>
      <c r="G1684" s="382"/>
    </row>
    <row r="1685" spans="2:7">
      <c r="B1685" s="372"/>
      <c r="C1685" s="382"/>
      <c r="D1685" s="372"/>
      <c r="E1685" s="381"/>
      <c r="F1685" s="372"/>
      <c r="G1685" s="382"/>
    </row>
    <row r="1686" spans="2:7">
      <c r="B1686" s="372"/>
      <c r="C1686" s="382"/>
      <c r="D1686" s="372"/>
      <c r="E1686" s="381"/>
      <c r="F1686" s="372"/>
      <c r="G1686" s="382"/>
    </row>
    <row r="1687" spans="2:7">
      <c r="B1687" s="372"/>
      <c r="C1687" s="382"/>
      <c r="D1687" s="372"/>
      <c r="E1687" s="381"/>
      <c r="F1687" s="372"/>
      <c r="G1687" s="382"/>
    </row>
    <row r="1688" spans="2:7">
      <c r="B1688" s="372"/>
      <c r="C1688" s="382"/>
      <c r="D1688" s="372"/>
      <c r="E1688" s="381"/>
      <c r="F1688" s="372"/>
      <c r="G1688" s="382"/>
    </row>
    <row r="1689" spans="2:7">
      <c r="B1689" s="372"/>
      <c r="C1689" s="382"/>
      <c r="D1689" s="372"/>
      <c r="E1689" s="381"/>
      <c r="F1689" s="372"/>
      <c r="G1689" s="382"/>
    </row>
    <row r="1690" spans="2:7">
      <c r="B1690" s="372"/>
      <c r="C1690" s="382"/>
      <c r="D1690" s="372"/>
      <c r="E1690" s="381"/>
      <c r="F1690" s="372"/>
      <c r="G1690" s="382"/>
    </row>
    <row r="1691" spans="2:7">
      <c r="B1691" s="372"/>
      <c r="C1691" s="382"/>
      <c r="D1691" s="372"/>
      <c r="E1691" s="381"/>
      <c r="F1691" s="372"/>
      <c r="G1691" s="382"/>
    </row>
    <row r="1692" spans="2:7">
      <c r="B1692" s="372"/>
      <c r="C1692" s="382"/>
      <c r="D1692" s="372"/>
      <c r="E1692" s="381"/>
      <c r="F1692" s="372"/>
      <c r="G1692" s="382"/>
    </row>
    <row r="1693" spans="2:7">
      <c r="B1693" s="372"/>
      <c r="C1693" s="382"/>
      <c r="D1693" s="372"/>
      <c r="E1693" s="381"/>
      <c r="F1693" s="372"/>
      <c r="G1693" s="382"/>
    </row>
    <row r="1694" spans="2:7">
      <c r="B1694" s="372"/>
      <c r="C1694" s="382"/>
      <c r="D1694" s="372"/>
      <c r="E1694" s="381"/>
      <c r="F1694" s="372"/>
      <c r="G1694" s="382"/>
    </row>
    <row r="1695" spans="2:7">
      <c r="B1695" s="372"/>
      <c r="C1695" s="382"/>
      <c r="D1695" s="372"/>
      <c r="E1695" s="381"/>
      <c r="F1695" s="372"/>
      <c r="G1695" s="382"/>
    </row>
    <row r="1696" spans="2:7">
      <c r="B1696" s="372"/>
      <c r="C1696" s="382"/>
      <c r="D1696" s="372"/>
      <c r="E1696" s="381"/>
      <c r="F1696" s="372"/>
      <c r="G1696" s="382"/>
    </row>
    <row r="1697" spans="2:7">
      <c r="B1697" s="372"/>
      <c r="C1697" s="382"/>
      <c r="D1697" s="372"/>
      <c r="E1697" s="381"/>
      <c r="F1697" s="372"/>
      <c r="G1697" s="382"/>
    </row>
    <row r="1698" spans="2:7">
      <c r="B1698" s="372"/>
      <c r="C1698" s="382"/>
      <c r="D1698" s="372"/>
      <c r="E1698" s="381"/>
      <c r="F1698" s="372"/>
      <c r="G1698" s="382"/>
    </row>
    <row r="1699" spans="2:7">
      <c r="B1699" s="372"/>
      <c r="C1699" s="382"/>
      <c r="D1699" s="372"/>
      <c r="E1699" s="381"/>
      <c r="F1699" s="372"/>
      <c r="G1699" s="382"/>
    </row>
    <row r="1700" spans="2:7">
      <c r="B1700" s="372"/>
      <c r="C1700" s="382"/>
      <c r="D1700" s="372"/>
      <c r="E1700" s="381"/>
      <c r="F1700" s="372"/>
      <c r="G1700" s="382"/>
    </row>
    <row r="1701" spans="2:7">
      <c r="B1701" s="372"/>
      <c r="C1701" s="382"/>
      <c r="D1701" s="372"/>
      <c r="E1701" s="381"/>
      <c r="F1701" s="372"/>
      <c r="G1701" s="382"/>
    </row>
    <row r="1702" spans="2:7">
      <c r="B1702" s="372"/>
      <c r="C1702" s="382"/>
      <c r="D1702" s="372"/>
      <c r="E1702" s="381"/>
      <c r="F1702" s="372"/>
      <c r="G1702" s="382"/>
    </row>
    <row r="1703" spans="2:7">
      <c r="B1703" s="372"/>
      <c r="C1703" s="382"/>
      <c r="D1703" s="372"/>
      <c r="E1703" s="381"/>
      <c r="F1703" s="372"/>
      <c r="G1703" s="382"/>
    </row>
    <row r="1704" spans="2:7">
      <c r="B1704" s="372"/>
      <c r="C1704" s="382"/>
      <c r="D1704" s="372"/>
      <c r="E1704" s="381"/>
      <c r="F1704" s="372"/>
      <c r="G1704" s="382"/>
    </row>
    <row r="1705" spans="2:7">
      <c r="B1705" s="372"/>
      <c r="C1705" s="382"/>
      <c r="D1705" s="372"/>
      <c r="E1705" s="381"/>
      <c r="F1705" s="372"/>
      <c r="G1705" s="382"/>
    </row>
    <row r="1706" spans="2:7">
      <c r="B1706" s="372"/>
      <c r="C1706" s="382"/>
      <c r="D1706" s="372"/>
      <c r="E1706" s="381"/>
      <c r="F1706" s="372"/>
      <c r="G1706" s="382"/>
    </row>
    <row r="1707" spans="2:7">
      <c r="B1707" s="372"/>
      <c r="C1707" s="382"/>
      <c r="D1707" s="372"/>
      <c r="E1707" s="381"/>
      <c r="F1707" s="372"/>
      <c r="G1707" s="382"/>
    </row>
    <row r="1708" spans="2:7">
      <c r="B1708" s="372"/>
      <c r="C1708" s="382"/>
      <c r="D1708" s="372"/>
      <c r="E1708" s="381"/>
      <c r="F1708" s="372"/>
      <c r="G1708" s="382"/>
    </row>
    <row r="1709" spans="2:7">
      <c r="B1709" s="372"/>
      <c r="C1709" s="382"/>
      <c r="D1709" s="372"/>
      <c r="E1709" s="381"/>
      <c r="F1709" s="372"/>
      <c r="G1709" s="382"/>
    </row>
    <row r="1710" spans="2:7">
      <c r="B1710" s="372"/>
      <c r="C1710" s="382"/>
      <c r="D1710" s="372"/>
      <c r="E1710" s="381"/>
      <c r="F1710" s="372"/>
      <c r="G1710" s="382"/>
    </row>
    <row r="1711" spans="2:7">
      <c r="B1711" s="372"/>
      <c r="C1711" s="382"/>
      <c r="D1711" s="372"/>
      <c r="E1711" s="381"/>
      <c r="F1711" s="372"/>
      <c r="G1711" s="382"/>
    </row>
    <row r="1712" spans="2:7">
      <c r="B1712" s="372"/>
      <c r="C1712" s="382"/>
      <c r="D1712" s="372"/>
      <c r="E1712" s="381"/>
      <c r="F1712" s="372"/>
      <c r="G1712" s="382"/>
    </row>
    <row r="1713" spans="2:7">
      <c r="B1713" s="372"/>
      <c r="C1713" s="382"/>
      <c r="D1713" s="372"/>
      <c r="E1713" s="381"/>
      <c r="F1713" s="372"/>
      <c r="G1713" s="382"/>
    </row>
    <row r="1714" spans="2:7">
      <c r="B1714" s="372"/>
      <c r="C1714" s="382"/>
      <c r="D1714" s="372"/>
      <c r="E1714" s="381"/>
      <c r="F1714" s="372"/>
      <c r="G1714" s="382"/>
    </row>
    <row r="1715" spans="2:7">
      <c r="B1715" s="372"/>
      <c r="C1715" s="382"/>
      <c r="D1715" s="372"/>
      <c r="E1715" s="381"/>
      <c r="F1715" s="372"/>
      <c r="G1715" s="382"/>
    </row>
    <row r="1716" spans="2:7">
      <c r="B1716" s="372"/>
      <c r="C1716" s="382"/>
      <c r="D1716" s="372"/>
      <c r="E1716" s="381"/>
      <c r="F1716" s="372"/>
      <c r="G1716" s="382"/>
    </row>
    <row r="1717" spans="2:7">
      <c r="B1717" s="372"/>
      <c r="C1717" s="382"/>
      <c r="D1717" s="372"/>
      <c r="E1717" s="381"/>
      <c r="F1717" s="372"/>
      <c r="G1717" s="382"/>
    </row>
    <row r="1718" spans="2:7">
      <c r="B1718" s="372"/>
      <c r="C1718" s="382"/>
      <c r="D1718" s="372"/>
      <c r="E1718" s="381"/>
      <c r="F1718" s="372"/>
      <c r="G1718" s="382"/>
    </row>
    <row r="1719" spans="2:7">
      <c r="B1719" s="372"/>
      <c r="C1719" s="382"/>
      <c r="D1719" s="372"/>
      <c r="E1719" s="381"/>
      <c r="F1719" s="372"/>
      <c r="G1719" s="382"/>
    </row>
    <row r="1720" spans="2:7">
      <c r="B1720" s="372"/>
      <c r="C1720" s="382"/>
      <c r="D1720" s="372"/>
      <c r="E1720" s="381"/>
      <c r="F1720" s="372"/>
      <c r="G1720" s="382"/>
    </row>
    <row r="1721" spans="2:7">
      <c r="B1721" s="372"/>
      <c r="C1721" s="382"/>
      <c r="D1721" s="372"/>
      <c r="E1721" s="381"/>
      <c r="F1721" s="372"/>
      <c r="G1721" s="382"/>
    </row>
    <row r="1722" spans="2:7">
      <c r="B1722" s="372"/>
      <c r="C1722" s="382"/>
      <c r="D1722" s="372"/>
      <c r="E1722" s="381"/>
      <c r="F1722" s="372"/>
      <c r="G1722" s="382"/>
    </row>
    <row r="1723" spans="2:7">
      <c r="B1723" s="372"/>
      <c r="C1723" s="382"/>
      <c r="D1723" s="372"/>
      <c r="E1723" s="381"/>
      <c r="F1723" s="372"/>
      <c r="G1723" s="382"/>
    </row>
    <row r="1724" spans="2:7">
      <c r="B1724" s="372"/>
      <c r="C1724" s="382"/>
      <c r="D1724" s="372"/>
      <c r="E1724" s="381"/>
      <c r="F1724" s="372"/>
      <c r="G1724" s="382"/>
    </row>
    <row r="1725" spans="2:7">
      <c r="B1725" s="372"/>
      <c r="C1725" s="382"/>
      <c r="D1725" s="372"/>
      <c r="E1725" s="381"/>
      <c r="F1725" s="372"/>
      <c r="G1725" s="382"/>
    </row>
    <row r="1726" spans="2:7">
      <c r="B1726" s="372"/>
      <c r="C1726" s="382"/>
      <c r="D1726" s="372"/>
      <c r="E1726" s="381"/>
      <c r="F1726" s="372"/>
      <c r="G1726" s="382"/>
    </row>
    <row r="1727" spans="2:7">
      <c r="B1727" s="372"/>
      <c r="C1727" s="382"/>
      <c r="D1727" s="372"/>
      <c r="E1727" s="381"/>
      <c r="F1727" s="372"/>
      <c r="G1727" s="382"/>
    </row>
    <row r="1728" spans="2:7">
      <c r="B1728" s="372"/>
      <c r="C1728" s="382"/>
      <c r="D1728" s="372"/>
      <c r="E1728" s="381"/>
      <c r="F1728" s="372"/>
      <c r="G1728" s="382"/>
    </row>
    <row r="1729" spans="2:7">
      <c r="B1729" s="372"/>
      <c r="C1729" s="382"/>
      <c r="D1729" s="372"/>
      <c r="E1729" s="381"/>
      <c r="F1729" s="372"/>
      <c r="G1729" s="382"/>
    </row>
    <row r="1730" spans="2:7">
      <c r="B1730" s="372"/>
      <c r="C1730" s="382"/>
      <c r="D1730" s="372"/>
      <c r="E1730" s="381"/>
      <c r="F1730" s="372"/>
      <c r="G1730" s="382"/>
    </row>
    <row r="1731" spans="2:7">
      <c r="B1731" s="372"/>
      <c r="C1731" s="382"/>
      <c r="D1731" s="372"/>
      <c r="E1731" s="381"/>
      <c r="F1731" s="372"/>
      <c r="G1731" s="382"/>
    </row>
    <row r="1732" spans="2:7">
      <c r="B1732" s="372"/>
      <c r="C1732" s="382"/>
      <c r="D1732" s="372"/>
      <c r="E1732" s="381"/>
      <c r="F1732" s="372"/>
      <c r="G1732" s="382"/>
    </row>
    <row r="1733" spans="2:7">
      <c r="B1733" s="372"/>
      <c r="C1733" s="382"/>
      <c r="D1733" s="372"/>
      <c r="E1733" s="381"/>
      <c r="F1733" s="372"/>
      <c r="G1733" s="382"/>
    </row>
    <row r="1734" spans="2:7">
      <c r="B1734" s="372"/>
      <c r="C1734" s="382"/>
      <c r="D1734" s="372"/>
      <c r="E1734" s="381"/>
      <c r="F1734" s="372"/>
      <c r="G1734" s="382"/>
    </row>
    <row r="1735" spans="2:7">
      <c r="B1735" s="372"/>
      <c r="C1735" s="382"/>
      <c r="D1735" s="372"/>
      <c r="E1735" s="381"/>
      <c r="F1735" s="372"/>
      <c r="G1735" s="382"/>
    </row>
    <row r="1736" spans="2:7">
      <c r="B1736" s="372"/>
      <c r="C1736" s="382"/>
      <c r="D1736" s="372"/>
      <c r="E1736" s="381"/>
      <c r="F1736" s="372"/>
      <c r="G1736" s="382"/>
    </row>
    <row r="1737" spans="2:7">
      <c r="B1737" s="372"/>
      <c r="C1737" s="382"/>
      <c r="D1737" s="372"/>
      <c r="E1737" s="381"/>
      <c r="F1737" s="372"/>
      <c r="G1737" s="382"/>
    </row>
    <row r="1738" spans="2:7">
      <c r="B1738" s="372"/>
      <c r="C1738" s="382"/>
      <c r="D1738" s="372"/>
      <c r="E1738" s="381"/>
      <c r="F1738" s="372"/>
      <c r="G1738" s="382"/>
    </row>
    <row r="1739" spans="2:7">
      <c r="B1739" s="372"/>
      <c r="C1739" s="382"/>
      <c r="D1739" s="372"/>
      <c r="E1739" s="381"/>
      <c r="F1739" s="372"/>
      <c r="G1739" s="382"/>
    </row>
    <row r="1740" spans="2:7">
      <c r="B1740" s="372"/>
      <c r="C1740" s="382"/>
      <c r="D1740" s="372"/>
      <c r="E1740" s="381"/>
      <c r="F1740" s="372"/>
      <c r="G1740" s="382"/>
    </row>
    <row r="1741" spans="2:7">
      <c r="B1741" s="372"/>
      <c r="C1741" s="382"/>
      <c r="D1741" s="372"/>
      <c r="E1741" s="381"/>
      <c r="F1741" s="372"/>
      <c r="G1741" s="382"/>
    </row>
    <row r="1742" spans="2:7">
      <c r="B1742" s="372"/>
      <c r="C1742" s="382"/>
      <c r="D1742" s="372"/>
      <c r="E1742" s="381"/>
      <c r="F1742" s="372"/>
      <c r="G1742" s="382"/>
    </row>
    <row r="1743" spans="2:7">
      <c r="B1743" s="372"/>
      <c r="C1743" s="382"/>
      <c r="D1743" s="372"/>
      <c r="E1743" s="381"/>
      <c r="F1743" s="372"/>
      <c r="G1743" s="382"/>
    </row>
    <row r="1744" spans="2:7">
      <c r="B1744" s="372"/>
      <c r="C1744" s="382"/>
      <c r="D1744" s="372"/>
      <c r="E1744" s="381"/>
      <c r="F1744" s="372"/>
      <c r="G1744" s="382"/>
    </row>
    <row r="1745" spans="2:7">
      <c r="B1745" s="372"/>
      <c r="C1745" s="382"/>
      <c r="D1745" s="372"/>
      <c r="E1745" s="381"/>
      <c r="F1745" s="372"/>
      <c r="G1745" s="382"/>
    </row>
    <row r="1746" spans="2:7">
      <c r="B1746" s="372"/>
      <c r="C1746" s="382"/>
      <c r="D1746" s="372"/>
      <c r="E1746" s="381"/>
      <c r="F1746" s="372"/>
      <c r="G1746" s="382"/>
    </row>
    <row r="1747" spans="2:7">
      <c r="B1747" s="372"/>
      <c r="C1747" s="382"/>
      <c r="D1747" s="372"/>
      <c r="E1747" s="381"/>
      <c r="F1747" s="372"/>
      <c r="G1747" s="382"/>
    </row>
    <row r="1748" spans="2:7">
      <c r="B1748" s="372"/>
      <c r="C1748" s="382"/>
      <c r="D1748" s="372"/>
      <c r="E1748" s="381"/>
      <c r="F1748" s="372"/>
      <c r="G1748" s="382"/>
    </row>
    <row r="1749" spans="2:7">
      <c r="B1749" s="372"/>
      <c r="C1749" s="382"/>
      <c r="D1749" s="372"/>
      <c r="E1749" s="381"/>
      <c r="F1749" s="372"/>
      <c r="G1749" s="382"/>
    </row>
    <row r="1750" spans="2:7">
      <c r="B1750" s="372"/>
      <c r="C1750" s="382"/>
      <c r="D1750" s="372"/>
      <c r="E1750" s="381"/>
      <c r="F1750" s="372"/>
      <c r="G1750" s="382"/>
    </row>
    <row r="1751" spans="2:7">
      <c r="B1751" s="372"/>
      <c r="C1751" s="382"/>
      <c r="D1751" s="372"/>
      <c r="E1751" s="381"/>
      <c r="F1751" s="372"/>
      <c r="G1751" s="382"/>
    </row>
    <row r="1752" spans="2:7">
      <c r="B1752" s="372"/>
      <c r="C1752" s="382"/>
      <c r="D1752" s="372"/>
      <c r="E1752" s="381"/>
      <c r="F1752" s="372"/>
      <c r="G1752" s="382"/>
    </row>
    <row r="1753" spans="2:7">
      <c r="B1753" s="372"/>
      <c r="C1753" s="382"/>
      <c r="D1753" s="372"/>
      <c r="E1753" s="381"/>
      <c r="F1753" s="372"/>
      <c r="G1753" s="382"/>
    </row>
    <row r="1754" spans="2:7">
      <c r="B1754" s="372"/>
      <c r="C1754" s="382"/>
      <c r="D1754" s="372"/>
      <c r="E1754" s="381"/>
      <c r="F1754" s="372"/>
      <c r="G1754" s="382"/>
    </row>
    <row r="1755" spans="2:7">
      <c r="B1755" s="372"/>
      <c r="C1755" s="382"/>
      <c r="D1755" s="372"/>
      <c r="E1755" s="381"/>
      <c r="F1755" s="372"/>
      <c r="G1755" s="382"/>
    </row>
    <row r="1756" spans="2:7">
      <c r="B1756" s="372"/>
      <c r="C1756" s="382"/>
      <c r="D1756" s="372"/>
      <c r="E1756" s="381"/>
      <c r="F1756" s="372"/>
      <c r="G1756" s="382"/>
    </row>
    <row r="1757" spans="2:7">
      <c r="B1757" s="372"/>
      <c r="C1757" s="382"/>
      <c r="D1757" s="372"/>
      <c r="E1757" s="381"/>
      <c r="F1757" s="372"/>
      <c r="G1757" s="382"/>
    </row>
    <row r="1758" spans="2:7">
      <c r="B1758" s="372"/>
      <c r="C1758" s="382"/>
      <c r="D1758" s="372"/>
      <c r="E1758" s="381"/>
      <c r="F1758" s="372"/>
      <c r="G1758" s="382"/>
    </row>
    <row r="1759" spans="2:7">
      <c r="B1759" s="372"/>
      <c r="C1759" s="382"/>
      <c r="D1759" s="372"/>
      <c r="E1759" s="381"/>
      <c r="F1759" s="372"/>
      <c r="G1759" s="382"/>
    </row>
    <row r="1760" spans="2:7">
      <c r="B1760" s="372"/>
      <c r="C1760" s="382"/>
      <c r="D1760" s="372"/>
      <c r="E1760" s="381"/>
      <c r="F1760" s="372"/>
      <c r="G1760" s="382"/>
    </row>
    <row r="1761" spans="2:7">
      <c r="B1761" s="372"/>
      <c r="C1761" s="382"/>
      <c r="D1761" s="372"/>
      <c r="E1761" s="381"/>
      <c r="F1761" s="372"/>
      <c r="G1761" s="382"/>
    </row>
    <row r="1762" spans="2:7">
      <c r="B1762" s="372"/>
      <c r="C1762" s="382"/>
      <c r="D1762" s="372"/>
      <c r="E1762" s="381"/>
      <c r="F1762" s="372"/>
      <c r="G1762" s="382"/>
    </row>
    <row r="1763" spans="2:7">
      <c r="B1763" s="372"/>
      <c r="C1763" s="382"/>
      <c r="D1763" s="372"/>
      <c r="E1763" s="381"/>
      <c r="F1763" s="372"/>
      <c r="G1763" s="382"/>
    </row>
    <row r="1764" spans="2:7">
      <c r="B1764" s="372"/>
      <c r="C1764" s="382"/>
      <c r="D1764" s="372"/>
      <c r="E1764" s="381"/>
      <c r="F1764" s="372"/>
      <c r="G1764" s="382"/>
    </row>
    <row r="1765" spans="2:7">
      <c r="B1765" s="372"/>
      <c r="C1765" s="382"/>
      <c r="D1765" s="372"/>
      <c r="E1765" s="381"/>
      <c r="F1765" s="372"/>
      <c r="G1765" s="382"/>
    </row>
    <row r="1766" spans="2:7">
      <c r="B1766" s="372"/>
      <c r="C1766" s="382"/>
      <c r="D1766" s="372"/>
      <c r="E1766" s="381"/>
      <c r="F1766" s="372"/>
      <c r="G1766" s="382"/>
    </row>
    <row r="1767" spans="2:7">
      <c r="B1767" s="372"/>
      <c r="C1767" s="382"/>
      <c r="D1767" s="372"/>
      <c r="E1767" s="381"/>
      <c r="F1767" s="372"/>
      <c r="G1767" s="382"/>
    </row>
    <row r="1768" spans="2:7">
      <c r="B1768" s="372"/>
      <c r="C1768" s="382"/>
      <c r="D1768" s="372"/>
      <c r="E1768" s="381"/>
      <c r="F1768" s="372"/>
      <c r="G1768" s="382"/>
    </row>
    <row r="1769" spans="2:7">
      <c r="B1769" s="372"/>
      <c r="C1769" s="382"/>
      <c r="D1769" s="372"/>
      <c r="E1769" s="381"/>
      <c r="F1769" s="372"/>
      <c r="G1769" s="382"/>
    </row>
    <row r="1770" spans="2:7">
      <c r="B1770" s="372"/>
      <c r="C1770" s="382"/>
      <c r="D1770" s="372"/>
      <c r="E1770" s="381"/>
      <c r="F1770" s="372"/>
      <c r="G1770" s="382"/>
    </row>
    <row r="1771" spans="2:7">
      <c r="B1771" s="372"/>
      <c r="C1771" s="382"/>
      <c r="D1771" s="372"/>
      <c r="E1771" s="381"/>
      <c r="F1771" s="372"/>
      <c r="G1771" s="382"/>
    </row>
    <row r="1772" spans="2:7">
      <c r="B1772" s="372"/>
      <c r="C1772" s="382"/>
      <c r="D1772" s="372"/>
      <c r="E1772" s="381"/>
      <c r="F1772" s="372"/>
      <c r="G1772" s="382"/>
    </row>
    <row r="1773" spans="2:7">
      <c r="B1773" s="372"/>
      <c r="C1773" s="382"/>
      <c r="D1773" s="372"/>
      <c r="E1773" s="381"/>
      <c r="F1773" s="372"/>
      <c r="G1773" s="382"/>
    </row>
    <row r="1774" spans="2:7">
      <c r="B1774" s="372"/>
      <c r="C1774" s="382"/>
      <c r="D1774" s="372"/>
      <c r="E1774" s="381"/>
      <c r="F1774" s="372"/>
      <c r="G1774" s="382"/>
    </row>
    <row r="1775" spans="2:7">
      <c r="B1775" s="372"/>
      <c r="C1775" s="382"/>
      <c r="D1775" s="372"/>
      <c r="E1775" s="381"/>
      <c r="F1775" s="372"/>
      <c r="G1775" s="382"/>
    </row>
    <row r="1776" spans="2:7">
      <c r="B1776" s="372"/>
      <c r="C1776" s="382"/>
      <c r="D1776" s="372"/>
      <c r="E1776" s="381"/>
      <c r="F1776" s="372"/>
      <c r="G1776" s="382"/>
    </row>
    <row r="1777" spans="2:7">
      <c r="B1777" s="372"/>
      <c r="C1777" s="382"/>
      <c r="D1777" s="372"/>
      <c r="E1777" s="381"/>
      <c r="F1777" s="372"/>
      <c r="G1777" s="382"/>
    </row>
    <row r="1778" spans="2:7">
      <c r="B1778" s="372"/>
      <c r="C1778" s="382"/>
      <c r="D1778" s="372"/>
      <c r="E1778" s="381"/>
      <c r="F1778" s="372"/>
      <c r="G1778" s="382"/>
    </row>
    <row r="1779" spans="2:7">
      <c r="B1779" s="372"/>
      <c r="C1779" s="382"/>
      <c r="D1779" s="372"/>
      <c r="E1779" s="381"/>
      <c r="F1779" s="372"/>
      <c r="G1779" s="382"/>
    </row>
    <row r="1780" spans="2:7">
      <c r="B1780" s="372"/>
      <c r="C1780" s="382"/>
      <c r="D1780" s="372"/>
      <c r="E1780" s="381"/>
      <c r="F1780" s="372"/>
      <c r="G1780" s="382"/>
    </row>
    <row r="1781" spans="2:7">
      <c r="B1781" s="372"/>
      <c r="C1781" s="382"/>
      <c r="D1781" s="372"/>
      <c r="E1781" s="381"/>
      <c r="F1781" s="372"/>
      <c r="G1781" s="382"/>
    </row>
    <row r="1782" spans="2:7">
      <c r="B1782" s="372"/>
      <c r="C1782" s="382"/>
      <c r="D1782" s="372"/>
      <c r="E1782" s="381"/>
      <c r="F1782" s="372"/>
      <c r="G1782" s="382"/>
    </row>
    <row r="1783" spans="2:7">
      <c r="B1783" s="372"/>
      <c r="C1783" s="382"/>
      <c r="D1783" s="372"/>
      <c r="E1783" s="381"/>
      <c r="F1783" s="372"/>
      <c r="G1783" s="382"/>
    </row>
    <row r="1784" spans="2:7">
      <c r="B1784" s="372"/>
      <c r="C1784" s="382"/>
      <c r="D1784" s="372"/>
      <c r="E1784" s="381"/>
      <c r="F1784" s="372"/>
      <c r="G1784" s="382"/>
    </row>
    <row r="1785" spans="2:7">
      <c r="B1785" s="372"/>
      <c r="C1785" s="382"/>
      <c r="D1785" s="372"/>
      <c r="E1785" s="381"/>
      <c r="F1785" s="372"/>
      <c r="G1785" s="382"/>
    </row>
    <row r="1786" spans="2:7">
      <c r="B1786" s="372"/>
      <c r="C1786" s="382"/>
      <c r="D1786" s="372"/>
      <c r="E1786" s="381"/>
      <c r="F1786" s="372"/>
      <c r="G1786" s="382"/>
    </row>
    <row r="1787" spans="2:7">
      <c r="B1787" s="372"/>
      <c r="C1787" s="382"/>
      <c r="D1787" s="372"/>
      <c r="E1787" s="381"/>
      <c r="F1787" s="372"/>
      <c r="G1787" s="382"/>
    </row>
    <row r="1788" spans="2:7">
      <c r="B1788" s="372"/>
      <c r="C1788" s="382"/>
      <c r="D1788" s="372"/>
      <c r="E1788" s="381"/>
      <c r="F1788" s="372"/>
      <c r="G1788" s="382"/>
    </row>
    <row r="1789" spans="2:7">
      <c r="B1789" s="372"/>
      <c r="C1789" s="382"/>
      <c r="D1789" s="372"/>
      <c r="E1789" s="381"/>
      <c r="F1789" s="372"/>
      <c r="G1789" s="382"/>
    </row>
    <row r="1790" spans="2:7">
      <c r="B1790" s="372"/>
      <c r="C1790" s="382"/>
      <c r="D1790" s="372"/>
      <c r="E1790" s="381"/>
      <c r="F1790" s="372"/>
      <c r="G1790" s="382"/>
    </row>
    <row r="1791" spans="2:7">
      <c r="B1791" s="372"/>
      <c r="C1791" s="382"/>
      <c r="D1791" s="372"/>
      <c r="E1791" s="381"/>
      <c r="F1791" s="372"/>
      <c r="G1791" s="382"/>
    </row>
    <row r="1792" spans="2:7">
      <c r="B1792" s="372"/>
      <c r="C1792" s="382"/>
      <c r="D1792" s="372"/>
      <c r="E1792" s="381"/>
      <c r="F1792" s="372"/>
      <c r="G1792" s="382"/>
    </row>
    <row r="1793" spans="2:7">
      <c r="B1793" s="372"/>
      <c r="C1793" s="382"/>
      <c r="D1793" s="372"/>
      <c r="E1793" s="381"/>
      <c r="F1793" s="372"/>
      <c r="G1793" s="382"/>
    </row>
    <row r="1794" spans="2:7">
      <c r="B1794" s="372"/>
      <c r="C1794" s="382"/>
      <c r="D1794" s="372"/>
      <c r="E1794" s="381"/>
      <c r="F1794" s="372"/>
      <c r="G1794" s="382"/>
    </row>
    <row r="1795" spans="2:7">
      <c r="B1795" s="372"/>
      <c r="C1795" s="382"/>
      <c r="D1795" s="372"/>
      <c r="E1795" s="381"/>
      <c r="F1795" s="372"/>
      <c r="G1795" s="382"/>
    </row>
    <row r="1796" spans="2:7">
      <c r="B1796" s="372"/>
      <c r="C1796" s="382"/>
      <c r="D1796" s="372"/>
      <c r="E1796" s="381"/>
      <c r="F1796" s="372"/>
      <c r="G1796" s="382"/>
    </row>
    <row r="1797" spans="2:7">
      <c r="B1797" s="372"/>
      <c r="C1797" s="382"/>
      <c r="D1797" s="372"/>
      <c r="E1797" s="381"/>
      <c r="F1797" s="372"/>
      <c r="G1797" s="382"/>
    </row>
    <row r="1798" spans="2:7">
      <c r="B1798" s="372"/>
      <c r="C1798" s="382"/>
      <c r="D1798" s="372"/>
      <c r="E1798" s="381"/>
      <c r="F1798" s="372"/>
      <c r="G1798" s="382"/>
    </row>
    <row r="1799" spans="2:7">
      <c r="B1799" s="372"/>
      <c r="C1799" s="382"/>
      <c r="D1799" s="372"/>
      <c r="E1799" s="381"/>
      <c r="F1799" s="372"/>
      <c r="G1799" s="382"/>
    </row>
    <row r="1800" spans="2:7">
      <c r="B1800" s="372"/>
      <c r="C1800" s="382"/>
      <c r="D1800" s="372"/>
      <c r="E1800" s="381"/>
      <c r="F1800" s="372"/>
      <c r="G1800" s="382"/>
    </row>
    <row r="1801" spans="2:7">
      <c r="B1801" s="372"/>
      <c r="C1801" s="382"/>
      <c r="D1801" s="372"/>
      <c r="E1801" s="381"/>
      <c r="F1801" s="372"/>
      <c r="G1801" s="382"/>
    </row>
    <row r="1802" spans="2:7">
      <c r="B1802" s="372"/>
      <c r="C1802" s="382"/>
      <c r="D1802" s="372"/>
      <c r="E1802" s="381"/>
      <c r="F1802" s="372"/>
      <c r="G1802" s="382"/>
    </row>
    <row r="1803" spans="2:7">
      <c r="B1803" s="372"/>
      <c r="C1803" s="382"/>
      <c r="D1803" s="372"/>
      <c r="E1803" s="381"/>
      <c r="F1803" s="372"/>
      <c r="G1803" s="382"/>
    </row>
    <row r="1804" spans="2:7">
      <c r="B1804" s="372"/>
      <c r="C1804" s="382"/>
      <c r="D1804" s="372"/>
      <c r="E1804" s="381"/>
      <c r="F1804" s="372"/>
      <c r="G1804" s="382"/>
    </row>
    <row r="1805" spans="2:7">
      <c r="B1805" s="372"/>
      <c r="C1805" s="382"/>
      <c r="D1805" s="372"/>
      <c r="E1805" s="381"/>
      <c r="F1805" s="372"/>
      <c r="G1805" s="382"/>
    </row>
    <row r="1806" spans="2:7">
      <c r="B1806" s="372"/>
      <c r="C1806" s="382"/>
      <c r="D1806" s="372"/>
      <c r="E1806" s="381"/>
      <c r="F1806" s="372"/>
      <c r="G1806" s="382"/>
    </row>
    <row r="1807" spans="2:7">
      <c r="B1807" s="372"/>
      <c r="C1807" s="382"/>
      <c r="D1807" s="372"/>
      <c r="E1807" s="381"/>
      <c r="F1807" s="372"/>
      <c r="G1807" s="382"/>
    </row>
    <row r="1808" spans="2:7">
      <c r="B1808" s="372"/>
      <c r="C1808" s="382"/>
      <c r="D1808" s="372"/>
      <c r="E1808" s="381"/>
      <c r="F1808" s="372"/>
      <c r="G1808" s="382"/>
    </row>
    <row r="1809" spans="2:7">
      <c r="B1809" s="372"/>
      <c r="C1809" s="382"/>
      <c r="D1809" s="372"/>
      <c r="E1809" s="381"/>
      <c r="F1809" s="372"/>
      <c r="G1809" s="382"/>
    </row>
    <row r="1810" spans="2:7">
      <c r="B1810" s="372"/>
      <c r="C1810" s="382"/>
      <c r="D1810" s="372"/>
      <c r="E1810" s="381"/>
      <c r="F1810" s="372"/>
      <c r="G1810" s="382"/>
    </row>
    <row r="1811" spans="2:7">
      <c r="B1811" s="372"/>
      <c r="C1811" s="382"/>
      <c r="D1811" s="372"/>
      <c r="E1811" s="381"/>
      <c r="F1811" s="372"/>
      <c r="G1811" s="382"/>
    </row>
    <row r="1812" spans="2:7">
      <c r="B1812" s="372"/>
      <c r="C1812" s="382"/>
      <c r="D1812" s="372"/>
      <c r="E1812" s="381"/>
      <c r="F1812" s="372"/>
      <c r="G1812" s="382"/>
    </row>
    <row r="1813" spans="2:7">
      <c r="B1813" s="372"/>
      <c r="C1813" s="382"/>
      <c r="D1813" s="372"/>
      <c r="E1813" s="381"/>
      <c r="F1813" s="372"/>
      <c r="G1813" s="382"/>
    </row>
    <row r="1814" spans="2:7">
      <c r="B1814" s="372"/>
      <c r="C1814" s="382"/>
      <c r="D1814" s="372"/>
      <c r="E1814" s="381"/>
      <c r="F1814" s="372"/>
      <c r="G1814" s="382"/>
    </row>
    <row r="1815" spans="2:7">
      <c r="B1815" s="372"/>
      <c r="C1815" s="382"/>
      <c r="D1815" s="372"/>
      <c r="E1815" s="381"/>
      <c r="F1815" s="372"/>
      <c r="G1815" s="382"/>
    </row>
    <row r="1816" spans="2:7">
      <c r="B1816" s="372"/>
      <c r="C1816" s="382"/>
      <c r="D1816" s="372"/>
      <c r="E1816" s="381"/>
      <c r="F1816" s="372"/>
      <c r="G1816" s="382"/>
    </row>
    <row r="1817" spans="2:7">
      <c r="B1817" s="372"/>
      <c r="C1817" s="382"/>
      <c r="D1817" s="372"/>
      <c r="E1817" s="381"/>
      <c r="F1817" s="372"/>
      <c r="G1817" s="382"/>
    </row>
    <row r="1818" spans="2:7">
      <c r="B1818" s="372"/>
      <c r="C1818" s="382"/>
      <c r="D1818" s="372"/>
      <c r="E1818" s="381"/>
      <c r="F1818" s="372"/>
      <c r="G1818" s="382"/>
    </row>
    <row r="1819" spans="2:7">
      <c r="B1819" s="372"/>
      <c r="C1819" s="382"/>
      <c r="D1819" s="372"/>
      <c r="E1819" s="381"/>
      <c r="F1819" s="372"/>
      <c r="G1819" s="382"/>
    </row>
    <row r="1820" spans="2:7">
      <c r="B1820" s="372"/>
      <c r="C1820" s="382"/>
      <c r="D1820" s="372"/>
      <c r="E1820" s="381"/>
      <c r="F1820" s="372"/>
      <c r="G1820" s="382"/>
    </row>
    <row r="1821" spans="2:7">
      <c r="B1821" s="372"/>
      <c r="C1821" s="382"/>
      <c r="D1821" s="372"/>
      <c r="E1821" s="381"/>
      <c r="F1821" s="372"/>
      <c r="G1821" s="382"/>
    </row>
    <row r="1822" spans="2:7">
      <c r="B1822" s="372"/>
      <c r="C1822" s="382"/>
      <c r="D1822" s="372"/>
      <c r="E1822" s="381"/>
      <c r="F1822" s="372"/>
      <c r="G1822" s="382"/>
    </row>
    <row r="1823" spans="2:7">
      <c r="B1823" s="372"/>
      <c r="C1823" s="382"/>
      <c r="D1823" s="372"/>
      <c r="E1823" s="381"/>
      <c r="F1823" s="372"/>
      <c r="G1823" s="382"/>
    </row>
    <row r="1824" spans="2:7">
      <c r="B1824" s="372"/>
      <c r="C1824" s="382"/>
      <c r="D1824" s="372"/>
      <c r="E1824" s="381"/>
      <c r="F1824" s="372"/>
      <c r="G1824" s="382"/>
    </row>
    <row r="1825" spans="2:7">
      <c r="B1825" s="372"/>
      <c r="C1825" s="382"/>
      <c r="D1825" s="372"/>
      <c r="E1825" s="381"/>
      <c r="F1825" s="372"/>
      <c r="G1825" s="382"/>
    </row>
    <row r="1826" spans="2:7">
      <c r="B1826" s="372"/>
      <c r="C1826" s="382"/>
      <c r="D1826" s="372"/>
      <c r="E1826" s="381"/>
      <c r="F1826" s="372"/>
      <c r="G1826" s="382"/>
    </row>
    <row r="1827" spans="2:7">
      <c r="B1827" s="372"/>
      <c r="C1827" s="382"/>
      <c r="D1827" s="372"/>
      <c r="E1827" s="381"/>
      <c r="F1827" s="372"/>
      <c r="G1827" s="382"/>
    </row>
    <row r="1828" spans="2:7">
      <c r="B1828" s="372"/>
      <c r="C1828" s="382"/>
      <c r="D1828" s="372"/>
      <c r="E1828" s="381"/>
      <c r="F1828" s="372"/>
      <c r="G1828" s="382"/>
    </row>
    <row r="1829" spans="2:7">
      <c r="B1829" s="372"/>
      <c r="C1829" s="382"/>
      <c r="D1829" s="372"/>
      <c r="E1829" s="381"/>
      <c r="F1829" s="372"/>
      <c r="G1829" s="382"/>
    </row>
    <row r="1830" spans="2:7">
      <c r="B1830" s="372"/>
      <c r="C1830" s="382"/>
      <c r="D1830" s="372"/>
      <c r="E1830" s="381"/>
      <c r="F1830" s="372"/>
      <c r="G1830" s="382"/>
    </row>
    <row r="1831" spans="2:7">
      <c r="B1831" s="372"/>
      <c r="C1831" s="382"/>
      <c r="D1831" s="372"/>
      <c r="E1831" s="381"/>
      <c r="F1831" s="372"/>
      <c r="G1831" s="382"/>
    </row>
    <row r="1832" spans="2:7">
      <c r="B1832" s="372"/>
      <c r="C1832" s="382"/>
      <c r="D1832" s="372"/>
      <c r="E1832" s="381"/>
      <c r="F1832" s="372"/>
      <c r="G1832" s="382"/>
    </row>
    <row r="1833" spans="2:7">
      <c r="B1833" s="372"/>
      <c r="C1833" s="382"/>
      <c r="D1833" s="372"/>
      <c r="E1833" s="381"/>
      <c r="F1833" s="372"/>
      <c r="G1833" s="382"/>
    </row>
    <row r="1834" spans="2:7">
      <c r="B1834" s="372"/>
      <c r="C1834" s="382"/>
      <c r="D1834" s="372"/>
      <c r="E1834" s="381"/>
      <c r="F1834" s="372"/>
      <c r="G1834" s="382"/>
    </row>
    <row r="1835" spans="2:7">
      <c r="B1835" s="372"/>
      <c r="C1835" s="382"/>
      <c r="D1835" s="372"/>
      <c r="E1835" s="381"/>
      <c r="F1835" s="372"/>
      <c r="G1835" s="382"/>
    </row>
    <row r="1836" spans="2:7">
      <c r="B1836" s="372"/>
      <c r="C1836" s="382"/>
      <c r="D1836" s="372"/>
      <c r="E1836" s="381"/>
      <c r="F1836" s="372"/>
      <c r="G1836" s="382"/>
    </row>
    <row r="1837" spans="2:7">
      <c r="B1837" s="372"/>
      <c r="C1837" s="382"/>
      <c r="D1837" s="372"/>
      <c r="E1837" s="381"/>
      <c r="F1837" s="372"/>
      <c r="G1837" s="382"/>
    </row>
    <row r="1838" spans="2:7">
      <c r="B1838" s="372"/>
      <c r="C1838" s="382"/>
      <c r="D1838" s="372"/>
      <c r="E1838" s="381"/>
      <c r="F1838" s="372"/>
      <c r="G1838" s="382"/>
    </row>
    <row r="1839" spans="2:7">
      <c r="B1839" s="372"/>
      <c r="C1839" s="382"/>
      <c r="D1839" s="372"/>
      <c r="E1839" s="381"/>
      <c r="F1839" s="372"/>
      <c r="G1839" s="382"/>
    </row>
    <row r="1840" spans="2:7">
      <c r="B1840" s="372"/>
      <c r="C1840" s="382"/>
      <c r="D1840" s="372"/>
      <c r="E1840" s="381"/>
      <c r="F1840" s="372"/>
      <c r="G1840" s="382"/>
    </row>
    <row r="1841" spans="2:7">
      <c r="B1841" s="372"/>
      <c r="C1841" s="382"/>
      <c r="D1841" s="372"/>
      <c r="E1841" s="381"/>
      <c r="F1841" s="372"/>
      <c r="G1841" s="382"/>
    </row>
    <row r="1842" spans="2:7">
      <c r="B1842" s="372"/>
      <c r="C1842" s="382"/>
      <c r="D1842" s="372"/>
      <c r="E1842" s="381"/>
      <c r="F1842" s="372"/>
      <c r="G1842" s="382"/>
    </row>
    <row r="1843" spans="2:7">
      <c r="B1843" s="372"/>
      <c r="C1843" s="382"/>
      <c r="D1843" s="372"/>
      <c r="E1843" s="381"/>
      <c r="F1843" s="372"/>
      <c r="G1843" s="382"/>
    </row>
    <row r="1844" spans="2:7">
      <c r="B1844" s="372"/>
      <c r="C1844" s="382"/>
      <c r="D1844" s="372"/>
      <c r="E1844" s="381"/>
      <c r="F1844" s="372"/>
      <c r="G1844" s="382"/>
    </row>
    <row r="1845" spans="2:7">
      <c r="B1845" s="372"/>
      <c r="C1845" s="382"/>
      <c r="D1845" s="372"/>
      <c r="E1845" s="381"/>
      <c r="F1845" s="372"/>
      <c r="G1845" s="382"/>
    </row>
    <row r="1846" spans="2:7">
      <c r="B1846" s="372"/>
      <c r="C1846" s="382"/>
      <c r="D1846" s="372"/>
      <c r="E1846" s="381"/>
      <c r="F1846" s="372"/>
      <c r="G1846" s="382"/>
    </row>
    <row r="1847" spans="2:7">
      <c r="B1847" s="372"/>
      <c r="C1847" s="382"/>
      <c r="D1847" s="372"/>
      <c r="E1847" s="381"/>
      <c r="F1847" s="372"/>
      <c r="G1847" s="382"/>
    </row>
    <row r="1848" spans="2:7">
      <c r="B1848" s="372"/>
      <c r="C1848" s="382"/>
      <c r="D1848" s="372"/>
      <c r="E1848" s="381"/>
      <c r="F1848" s="372"/>
      <c r="G1848" s="382"/>
    </row>
    <row r="1849" spans="2:7">
      <c r="B1849" s="372"/>
      <c r="C1849" s="382"/>
      <c r="D1849" s="372"/>
      <c r="E1849" s="381"/>
      <c r="F1849" s="372"/>
      <c r="G1849" s="382"/>
    </row>
    <row r="1850" spans="2:7">
      <c r="B1850" s="372"/>
      <c r="C1850" s="382"/>
      <c r="D1850" s="372"/>
      <c r="E1850" s="381"/>
      <c r="F1850" s="372"/>
      <c r="G1850" s="382"/>
    </row>
    <row r="1851" spans="2:7">
      <c r="B1851" s="372"/>
      <c r="C1851" s="382"/>
      <c r="D1851" s="372"/>
      <c r="E1851" s="381"/>
      <c r="F1851" s="372"/>
      <c r="G1851" s="382"/>
    </row>
    <row r="1852" spans="2:7">
      <c r="B1852" s="372"/>
      <c r="C1852" s="382"/>
      <c r="D1852" s="372"/>
      <c r="E1852" s="381"/>
      <c r="F1852" s="372"/>
      <c r="G1852" s="382"/>
    </row>
    <row r="1853" spans="2:7">
      <c r="B1853" s="372"/>
      <c r="C1853" s="382"/>
      <c r="D1853" s="372"/>
      <c r="E1853" s="381"/>
      <c r="F1853" s="372"/>
      <c r="G1853" s="382"/>
    </row>
    <row r="1854" spans="2:7">
      <c r="B1854" s="372"/>
      <c r="C1854" s="382"/>
      <c r="D1854" s="372"/>
      <c r="E1854" s="381"/>
      <c r="F1854" s="372"/>
      <c r="G1854" s="382"/>
    </row>
    <row r="1855" spans="2:7">
      <c r="B1855" s="372"/>
      <c r="C1855" s="382"/>
      <c r="D1855" s="372"/>
      <c r="E1855" s="381"/>
      <c r="F1855" s="372"/>
      <c r="G1855" s="382"/>
    </row>
    <row r="1856" spans="2:7">
      <c r="B1856" s="372"/>
      <c r="C1856" s="382"/>
      <c r="D1856" s="372"/>
      <c r="E1856" s="381"/>
      <c r="F1856" s="372"/>
      <c r="G1856" s="382"/>
    </row>
    <row r="1857" spans="2:7">
      <c r="B1857" s="372"/>
      <c r="C1857" s="382"/>
      <c r="D1857" s="372"/>
      <c r="E1857" s="381"/>
      <c r="F1857" s="372"/>
      <c r="G1857" s="382"/>
    </row>
    <row r="1858" spans="2:7">
      <c r="B1858" s="372"/>
      <c r="C1858" s="382"/>
      <c r="D1858" s="372"/>
      <c r="E1858" s="381"/>
      <c r="F1858" s="372"/>
      <c r="G1858" s="382"/>
    </row>
    <row r="1859" spans="2:7">
      <c r="B1859" s="372"/>
      <c r="C1859" s="382"/>
      <c r="D1859" s="372"/>
      <c r="E1859" s="381"/>
      <c r="F1859" s="372"/>
      <c r="G1859" s="382"/>
    </row>
    <row r="1860" spans="2:7">
      <c r="B1860" s="372"/>
      <c r="C1860" s="382"/>
      <c r="D1860" s="372"/>
      <c r="E1860" s="381"/>
      <c r="F1860" s="372"/>
      <c r="G1860" s="382"/>
    </row>
    <row r="1861" spans="2:7">
      <c r="B1861" s="372"/>
      <c r="C1861" s="382"/>
      <c r="D1861" s="372"/>
      <c r="E1861" s="381"/>
      <c r="F1861" s="372"/>
      <c r="G1861" s="382"/>
    </row>
    <row r="1862" spans="2:7">
      <c r="B1862" s="372"/>
      <c r="C1862" s="382"/>
      <c r="D1862" s="372"/>
      <c r="E1862" s="381"/>
      <c r="F1862" s="372"/>
      <c r="G1862" s="382"/>
    </row>
    <row r="1863" spans="2:7">
      <c r="B1863" s="372"/>
      <c r="C1863" s="382"/>
      <c r="D1863" s="372"/>
      <c r="E1863" s="381"/>
      <c r="F1863" s="372"/>
      <c r="G1863" s="382"/>
    </row>
    <row r="1864" spans="2:7">
      <c r="B1864" s="372"/>
      <c r="C1864" s="382"/>
      <c r="D1864" s="372"/>
      <c r="E1864" s="381"/>
      <c r="F1864" s="372"/>
      <c r="G1864" s="382"/>
    </row>
    <row r="1865" spans="2:7">
      <c r="B1865" s="372"/>
      <c r="C1865" s="382"/>
      <c r="D1865" s="372"/>
      <c r="E1865" s="381"/>
      <c r="F1865" s="372"/>
      <c r="G1865" s="382"/>
    </row>
    <row r="1866" spans="2:7">
      <c r="B1866" s="372"/>
      <c r="C1866" s="382"/>
      <c r="D1866" s="372"/>
      <c r="E1866" s="381"/>
      <c r="F1866" s="372"/>
      <c r="G1866" s="382"/>
    </row>
    <row r="1867" spans="2:7">
      <c r="B1867" s="372"/>
      <c r="C1867" s="382"/>
      <c r="D1867" s="372"/>
      <c r="E1867" s="381"/>
      <c r="F1867" s="372"/>
      <c r="G1867" s="382"/>
    </row>
    <row r="1868" spans="2:7">
      <c r="B1868" s="372"/>
      <c r="C1868" s="382"/>
      <c r="D1868" s="372"/>
      <c r="E1868" s="381"/>
      <c r="F1868" s="372"/>
      <c r="G1868" s="382"/>
    </row>
    <row r="1869" spans="2:7">
      <c r="B1869" s="372"/>
      <c r="C1869" s="382"/>
      <c r="D1869" s="372"/>
      <c r="E1869" s="381"/>
      <c r="F1869" s="372"/>
      <c r="G1869" s="382"/>
    </row>
    <row r="1870" spans="2:7">
      <c r="B1870" s="372"/>
      <c r="C1870" s="382"/>
      <c r="D1870" s="372"/>
      <c r="E1870" s="381"/>
      <c r="F1870" s="372"/>
      <c r="G1870" s="382"/>
    </row>
    <row r="1871" spans="2:7">
      <c r="B1871" s="372"/>
      <c r="C1871" s="382"/>
      <c r="D1871" s="372"/>
      <c r="E1871" s="381"/>
      <c r="F1871" s="372"/>
      <c r="G1871" s="382"/>
    </row>
    <row r="1872" spans="2:7">
      <c r="B1872" s="372"/>
      <c r="C1872" s="382"/>
      <c r="D1872" s="372"/>
      <c r="E1872" s="381"/>
      <c r="F1872" s="372"/>
      <c r="G1872" s="382"/>
    </row>
    <row r="1873" spans="2:7">
      <c r="B1873" s="372"/>
      <c r="C1873" s="382"/>
      <c r="D1873" s="372"/>
      <c r="E1873" s="381"/>
      <c r="F1873" s="372"/>
      <c r="G1873" s="382"/>
    </row>
    <row r="1874" spans="2:7">
      <c r="B1874" s="372"/>
      <c r="C1874" s="382"/>
      <c r="D1874" s="372"/>
      <c r="E1874" s="381"/>
      <c r="F1874" s="372"/>
      <c r="G1874" s="382"/>
    </row>
    <row r="1875" spans="2:7">
      <c r="B1875" s="372"/>
      <c r="C1875" s="382"/>
      <c r="D1875" s="372"/>
      <c r="E1875" s="381"/>
      <c r="F1875" s="372"/>
      <c r="G1875" s="382"/>
    </row>
    <row r="1876" spans="2:7">
      <c r="B1876" s="372"/>
      <c r="C1876" s="382"/>
      <c r="D1876" s="372"/>
      <c r="E1876" s="381"/>
      <c r="F1876" s="372"/>
      <c r="G1876" s="382"/>
    </row>
    <row r="1877" spans="2:7">
      <c r="B1877" s="372"/>
      <c r="C1877" s="382"/>
      <c r="D1877" s="372"/>
      <c r="E1877" s="381"/>
      <c r="F1877" s="372"/>
      <c r="G1877" s="382"/>
    </row>
    <row r="1878" spans="2:7">
      <c r="B1878" s="372"/>
      <c r="C1878" s="382"/>
      <c r="D1878" s="372"/>
      <c r="E1878" s="381"/>
      <c r="F1878" s="372"/>
      <c r="G1878" s="382"/>
    </row>
    <row r="1879" spans="2:7">
      <c r="B1879" s="372"/>
      <c r="C1879" s="382"/>
      <c r="D1879" s="372"/>
      <c r="E1879" s="381"/>
      <c r="F1879" s="372"/>
      <c r="G1879" s="382"/>
    </row>
    <row r="1880" spans="2:7">
      <c r="B1880" s="372"/>
      <c r="C1880" s="382"/>
      <c r="D1880" s="372"/>
      <c r="E1880" s="381"/>
      <c r="F1880" s="372"/>
      <c r="G1880" s="382"/>
    </row>
    <row r="1881" spans="2:7">
      <c r="B1881" s="372"/>
      <c r="C1881" s="382"/>
      <c r="D1881" s="372"/>
      <c r="E1881" s="381"/>
      <c r="F1881" s="372"/>
      <c r="G1881" s="382"/>
    </row>
    <row r="1882" spans="2:7">
      <c r="B1882" s="372"/>
      <c r="C1882" s="382"/>
      <c r="D1882" s="372"/>
      <c r="E1882" s="381"/>
      <c r="F1882" s="372"/>
      <c r="G1882" s="382"/>
    </row>
    <row r="1883" spans="2:7">
      <c r="B1883" s="372"/>
      <c r="C1883" s="382"/>
      <c r="D1883" s="372"/>
      <c r="E1883" s="381"/>
      <c r="F1883" s="372"/>
      <c r="G1883" s="382"/>
    </row>
    <row r="1884" spans="2:7">
      <c r="B1884" s="372"/>
      <c r="C1884" s="382"/>
      <c r="D1884" s="372"/>
      <c r="E1884" s="381"/>
      <c r="F1884" s="372"/>
      <c r="G1884" s="382"/>
    </row>
    <row r="1885" spans="2:7">
      <c r="B1885" s="372"/>
      <c r="C1885" s="382"/>
      <c r="D1885" s="372"/>
      <c r="E1885" s="381"/>
      <c r="F1885" s="372"/>
      <c r="G1885" s="382"/>
    </row>
    <row r="1886" spans="2:7">
      <c r="B1886" s="372"/>
      <c r="C1886" s="382"/>
      <c r="D1886" s="372"/>
      <c r="E1886" s="381"/>
      <c r="F1886" s="372"/>
      <c r="G1886" s="382"/>
    </row>
    <row r="1887" spans="2:7">
      <c r="B1887" s="372"/>
      <c r="C1887" s="382"/>
      <c r="D1887" s="372"/>
      <c r="E1887" s="381"/>
      <c r="F1887" s="372"/>
      <c r="G1887" s="382"/>
    </row>
    <row r="1888" spans="2:7">
      <c r="B1888" s="372"/>
      <c r="C1888" s="382"/>
      <c r="D1888" s="372"/>
      <c r="E1888" s="381"/>
      <c r="F1888" s="372"/>
      <c r="G1888" s="382"/>
    </row>
    <row r="1889" spans="2:7">
      <c r="B1889" s="372"/>
      <c r="C1889" s="382"/>
      <c r="D1889" s="372"/>
      <c r="E1889" s="381"/>
      <c r="F1889" s="372"/>
      <c r="G1889" s="382"/>
    </row>
    <row r="1890" spans="2:7">
      <c r="B1890" s="372"/>
      <c r="C1890" s="382"/>
      <c r="D1890" s="372"/>
      <c r="E1890" s="381"/>
      <c r="F1890" s="372"/>
      <c r="G1890" s="382"/>
    </row>
    <row r="1891" spans="2:7">
      <c r="B1891" s="372"/>
      <c r="C1891" s="382"/>
      <c r="D1891" s="372"/>
      <c r="E1891" s="381"/>
      <c r="F1891" s="372"/>
      <c r="G1891" s="382"/>
    </row>
    <row r="1892" spans="2:7">
      <c r="B1892" s="372"/>
      <c r="C1892" s="382"/>
      <c r="D1892" s="372"/>
      <c r="E1892" s="381"/>
      <c r="F1892" s="372"/>
      <c r="G1892" s="382"/>
    </row>
    <row r="1893" spans="2:7">
      <c r="B1893" s="372"/>
      <c r="C1893" s="382"/>
      <c r="D1893" s="372"/>
      <c r="E1893" s="381"/>
      <c r="F1893" s="372"/>
      <c r="G1893" s="382"/>
    </row>
    <row r="1894" spans="2:7">
      <c r="B1894" s="372"/>
      <c r="C1894" s="382"/>
      <c r="D1894" s="372"/>
      <c r="E1894" s="381"/>
      <c r="F1894" s="372"/>
      <c r="G1894" s="382"/>
    </row>
    <row r="1895" spans="2:7">
      <c r="B1895" s="372"/>
      <c r="C1895" s="382"/>
      <c r="D1895" s="372"/>
      <c r="E1895" s="381"/>
      <c r="F1895" s="372"/>
      <c r="G1895" s="382"/>
    </row>
    <row r="1896" spans="2:7">
      <c r="B1896" s="372"/>
      <c r="C1896" s="382"/>
      <c r="D1896" s="372"/>
      <c r="E1896" s="381"/>
      <c r="F1896" s="372"/>
      <c r="G1896" s="382"/>
    </row>
    <row r="1897" spans="2:7">
      <c r="B1897" s="372"/>
      <c r="C1897" s="382"/>
      <c r="D1897" s="372"/>
      <c r="E1897" s="381"/>
      <c r="F1897" s="372"/>
      <c r="G1897" s="382"/>
    </row>
    <row r="1898" spans="2:7">
      <c r="B1898" s="372"/>
      <c r="C1898" s="382"/>
      <c r="D1898" s="372"/>
      <c r="E1898" s="381"/>
      <c r="F1898" s="372"/>
      <c r="G1898" s="382"/>
    </row>
    <row r="1899" spans="2:7">
      <c r="B1899" s="372"/>
      <c r="C1899" s="382"/>
      <c r="D1899" s="372"/>
      <c r="E1899" s="381"/>
      <c r="F1899" s="372"/>
      <c r="G1899" s="382"/>
    </row>
    <row r="1900" spans="2:7">
      <c r="B1900" s="372"/>
      <c r="C1900" s="382"/>
      <c r="D1900" s="372"/>
      <c r="E1900" s="381"/>
      <c r="F1900" s="372"/>
      <c r="G1900" s="382"/>
    </row>
    <row r="1901" spans="2:7">
      <c r="B1901" s="372"/>
      <c r="C1901" s="382"/>
      <c r="D1901" s="372"/>
      <c r="E1901" s="381"/>
      <c r="F1901" s="372"/>
      <c r="G1901" s="382"/>
    </row>
    <row r="1902" spans="2:7">
      <c r="B1902" s="372"/>
      <c r="C1902" s="382"/>
      <c r="D1902" s="372"/>
      <c r="E1902" s="381"/>
      <c r="F1902" s="372"/>
      <c r="G1902" s="382"/>
    </row>
    <row r="1903" spans="2:7">
      <c r="B1903" s="372"/>
      <c r="C1903" s="382"/>
      <c r="D1903" s="372"/>
      <c r="E1903" s="381"/>
      <c r="F1903" s="372"/>
      <c r="G1903" s="382"/>
    </row>
    <row r="1904" spans="2:7">
      <c r="B1904" s="372"/>
      <c r="C1904" s="382"/>
      <c r="D1904" s="372"/>
      <c r="E1904" s="381"/>
      <c r="F1904" s="372"/>
      <c r="G1904" s="382"/>
    </row>
    <row r="1905" spans="2:7">
      <c r="B1905" s="372"/>
      <c r="C1905" s="382"/>
      <c r="D1905" s="372"/>
      <c r="E1905" s="381"/>
      <c r="F1905" s="372"/>
      <c r="G1905" s="382"/>
    </row>
    <row r="1906" spans="2:7">
      <c r="B1906" s="372"/>
      <c r="C1906" s="382"/>
      <c r="D1906" s="372"/>
      <c r="E1906" s="381"/>
      <c r="F1906" s="372"/>
      <c r="G1906" s="382"/>
    </row>
    <row r="1907" spans="2:7">
      <c r="B1907" s="372"/>
      <c r="C1907" s="382"/>
      <c r="D1907" s="372"/>
      <c r="E1907" s="381"/>
      <c r="F1907" s="372"/>
      <c r="G1907" s="382"/>
    </row>
    <row r="1908" spans="2:7">
      <c r="B1908" s="372"/>
      <c r="C1908" s="382"/>
      <c r="D1908" s="372"/>
      <c r="E1908" s="381"/>
      <c r="F1908" s="372"/>
      <c r="G1908" s="382"/>
    </row>
    <row r="1909" spans="2:7">
      <c r="B1909" s="372"/>
      <c r="C1909" s="382"/>
      <c r="D1909" s="372"/>
      <c r="E1909" s="381"/>
      <c r="F1909" s="372"/>
      <c r="G1909" s="382"/>
    </row>
    <row r="1910" spans="2:7">
      <c r="B1910" s="372"/>
      <c r="C1910" s="382"/>
      <c r="D1910" s="372"/>
      <c r="E1910" s="381"/>
      <c r="F1910" s="372"/>
      <c r="G1910" s="382"/>
    </row>
    <row r="1911" spans="2:7">
      <c r="B1911" s="372"/>
      <c r="C1911" s="382"/>
      <c r="D1911" s="372"/>
      <c r="E1911" s="381"/>
      <c r="F1911" s="372"/>
      <c r="G1911" s="382"/>
    </row>
    <row r="1912" spans="2:7">
      <c r="B1912" s="372"/>
      <c r="C1912" s="382"/>
      <c r="D1912" s="372"/>
      <c r="E1912" s="381"/>
      <c r="F1912" s="372"/>
      <c r="G1912" s="382"/>
    </row>
    <row r="1913" spans="2:7">
      <c r="B1913" s="372"/>
      <c r="C1913" s="382"/>
      <c r="D1913" s="372"/>
      <c r="E1913" s="381"/>
      <c r="F1913" s="372"/>
      <c r="G1913" s="382"/>
    </row>
    <row r="1914" spans="2:7">
      <c r="B1914" s="372"/>
      <c r="C1914" s="382"/>
      <c r="D1914" s="372"/>
      <c r="E1914" s="381"/>
      <c r="F1914" s="372"/>
      <c r="G1914" s="382"/>
    </row>
    <row r="1915" spans="2:7">
      <c r="B1915" s="372"/>
      <c r="C1915" s="382"/>
      <c r="D1915" s="372"/>
      <c r="E1915" s="381"/>
      <c r="F1915" s="372"/>
      <c r="G1915" s="382"/>
    </row>
    <row r="1916" spans="2:7">
      <c r="B1916" s="372"/>
      <c r="C1916" s="382"/>
      <c r="D1916" s="372"/>
      <c r="E1916" s="381"/>
      <c r="F1916" s="372"/>
      <c r="G1916" s="382"/>
    </row>
    <row r="1917" spans="2:7">
      <c r="B1917" s="372"/>
      <c r="C1917" s="382"/>
      <c r="D1917" s="372"/>
      <c r="E1917" s="381"/>
      <c r="F1917" s="372"/>
      <c r="G1917" s="382"/>
    </row>
    <row r="1918" spans="2:7">
      <c r="B1918" s="372"/>
      <c r="C1918" s="382"/>
      <c r="D1918" s="372"/>
      <c r="E1918" s="381"/>
      <c r="F1918" s="372"/>
      <c r="G1918" s="382"/>
    </row>
    <row r="1919" spans="2:7">
      <c r="B1919" s="372"/>
      <c r="C1919" s="382"/>
      <c r="D1919" s="372"/>
      <c r="E1919" s="381"/>
      <c r="F1919" s="372"/>
      <c r="G1919" s="382"/>
    </row>
    <row r="1920" spans="2:7">
      <c r="B1920" s="372"/>
      <c r="C1920" s="382"/>
      <c r="D1920" s="372"/>
      <c r="E1920" s="381"/>
      <c r="F1920" s="372"/>
      <c r="G1920" s="382"/>
    </row>
    <row r="1921" spans="2:7">
      <c r="B1921" s="372"/>
      <c r="C1921" s="382"/>
      <c r="D1921" s="372"/>
      <c r="E1921" s="381"/>
      <c r="F1921" s="372"/>
      <c r="G1921" s="382"/>
    </row>
    <row r="1922" spans="2:7">
      <c r="B1922" s="372"/>
      <c r="C1922" s="382"/>
      <c r="D1922" s="372"/>
      <c r="E1922" s="381"/>
      <c r="F1922" s="372"/>
      <c r="G1922" s="382"/>
    </row>
    <row r="1923" spans="2:7">
      <c r="B1923" s="372"/>
      <c r="C1923" s="382"/>
      <c r="D1923" s="372"/>
      <c r="E1923" s="381"/>
      <c r="F1923" s="372"/>
      <c r="G1923" s="382"/>
    </row>
    <row r="1924" spans="2:7">
      <c r="B1924" s="372"/>
      <c r="C1924" s="382"/>
      <c r="D1924" s="372"/>
      <c r="E1924" s="381"/>
      <c r="F1924" s="372"/>
      <c r="G1924" s="382"/>
    </row>
    <row r="1925" spans="2:7">
      <c r="B1925" s="372"/>
      <c r="C1925" s="382"/>
      <c r="D1925" s="372"/>
      <c r="E1925" s="381"/>
      <c r="F1925" s="372"/>
      <c r="G1925" s="382"/>
    </row>
    <row r="1926" spans="2:7">
      <c r="B1926" s="372"/>
      <c r="C1926" s="382"/>
      <c r="D1926" s="372"/>
      <c r="E1926" s="381"/>
      <c r="F1926" s="372"/>
      <c r="G1926" s="382"/>
    </row>
    <row r="1927" spans="2:7">
      <c r="B1927" s="372"/>
      <c r="C1927" s="382"/>
      <c r="D1927" s="372"/>
      <c r="E1927" s="381"/>
      <c r="F1927" s="372"/>
      <c r="G1927" s="382"/>
    </row>
    <row r="1928" spans="2:7">
      <c r="B1928" s="372"/>
      <c r="C1928" s="382"/>
      <c r="D1928" s="372"/>
      <c r="E1928" s="381"/>
      <c r="F1928" s="372"/>
      <c r="G1928" s="382"/>
    </row>
    <row r="1929" spans="2:7">
      <c r="B1929" s="372"/>
      <c r="C1929" s="382"/>
      <c r="D1929" s="372"/>
      <c r="E1929" s="381"/>
      <c r="F1929" s="372"/>
      <c r="G1929" s="382"/>
    </row>
    <row r="1930" spans="2:7">
      <c r="B1930" s="372"/>
      <c r="C1930" s="382"/>
      <c r="D1930" s="372"/>
      <c r="E1930" s="381"/>
      <c r="F1930" s="372"/>
      <c r="G1930" s="382"/>
    </row>
    <row r="1931" spans="2:7">
      <c r="B1931" s="372"/>
      <c r="C1931" s="382"/>
      <c r="D1931" s="372"/>
      <c r="E1931" s="381"/>
      <c r="F1931" s="372"/>
      <c r="G1931" s="382"/>
    </row>
    <row r="1932" spans="2:7">
      <c r="B1932" s="372"/>
      <c r="C1932" s="382"/>
      <c r="D1932" s="372"/>
      <c r="E1932" s="381"/>
      <c r="F1932" s="372"/>
      <c r="G1932" s="382"/>
    </row>
    <row r="1933" spans="2:7">
      <c r="B1933" s="372"/>
      <c r="C1933" s="382"/>
      <c r="D1933" s="372"/>
      <c r="E1933" s="381"/>
      <c r="F1933" s="372"/>
      <c r="G1933" s="382"/>
    </row>
    <row r="1934" spans="2:7">
      <c r="B1934" s="372"/>
      <c r="C1934" s="382"/>
      <c r="D1934" s="372"/>
      <c r="E1934" s="381"/>
      <c r="F1934" s="372"/>
      <c r="G1934" s="382"/>
    </row>
    <row r="1935" spans="2:7">
      <c r="B1935" s="372"/>
      <c r="C1935" s="382"/>
      <c r="D1935" s="372"/>
      <c r="E1935" s="381"/>
      <c r="F1935" s="372"/>
      <c r="G1935" s="382"/>
    </row>
    <row r="1936" spans="2:7">
      <c r="B1936" s="372"/>
      <c r="C1936" s="382"/>
      <c r="D1936" s="372"/>
      <c r="E1936" s="381"/>
      <c r="F1936" s="372"/>
      <c r="G1936" s="382"/>
    </row>
    <row r="1937" spans="2:7">
      <c r="B1937" s="372"/>
      <c r="C1937" s="382"/>
      <c r="D1937" s="372"/>
      <c r="E1937" s="381"/>
      <c r="F1937" s="372"/>
      <c r="G1937" s="382"/>
    </row>
    <row r="1938" spans="2:7">
      <c r="B1938" s="372"/>
      <c r="C1938" s="382"/>
      <c r="D1938" s="372"/>
      <c r="E1938" s="381"/>
      <c r="F1938" s="372"/>
      <c r="G1938" s="382"/>
    </row>
    <row r="1939" spans="2:7">
      <c r="B1939" s="372"/>
      <c r="C1939" s="382"/>
      <c r="D1939" s="372"/>
      <c r="E1939" s="381"/>
      <c r="F1939" s="372"/>
      <c r="G1939" s="382"/>
    </row>
    <row r="1940" spans="2:7">
      <c r="B1940" s="372"/>
      <c r="C1940" s="382"/>
      <c r="D1940" s="372"/>
      <c r="E1940" s="381"/>
      <c r="F1940" s="372"/>
      <c r="G1940" s="382"/>
    </row>
    <row r="1941" spans="2:7">
      <c r="B1941" s="372"/>
      <c r="C1941" s="382"/>
      <c r="D1941" s="372"/>
      <c r="E1941" s="381"/>
      <c r="F1941" s="372"/>
      <c r="G1941" s="382"/>
    </row>
    <row r="1942" spans="2:7">
      <c r="B1942" s="372"/>
      <c r="C1942" s="382"/>
      <c r="D1942" s="372"/>
      <c r="E1942" s="381"/>
      <c r="F1942" s="372"/>
      <c r="G1942" s="382"/>
    </row>
    <row r="1943" spans="2:7">
      <c r="B1943" s="372"/>
      <c r="C1943" s="382"/>
      <c r="D1943" s="372"/>
      <c r="E1943" s="381"/>
      <c r="F1943" s="372"/>
      <c r="G1943" s="382"/>
    </row>
    <row r="1944" spans="2:7">
      <c r="B1944" s="372"/>
      <c r="C1944" s="382"/>
      <c r="D1944" s="372"/>
      <c r="E1944" s="381"/>
      <c r="F1944" s="372"/>
      <c r="G1944" s="382"/>
    </row>
    <row r="1945" spans="2:7">
      <c r="B1945" s="372"/>
      <c r="C1945" s="382"/>
      <c r="D1945" s="372"/>
      <c r="E1945" s="381"/>
      <c r="F1945" s="372"/>
      <c r="G1945" s="382"/>
    </row>
    <row r="1946" spans="2:7">
      <c r="B1946" s="372"/>
      <c r="C1946" s="382"/>
      <c r="D1946" s="372"/>
      <c r="E1946" s="381"/>
      <c r="F1946" s="372"/>
      <c r="G1946" s="382"/>
    </row>
    <row r="1947" spans="2:7">
      <c r="B1947" s="372"/>
      <c r="C1947" s="382"/>
      <c r="D1947" s="372"/>
      <c r="E1947" s="381"/>
      <c r="F1947" s="372"/>
      <c r="G1947" s="382"/>
    </row>
    <row r="1948" spans="2:7">
      <c r="B1948" s="372"/>
      <c r="C1948" s="382"/>
      <c r="D1948" s="372"/>
      <c r="E1948" s="381"/>
      <c r="F1948" s="372"/>
      <c r="G1948" s="382"/>
    </row>
    <row r="1949" spans="2:7">
      <c r="B1949" s="372"/>
      <c r="C1949" s="382"/>
      <c r="D1949" s="372"/>
      <c r="E1949" s="381"/>
      <c r="F1949" s="372"/>
      <c r="G1949" s="382"/>
    </row>
    <row r="1950" spans="2:7">
      <c r="B1950" s="372"/>
      <c r="C1950" s="382"/>
      <c r="D1950" s="372"/>
      <c r="E1950" s="381"/>
      <c r="F1950" s="372"/>
      <c r="G1950" s="382"/>
    </row>
    <row r="1951" spans="2:7">
      <c r="B1951" s="372"/>
      <c r="C1951" s="382"/>
      <c r="D1951" s="372"/>
      <c r="E1951" s="381"/>
      <c r="F1951" s="372"/>
      <c r="G1951" s="382"/>
    </row>
    <row r="1952" spans="2:7">
      <c r="B1952" s="372"/>
      <c r="C1952" s="382"/>
      <c r="D1952" s="372"/>
      <c r="E1952" s="381"/>
      <c r="F1952" s="372"/>
      <c r="G1952" s="382"/>
    </row>
    <row r="1953" spans="2:7">
      <c r="B1953" s="372"/>
      <c r="C1953" s="382"/>
      <c r="D1953" s="372"/>
      <c r="E1953" s="381"/>
      <c r="F1953" s="372"/>
      <c r="G1953" s="382"/>
    </row>
    <row r="1954" spans="2:7">
      <c r="B1954" s="372"/>
      <c r="C1954" s="382"/>
      <c r="D1954" s="372"/>
      <c r="E1954" s="381"/>
      <c r="F1954" s="372"/>
      <c r="G1954" s="382"/>
    </row>
    <row r="1955" spans="2:7">
      <c r="B1955" s="372"/>
      <c r="C1955" s="382"/>
      <c r="D1955" s="372"/>
      <c r="E1955" s="381"/>
      <c r="F1955" s="372"/>
      <c r="G1955" s="382"/>
    </row>
    <row r="1956" spans="2:7">
      <c r="B1956" s="372"/>
      <c r="C1956" s="382"/>
      <c r="D1956" s="372"/>
      <c r="E1956" s="381"/>
      <c r="F1956" s="372"/>
      <c r="G1956" s="382"/>
    </row>
    <row r="1957" spans="2:7">
      <c r="B1957" s="372"/>
      <c r="C1957" s="382"/>
      <c r="D1957" s="372"/>
      <c r="E1957" s="381"/>
      <c r="F1957" s="372"/>
      <c r="G1957" s="382"/>
    </row>
    <row r="1958" spans="2:7">
      <c r="B1958" s="372"/>
      <c r="C1958" s="382"/>
      <c r="D1958" s="372"/>
      <c r="E1958" s="381"/>
      <c r="F1958" s="372"/>
      <c r="G1958" s="382"/>
    </row>
    <row r="1959" spans="2:7">
      <c r="B1959" s="372"/>
      <c r="C1959" s="382"/>
      <c r="D1959" s="372"/>
      <c r="E1959" s="381"/>
      <c r="F1959" s="372"/>
      <c r="G1959" s="382"/>
    </row>
    <row r="1960" spans="2:7">
      <c r="B1960" s="372"/>
      <c r="C1960" s="382"/>
      <c r="D1960" s="372"/>
      <c r="E1960" s="381"/>
      <c r="F1960" s="372"/>
      <c r="G1960" s="382"/>
    </row>
    <row r="1961" spans="2:7">
      <c r="B1961" s="372"/>
      <c r="C1961" s="382"/>
      <c r="D1961" s="372"/>
      <c r="E1961" s="381"/>
      <c r="F1961" s="372"/>
      <c r="G1961" s="382"/>
    </row>
    <row r="1962" spans="2:7">
      <c r="B1962" s="372"/>
      <c r="C1962" s="382"/>
      <c r="D1962" s="372"/>
      <c r="E1962" s="381"/>
      <c r="F1962" s="372"/>
      <c r="G1962" s="382"/>
    </row>
    <row r="1963" spans="2:7">
      <c r="B1963" s="372"/>
      <c r="C1963" s="382"/>
      <c r="D1963" s="372"/>
      <c r="E1963" s="381"/>
      <c r="F1963" s="372"/>
      <c r="G1963" s="382"/>
    </row>
    <row r="1964" spans="2:7">
      <c r="B1964" s="372"/>
      <c r="C1964" s="382"/>
      <c r="D1964" s="372"/>
      <c r="E1964" s="381"/>
      <c r="F1964" s="372"/>
      <c r="G1964" s="382"/>
    </row>
    <row r="1965" spans="2:7">
      <c r="B1965" s="372"/>
      <c r="C1965" s="382"/>
      <c r="D1965" s="372"/>
      <c r="E1965" s="381"/>
      <c r="F1965" s="372"/>
      <c r="G1965" s="382"/>
    </row>
    <row r="1966" spans="2:7">
      <c r="B1966" s="372"/>
      <c r="C1966" s="382"/>
      <c r="D1966" s="372"/>
      <c r="E1966" s="381"/>
      <c r="F1966" s="372"/>
      <c r="G1966" s="382"/>
    </row>
    <row r="1967" spans="2:7">
      <c r="B1967" s="372"/>
      <c r="C1967" s="382"/>
      <c r="D1967" s="372"/>
      <c r="E1967" s="381"/>
      <c r="F1967" s="372"/>
      <c r="G1967" s="382"/>
    </row>
    <row r="1968" spans="2:7">
      <c r="B1968" s="372"/>
      <c r="C1968" s="382"/>
      <c r="D1968" s="372"/>
      <c r="E1968" s="381"/>
      <c r="F1968" s="372"/>
      <c r="G1968" s="382"/>
    </row>
    <row r="1969" spans="2:7">
      <c r="B1969" s="372"/>
      <c r="C1969" s="382"/>
      <c r="D1969" s="372"/>
      <c r="E1969" s="381"/>
      <c r="F1969" s="372"/>
      <c r="G1969" s="382"/>
    </row>
    <row r="1970" spans="2:7">
      <c r="B1970" s="372"/>
      <c r="C1970" s="382"/>
      <c r="D1970" s="372"/>
      <c r="E1970" s="381"/>
      <c r="F1970" s="372"/>
      <c r="G1970" s="382"/>
    </row>
    <row r="1971" spans="2:7">
      <c r="B1971" s="372"/>
      <c r="C1971" s="382"/>
      <c r="D1971" s="372"/>
      <c r="E1971" s="381"/>
      <c r="F1971" s="372"/>
      <c r="G1971" s="382"/>
    </row>
    <row r="1972" spans="2:7">
      <c r="B1972" s="372"/>
      <c r="C1972" s="382"/>
      <c r="D1972" s="372"/>
      <c r="E1972" s="381"/>
      <c r="F1972" s="372"/>
      <c r="G1972" s="382"/>
    </row>
    <row r="1973" spans="2:7">
      <c r="B1973" s="372"/>
      <c r="C1973" s="382"/>
      <c r="D1973" s="372"/>
      <c r="E1973" s="381"/>
      <c r="F1973" s="372"/>
      <c r="G1973" s="382"/>
    </row>
    <row r="1974" spans="2:7">
      <c r="B1974" s="372"/>
      <c r="C1974" s="382"/>
      <c r="D1974" s="372"/>
      <c r="E1974" s="381"/>
      <c r="F1974" s="372"/>
      <c r="G1974" s="382"/>
    </row>
    <row r="1975" spans="2:7">
      <c r="B1975" s="372"/>
      <c r="C1975" s="382"/>
      <c r="D1975" s="372"/>
      <c r="E1975" s="381"/>
      <c r="F1975" s="372"/>
      <c r="G1975" s="382"/>
    </row>
    <row r="1976" spans="2:7">
      <c r="B1976" s="372"/>
      <c r="C1976" s="382"/>
      <c r="D1976" s="372"/>
      <c r="E1976" s="381"/>
      <c r="F1976" s="372"/>
      <c r="G1976" s="382"/>
    </row>
    <row r="1977" spans="2:7">
      <c r="B1977" s="372"/>
      <c r="C1977" s="382"/>
      <c r="D1977" s="372"/>
      <c r="E1977" s="381"/>
      <c r="F1977" s="372"/>
      <c r="G1977" s="382"/>
    </row>
    <row r="1978" spans="2:7">
      <c r="B1978" s="372"/>
      <c r="C1978" s="382"/>
      <c r="D1978" s="372"/>
      <c r="E1978" s="381"/>
      <c r="F1978" s="372"/>
      <c r="G1978" s="382"/>
    </row>
    <row r="1979" spans="2:7">
      <c r="B1979" s="372"/>
      <c r="C1979" s="382"/>
      <c r="D1979" s="372"/>
      <c r="E1979" s="381"/>
      <c r="F1979" s="372"/>
      <c r="G1979" s="382"/>
    </row>
    <row r="1980" spans="2:7">
      <c r="B1980" s="372"/>
      <c r="C1980" s="382"/>
      <c r="D1980" s="372"/>
      <c r="E1980" s="381"/>
      <c r="F1980" s="372"/>
      <c r="G1980" s="382"/>
    </row>
    <row r="1981" spans="2:7">
      <c r="B1981" s="372"/>
      <c r="C1981" s="382"/>
      <c r="D1981" s="372"/>
      <c r="E1981" s="381"/>
      <c r="F1981" s="372"/>
      <c r="G1981" s="382"/>
    </row>
    <row r="1982" spans="2:7">
      <c r="B1982" s="372"/>
      <c r="C1982" s="382"/>
      <c r="D1982" s="372"/>
      <c r="E1982" s="381"/>
      <c r="F1982" s="372"/>
      <c r="G1982" s="382"/>
    </row>
    <row r="1983" spans="2:7">
      <c r="B1983" s="372"/>
      <c r="C1983" s="382"/>
      <c r="D1983" s="372"/>
      <c r="E1983" s="381"/>
      <c r="F1983" s="372"/>
      <c r="G1983" s="382"/>
    </row>
    <row r="1984" spans="2:7">
      <c r="B1984" s="372"/>
      <c r="C1984" s="382"/>
      <c r="D1984" s="372"/>
      <c r="E1984" s="381"/>
      <c r="F1984" s="372"/>
      <c r="G1984" s="382"/>
    </row>
    <row r="1985" spans="2:7">
      <c r="B1985" s="372"/>
      <c r="C1985" s="382"/>
      <c r="D1985" s="372"/>
      <c r="E1985" s="381"/>
      <c r="F1985" s="372"/>
      <c r="G1985" s="382"/>
    </row>
    <row r="1986" spans="2:7">
      <c r="B1986" s="372"/>
      <c r="C1986" s="382"/>
      <c r="D1986" s="372"/>
      <c r="E1986" s="381"/>
      <c r="F1986" s="372"/>
      <c r="G1986" s="382"/>
    </row>
    <row r="1987" spans="2:7">
      <c r="B1987" s="372"/>
      <c r="C1987" s="382"/>
      <c r="D1987" s="372"/>
      <c r="E1987" s="381"/>
      <c r="F1987" s="372"/>
      <c r="G1987" s="382"/>
    </row>
    <row r="1988" spans="2:7">
      <c r="B1988" s="372"/>
      <c r="C1988" s="382"/>
      <c r="D1988" s="372"/>
      <c r="E1988" s="381"/>
      <c r="F1988" s="372"/>
      <c r="G1988" s="382"/>
    </row>
    <row r="1989" spans="2:7">
      <c r="B1989" s="372"/>
      <c r="C1989" s="382"/>
      <c r="D1989" s="372"/>
      <c r="E1989" s="381"/>
      <c r="F1989" s="372"/>
      <c r="G1989" s="382"/>
    </row>
    <row r="1990" spans="2:7">
      <c r="B1990" s="372"/>
      <c r="C1990" s="382"/>
      <c r="D1990" s="372"/>
      <c r="E1990" s="381"/>
      <c r="F1990" s="372"/>
      <c r="G1990" s="382"/>
    </row>
    <row r="1991" spans="2:7">
      <c r="B1991" s="372"/>
      <c r="C1991" s="382"/>
      <c r="D1991" s="372"/>
      <c r="E1991" s="381"/>
      <c r="F1991" s="372"/>
      <c r="G1991" s="382"/>
    </row>
    <row r="1992" spans="2:7">
      <c r="B1992" s="372"/>
      <c r="C1992" s="382"/>
      <c r="D1992" s="372"/>
      <c r="E1992" s="381"/>
      <c r="F1992" s="372"/>
      <c r="G1992" s="382"/>
    </row>
    <row r="1993" spans="2:7">
      <c r="B1993" s="372"/>
      <c r="C1993" s="382"/>
      <c r="D1993" s="372"/>
      <c r="E1993" s="381"/>
      <c r="F1993" s="372"/>
      <c r="G1993" s="382"/>
    </row>
    <row r="1994" spans="2:7">
      <c r="B1994" s="372"/>
      <c r="C1994" s="382"/>
      <c r="D1994" s="372"/>
      <c r="E1994" s="381"/>
      <c r="F1994" s="372"/>
      <c r="G1994" s="382"/>
    </row>
    <row r="1995" spans="2:7">
      <c r="B1995" s="372"/>
      <c r="C1995" s="382"/>
      <c r="D1995" s="372"/>
      <c r="E1995" s="381"/>
      <c r="F1995" s="372"/>
      <c r="G1995" s="382"/>
    </row>
    <row r="1996" spans="2:7">
      <c r="B1996" s="372"/>
      <c r="C1996" s="382"/>
      <c r="D1996" s="372"/>
      <c r="E1996" s="381"/>
      <c r="F1996" s="372"/>
      <c r="G1996" s="382"/>
    </row>
    <row r="1997" spans="2:7">
      <c r="B1997" s="372"/>
      <c r="C1997" s="382"/>
      <c r="D1997" s="372"/>
      <c r="E1997" s="381"/>
      <c r="F1997" s="372"/>
      <c r="G1997" s="382"/>
    </row>
    <row r="1998" spans="2:7">
      <c r="B1998" s="372"/>
      <c r="C1998" s="382"/>
      <c r="D1998" s="372"/>
      <c r="E1998" s="381"/>
      <c r="F1998" s="372"/>
      <c r="G1998" s="382"/>
    </row>
    <row r="1999" spans="2:7">
      <c r="B1999" s="372"/>
      <c r="C1999" s="382"/>
      <c r="D1999" s="372"/>
      <c r="E1999" s="381"/>
      <c r="F1999" s="372"/>
      <c r="G1999" s="382"/>
    </row>
    <row r="2000" spans="2:7">
      <c r="B2000" s="372"/>
      <c r="C2000" s="382"/>
      <c r="D2000" s="372"/>
      <c r="E2000" s="381"/>
      <c r="F2000" s="372"/>
      <c r="G2000" s="382"/>
    </row>
    <row r="2001" spans="2:7">
      <c r="B2001" s="372"/>
      <c r="C2001" s="382"/>
      <c r="D2001" s="372"/>
      <c r="E2001" s="381"/>
      <c r="F2001" s="372"/>
      <c r="G2001" s="382"/>
    </row>
    <row r="2002" spans="2:7">
      <c r="B2002" s="372"/>
      <c r="C2002" s="382"/>
      <c r="D2002" s="372"/>
      <c r="E2002" s="381"/>
      <c r="F2002" s="372"/>
      <c r="G2002" s="382"/>
    </row>
    <row r="2003" spans="2:7">
      <c r="B2003" s="372"/>
      <c r="C2003" s="382"/>
      <c r="D2003" s="372"/>
      <c r="E2003" s="381"/>
      <c r="F2003" s="372"/>
      <c r="G2003" s="382"/>
    </row>
    <row r="2004" spans="2:7">
      <c r="B2004" s="372"/>
      <c r="C2004" s="382"/>
      <c r="D2004" s="372"/>
      <c r="E2004" s="381"/>
      <c r="F2004" s="372"/>
      <c r="G2004" s="382"/>
    </row>
    <row r="2005" spans="2:7">
      <c r="B2005" s="372"/>
      <c r="C2005" s="382"/>
      <c r="D2005" s="372"/>
      <c r="E2005" s="381"/>
      <c r="F2005" s="372"/>
      <c r="G2005" s="382"/>
    </row>
    <row r="2006" spans="2:7">
      <c r="B2006" s="372"/>
      <c r="C2006" s="382"/>
      <c r="D2006" s="372"/>
      <c r="E2006" s="381"/>
      <c r="F2006" s="372"/>
      <c r="G2006" s="382"/>
    </row>
    <row r="2007" spans="2:7">
      <c r="B2007" s="372"/>
      <c r="C2007" s="382"/>
      <c r="D2007" s="372"/>
      <c r="E2007" s="381"/>
      <c r="F2007" s="372"/>
      <c r="G2007" s="382"/>
    </row>
    <row r="2008" spans="2:7">
      <c r="B2008" s="372"/>
      <c r="C2008" s="382"/>
      <c r="D2008" s="372"/>
      <c r="E2008" s="381"/>
      <c r="F2008" s="372"/>
      <c r="G2008" s="382"/>
    </row>
    <row r="2009" spans="2:7">
      <c r="B2009" s="372"/>
      <c r="C2009" s="382"/>
      <c r="D2009" s="372"/>
      <c r="E2009" s="381"/>
      <c r="F2009" s="372"/>
      <c r="G2009" s="382"/>
    </row>
    <row r="2010" spans="2:7">
      <c r="B2010" s="372"/>
      <c r="C2010" s="382"/>
      <c r="D2010" s="372"/>
      <c r="E2010" s="381"/>
      <c r="F2010" s="372"/>
      <c r="G2010" s="382"/>
    </row>
    <row r="2011" spans="2:7">
      <c r="B2011" s="372"/>
      <c r="C2011" s="382"/>
      <c r="D2011" s="372"/>
      <c r="E2011" s="381"/>
      <c r="F2011" s="372"/>
      <c r="G2011" s="382"/>
    </row>
    <row r="2012" spans="2:7">
      <c r="B2012" s="372"/>
      <c r="C2012" s="382"/>
      <c r="D2012" s="372"/>
      <c r="E2012" s="381"/>
      <c r="F2012" s="372"/>
      <c r="G2012" s="382"/>
    </row>
    <row r="2013" spans="2:7">
      <c r="B2013" s="372"/>
      <c r="C2013" s="382"/>
      <c r="D2013" s="372"/>
      <c r="E2013" s="381"/>
      <c r="F2013" s="372"/>
      <c r="G2013" s="382"/>
    </row>
    <row r="2014" spans="2:7">
      <c r="B2014" s="372"/>
      <c r="C2014" s="382"/>
      <c r="D2014" s="372"/>
      <c r="E2014" s="381"/>
      <c r="F2014" s="372"/>
      <c r="G2014" s="382"/>
    </row>
    <row r="2015" spans="2:7">
      <c r="B2015" s="372"/>
      <c r="C2015" s="382"/>
      <c r="D2015" s="372"/>
      <c r="E2015" s="381"/>
      <c r="F2015" s="372"/>
      <c r="G2015" s="382"/>
    </row>
    <row r="2016" spans="2:7">
      <c r="B2016" s="372"/>
      <c r="C2016" s="382"/>
      <c r="D2016" s="372"/>
      <c r="E2016" s="381"/>
      <c r="F2016" s="372"/>
      <c r="G2016" s="382"/>
    </row>
    <row r="2017" spans="2:7">
      <c r="B2017" s="372"/>
      <c r="C2017" s="382"/>
      <c r="D2017" s="372"/>
      <c r="E2017" s="381"/>
      <c r="F2017" s="372"/>
      <c r="G2017" s="382"/>
    </row>
    <row r="2018" spans="2:7">
      <c r="B2018" s="372"/>
      <c r="C2018" s="382"/>
      <c r="D2018" s="372"/>
      <c r="E2018" s="381"/>
      <c r="F2018" s="372"/>
      <c r="G2018" s="382"/>
    </row>
    <row r="2019" spans="2:7">
      <c r="B2019" s="372"/>
      <c r="C2019" s="382"/>
      <c r="D2019" s="372"/>
      <c r="E2019" s="381"/>
      <c r="F2019" s="372"/>
      <c r="G2019" s="382"/>
    </row>
    <row r="2020" spans="2:7">
      <c r="B2020" s="372"/>
      <c r="C2020" s="382"/>
      <c r="D2020" s="372"/>
      <c r="E2020" s="381"/>
      <c r="F2020" s="372"/>
      <c r="G2020" s="382"/>
    </row>
    <row r="2021" spans="2:7">
      <c r="B2021" s="372"/>
      <c r="C2021" s="382"/>
      <c r="D2021" s="372"/>
      <c r="E2021" s="381"/>
      <c r="F2021" s="372"/>
      <c r="G2021" s="382"/>
    </row>
    <row r="2022" spans="2:7">
      <c r="B2022" s="372"/>
      <c r="C2022" s="382"/>
      <c r="D2022" s="372"/>
      <c r="E2022" s="381"/>
      <c r="F2022" s="372"/>
      <c r="G2022" s="382"/>
    </row>
    <row r="2023" spans="2:7">
      <c r="B2023" s="372"/>
      <c r="C2023" s="382"/>
      <c r="D2023" s="372"/>
      <c r="E2023" s="381"/>
      <c r="F2023" s="372"/>
      <c r="G2023" s="382"/>
    </row>
    <row r="2024" spans="2:7">
      <c r="B2024" s="372"/>
      <c r="C2024" s="382"/>
      <c r="D2024" s="372"/>
      <c r="E2024" s="381"/>
      <c r="F2024" s="372"/>
      <c r="G2024" s="382"/>
    </row>
    <row r="2025" spans="2:7">
      <c r="B2025" s="372"/>
      <c r="C2025" s="382"/>
      <c r="D2025" s="372"/>
      <c r="E2025" s="381"/>
      <c r="F2025" s="372"/>
      <c r="G2025" s="382"/>
    </row>
    <row r="2026" spans="2:7">
      <c r="B2026" s="372"/>
      <c r="C2026" s="382"/>
      <c r="D2026" s="372"/>
      <c r="E2026" s="381"/>
      <c r="F2026" s="372"/>
      <c r="G2026" s="382"/>
    </row>
    <row r="2027" spans="2:7">
      <c r="B2027" s="372"/>
      <c r="C2027" s="382"/>
      <c r="D2027" s="372"/>
      <c r="E2027" s="381"/>
      <c r="F2027" s="372"/>
      <c r="G2027" s="382"/>
    </row>
    <row r="2028" spans="2:7">
      <c r="B2028" s="372"/>
      <c r="C2028" s="382"/>
      <c r="D2028" s="372"/>
      <c r="E2028" s="381"/>
      <c r="F2028" s="372"/>
      <c r="G2028" s="382"/>
    </row>
    <row r="2029" spans="2:7">
      <c r="B2029" s="372"/>
      <c r="C2029" s="382"/>
      <c r="D2029" s="372"/>
      <c r="E2029" s="381"/>
      <c r="F2029" s="372"/>
      <c r="G2029" s="382"/>
    </row>
    <row r="2030" spans="2:7">
      <c r="B2030" s="372"/>
      <c r="C2030" s="382"/>
      <c r="D2030" s="372"/>
      <c r="E2030" s="381"/>
      <c r="F2030" s="372"/>
      <c r="G2030" s="382"/>
    </row>
    <row r="2031" spans="2:7">
      <c r="B2031" s="372"/>
      <c r="C2031" s="382"/>
      <c r="D2031" s="372"/>
      <c r="E2031" s="381"/>
      <c r="F2031" s="372"/>
      <c r="G2031" s="382"/>
    </row>
    <row r="2032" spans="2:7">
      <c r="B2032" s="372"/>
      <c r="C2032" s="382"/>
      <c r="D2032" s="372"/>
      <c r="E2032" s="381"/>
      <c r="F2032" s="372"/>
      <c r="G2032" s="382"/>
    </row>
    <row r="2033" spans="2:7">
      <c r="B2033" s="372"/>
      <c r="C2033" s="382"/>
      <c r="D2033" s="372"/>
      <c r="E2033" s="381"/>
      <c r="F2033" s="372"/>
      <c r="G2033" s="382"/>
    </row>
    <row r="2034" spans="2:7">
      <c r="B2034" s="372"/>
      <c r="C2034" s="382"/>
      <c r="D2034" s="372"/>
      <c r="E2034" s="381"/>
      <c r="F2034" s="372"/>
      <c r="G2034" s="382"/>
    </row>
    <row r="2035" spans="2:7">
      <c r="B2035" s="372"/>
      <c r="C2035" s="382"/>
      <c r="D2035" s="372"/>
      <c r="E2035" s="381"/>
      <c r="F2035" s="372"/>
      <c r="G2035" s="382"/>
    </row>
    <row r="2036" spans="2:7">
      <c r="B2036" s="372"/>
      <c r="C2036" s="382"/>
      <c r="D2036" s="372"/>
      <c r="E2036" s="381"/>
      <c r="F2036" s="372"/>
      <c r="G2036" s="382"/>
    </row>
    <row r="2037" spans="2:7">
      <c r="B2037" s="372"/>
      <c r="C2037" s="382"/>
      <c r="D2037" s="372"/>
      <c r="E2037" s="381"/>
      <c r="F2037" s="372"/>
      <c r="G2037" s="382"/>
    </row>
    <row r="2038" spans="2:7">
      <c r="B2038" s="372"/>
      <c r="C2038" s="382"/>
      <c r="D2038" s="372"/>
      <c r="E2038" s="381"/>
      <c r="F2038" s="372"/>
      <c r="G2038" s="382"/>
    </row>
    <row r="2039" spans="2:7">
      <c r="B2039" s="372"/>
      <c r="C2039" s="382"/>
      <c r="D2039" s="372"/>
      <c r="E2039" s="381"/>
      <c r="F2039" s="372"/>
      <c r="G2039" s="382"/>
    </row>
    <row r="2040" spans="2:7">
      <c r="B2040" s="372"/>
      <c r="C2040" s="382"/>
      <c r="D2040" s="372"/>
      <c r="E2040" s="381"/>
      <c r="F2040" s="372"/>
      <c r="G2040" s="382"/>
    </row>
    <row r="2041" spans="2:7">
      <c r="B2041" s="372"/>
      <c r="C2041" s="382"/>
      <c r="D2041" s="372"/>
      <c r="E2041" s="381"/>
      <c r="F2041" s="372"/>
      <c r="G2041" s="382"/>
    </row>
    <row r="2042" spans="2:7">
      <c r="B2042" s="372"/>
      <c r="C2042" s="382"/>
      <c r="D2042" s="372"/>
      <c r="E2042" s="381"/>
      <c r="F2042" s="372"/>
      <c r="G2042" s="382"/>
    </row>
    <row r="2043" spans="2:7">
      <c r="B2043" s="372"/>
      <c r="C2043" s="382"/>
      <c r="D2043" s="372"/>
      <c r="E2043" s="381"/>
      <c r="F2043" s="372"/>
      <c r="G2043" s="382"/>
    </row>
    <row r="2044" spans="2:7">
      <c r="B2044" s="372"/>
      <c r="C2044" s="382"/>
      <c r="D2044" s="372"/>
      <c r="E2044" s="381"/>
      <c r="F2044" s="372"/>
      <c r="G2044" s="382"/>
    </row>
    <row r="2045" spans="2:7">
      <c r="B2045" s="372"/>
      <c r="C2045" s="382"/>
      <c r="D2045" s="372"/>
      <c r="E2045" s="381"/>
      <c r="F2045" s="372"/>
      <c r="G2045" s="382"/>
    </row>
    <row r="2046" spans="2:7">
      <c r="B2046" s="372"/>
      <c r="C2046" s="382"/>
      <c r="D2046" s="372"/>
      <c r="E2046" s="381"/>
      <c r="F2046" s="372"/>
      <c r="G2046" s="382"/>
    </row>
    <row r="2047" spans="2:7">
      <c r="B2047" s="372"/>
      <c r="C2047" s="382"/>
      <c r="D2047" s="372"/>
      <c r="E2047" s="381"/>
      <c r="F2047" s="372"/>
      <c r="G2047" s="382"/>
    </row>
    <row r="2048" spans="2:7">
      <c r="B2048" s="372"/>
      <c r="C2048" s="382"/>
      <c r="D2048" s="372"/>
      <c r="E2048" s="381"/>
      <c r="F2048" s="372"/>
      <c r="G2048" s="382"/>
    </row>
    <row r="2049" spans="2:7">
      <c r="B2049" s="372"/>
      <c r="C2049" s="382"/>
      <c r="D2049" s="372"/>
      <c r="E2049" s="381"/>
      <c r="F2049" s="372"/>
      <c r="G2049" s="382"/>
    </row>
    <row r="2050" spans="2:7">
      <c r="B2050" s="372"/>
      <c r="C2050" s="382"/>
      <c r="D2050" s="372"/>
      <c r="E2050" s="381"/>
      <c r="F2050" s="372"/>
      <c r="G2050" s="382"/>
    </row>
    <row r="2051" spans="2:7">
      <c r="B2051" s="372"/>
      <c r="C2051" s="382"/>
      <c r="D2051" s="372"/>
      <c r="E2051" s="381"/>
      <c r="F2051" s="372"/>
      <c r="G2051" s="382"/>
    </row>
    <row r="2052" spans="2:7">
      <c r="B2052" s="372"/>
      <c r="C2052" s="382"/>
      <c r="D2052" s="372"/>
      <c r="E2052" s="381"/>
      <c r="F2052" s="372"/>
      <c r="G2052" s="382"/>
    </row>
    <row r="2053" spans="2:7">
      <c r="B2053" s="372"/>
      <c r="C2053" s="382"/>
      <c r="D2053" s="372"/>
      <c r="E2053" s="381"/>
      <c r="F2053" s="372"/>
      <c r="G2053" s="382"/>
    </row>
    <row r="2054" spans="2:7">
      <c r="B2054" s="372"/>
      <c r="C2054" s="382"/>
      <c r="D2054" s="372"/>
      <c r="E2054" s="381"/>
      <c r="F2054" s="372"/>
      <c r="G2054" s="382"/>
    </row>
    <row r="2055" spans="2:7">
      <c r="B2055" s="372"/>
      <c r="C2055" s="382"/>
      <c r="D2055" s="372"/>
      <c r="E2055" s="381"/>
      <c r="F2055" s="372"/>
      <c r="G2055" s="382"/>
    </row>
    <row r="2056" spans="2:7">
      <c r="B2056" s="372"/>
      <c r="C2056" s="382"/>
      <c r="D2056" s="372"/>
      <c r="E2056" s="381"/>
      <c r="F2056" s="372"/>
      <c r="G2056" s="382"/>
    </row>
    <row r="2057" spans="2:7">
      <c r="B2057" s="372"/>
      <c r="C2057" s="382"/>
      <c r="D2057" s="372"/>
      <c r="E2057" s="381"/>
      <c r="F2057" s="372"/>
      <c r="G2057" s="382"/>
    </row>
    <row r="2058" spans="2:7">
      <c r="B2058" s="372"/>
      <c r="C2058" s="382"/>
      <c r="D2058" s="372"/>
      <c r="E2058" s="381"/>
      <c r="F2058" s="372"/>
      <c r="G2058" s="382"/>
    </row>
    <row r="2059" spans="2:7">
      <c r="B2059" s="372"/>
      <c r="C2059" s="382"/>
      <c r="D2059" s="372"/>
      <c r="E2059" s="381"/>
      <c r="F2059" s="372"/>
      <c r="G2059" s="382"/>
    </row>
    <row r="2060" spans="2:7">
      <c r="B2060" s="372"/>
      <c r="C2060" s="382"/>
      <c r="D2060" s="372"/>
      <c r="E2060" s="381"/>
      <c r="F2060" s="372"/>
      <c r="G2060" s="382"/>
    </row>
    <row r="2061" spans="2:7">
      <c r="B2061" s="372"/>
      <c r="C2061" s="382"/>
      <c r="D2061" s="372"/>
      <c r="E2061" s="381"/>
      <c r="F2061" s="372"/>
      <c r="G2061" s="382"/>
    </row>
    <row r="2062" spans="2:7">
      <c r="B2062" s="372"/>
      <c r="C2062" s="382"/>
      <c r="D2062" s="372"/>
      <c r="E2062" s="381"/>
      <c r="F2062" s="372"/>
      <c r="G2062" s="382"/>
    </row>
    <row r="2063" spans="2:7">
      <c r="B2063" s="372"/>
      <c r="C2063" s="382"/>
      <c r="D2063" s="372"/>
      <c r="E2063" s="381"/>
      <c r="F2063" s="372"/>
      <c r="G2063" s="382"/>
    </row>
    <row r="2064" spans="2:7">
      <c r="B2064" s="372"/>
      <c r="C2064" s="382"/>
      <c r="D2064" s="372"/>
      <c r="E2064" s="381"/>
      <c r="F2064" s="372"/>
      <c r="G2064" s="382"/>
    </row>
    <row r="2065" spans="2:7">
      <c r="B2065" s="372"/>
      <c r="C2065" s="382"/>
      <c r="D2065" s="372"/>
      <c r="E2065" s="381"/>
      <c r="F2065" s="372"/>
      <c r="G2065" s="382"/>
    </row>
    <row r="2066" spans="2:7">
      <c r="B2066" s="372"/>
      <c r="C2066" s="382"/>
      <c r="D2066" s="372"/>
      <c r="E2066" s="381"/>
      <c r="F2066" s="372"/>
      <c r="G2066" s="382"/>
    </row>
    <row r="2067" spans="2:7">
      <c r="B2067" s="372"/>
      <c r="C2067" s="382"/>
      <c r="D2067" s="372"/>
      <c r="E2067" s="381"/>
      <c r="F2067" s="372"/>
      <c r="G2067" s="382"/>
    </row>
    <row r="2068" spans="2:7">
      <c r="B2068" s="372"/>
      <c r="C2068" s="382"/>
      <c r="D2068" s="372"/>
      <c r="E2068" s="381"/>
      <c r="F2068" s="372"/>
      <c r="G2068" s="382"/>
    </row>
    <row r="2069" spans="2:7">
      <c r="B2069" s="372"/>
      <c r="C2069" s="382"/>
      <c r="D2069" s="372"/>
      <c r="E2069" s="381"/>
      <c r="F2069" s="372"/>
      <c r="G2069" s="382"/>
    </row>
    <row r="2070" spans="2:7">
      <c r="B2070" s="372"/>
      <c r="C2070" s="382"/>
      <c r="D2070" s="372"/>
      <c r="E2070" s="381"/>
      <c r="F2070" s="372"/>
      <c r="G2070" s="382"/>
    </row>
    <row r="2071" spans="2:7">
      <c r="B2071" s="372"/>
      <c r="C2071" s="382"/>
      <c r="D2071" s="372"/>
      <c r="E2071" s="381"/>
      <c r="F2071" s="372"/>
      <c r="G2071" s="382"/>
    </row>
    <row r="2072" spans="2:7">
      <c r="B2072" s="372"/>
      <c r="C2072" s="382"/>
      <c r="D2072" s="372"/>
      <c r="E2072" s="381"/>
      <c r="F2072" s="372"/>
      <c r="G2072" s="382"/>
    </row>
    <row r="2073" spans="2:7">
      <c r="B2073" s="372"/>
      <c r="C2073" s="382"/>
      <c r="D2073" s="372"/>
      <c r="E2073" s="381"/>
      <c r="F2073" s="372"/>
      <c r="G2073" s="382"/>
    </row>
    <row r="2074" spans="2:7">
      <c r="B2074" s="372"/>
      <c r="C2074" s="382"/>
      <c r="D2074" s="372"/>
      <c r="E2074" s="381"/>
      <c r="F2074" s="372"/>
      <c r="G2074" s="382"/>
    </row>
    <row r="2075" spans="2:7">
      <c r="B2075" s="372"/>
      <c r="C2075" s="382"/>
      <c r="D2075" s="372"/>
      <c r="E2075" s="381"/>
      <c r="F2075" s="372"/>
      <c r="G2075" s="382"/>
    </row>
    <row r="2076" spans="2:7">
      <c r="B2076" s="372"/>
      <c r="C2076" s="382"/>
      <c r="D2076" s="372"/>
      <c r="E2076" s="381"/>
      <c r="F2076" s="372"/>
      <c r="G2076" s="382"/>
    </row>
    <row r="2077" spans="2:7">
      <c r="B2077" s="372"/>
      <c r="C2077" s="382"/>
      <c r="D2077" s="372"/>
      <c r="E2077" s="381"/>
      <c r="F2077" s="372"/>
      <c r="G2077" s="382"/>
    </row>
    <row r="2078" spans="2:7">
      <c r="B2078" s="372"/>
      <c r="C2078" s="382"/>
      <c r="D2078" s="372"/>
      <c r="E2078" s="381"/>
      <c r="F2078" s="372"/>
      <c r="G2078" s="382"/>
    </row>
    <row r="2079" spans="2:7">
      <c r="B2079" s="372"/>
      <c r="C2079" s="382"/>
      <c r="D2079" s="372"/>
      <c r="E2079" s="381"/>
      <c r="F2079" s="372"/>
      <c r="G2079" s="382"/>
    </row>
    <row r="2080" spans="2:7">
      <c r="B2080" s="372"/>
      <c r="C2080" s="382"/>
      <c r="D2080" s="372"/>
      <c r="E2080" s="381"/>
      <c r="F2080" s="372"/>
      <c r="G2080" s="382"/>
    </row>
    <row r="2081" spans="2:7">
      <c r="B2081" s="372"/>
      <c r="C2081" s="382"/>
      <c r="D2081" s="372"/>
      <c r="E2081" s="381"/>
      <c r="F2081" s="372"/>
      <c r="G2081" s="382"/>
    </row>
    <row r="2082" spans="2:7">
      <c r="B2082" s="372"/>
      <c r="C2082" s="382"/>
      <c r="D2082" s="372"/>
      <c r="E2082" s="381"/>
      <c r="F2082" s="372"/>
      <c r="G2082" s="382"/>
    </row>
    <row r="2083" spans="2:7">
      <c r="B2083" s="372"/>
      <c r="C2083" s="382"/>
      <c r="D2083" s="372"/>
      <c r="E2083" s="381"/>
      <c r="F2083" s="372"/>
      <c r="G2083" s="382"/>
    </row>
    <row r="2084" spans="2:7">
      <c r="B2084" s="372"/>
      <c r="C2084" s="382"/>
      <c r="D2084" s="372"/>
      <c r="E2084" s="381"/>
      <c r="F2084" s="372"/>
      <c r="G2084" s="382"/>
    </row>
    <row r="2085" spans="2:7">
      <c r="B2085" s="372"/>
      <c r="C2085" s="382"/>
      <c r="D2085" s="372"/>
      <c r="E2085" s="381"/>
      <c r="F2085" s="372"/>
      <c r="G2085" s="382"/>
    </row>
    <row r="2086" spans="2:7">
      <c r="B2086" s="372"/>
      <c r="C2086" s="382"/>
      <c r="D2086" s="372"/>
      <c r="E2086" s="381"/>
      <c r="F2086" s="372"/>
      <c r="G2086" s="382"/>
    </row>
    <row r="2087" spans="2:7">
      <c r="B2087" s="372"/>
      <c r="C2087" s="382"/>
      <c r="D2087" s="372"/>
      <c r="E2087" s="381"/>
      <c r="F2087" s="372"/>
      <c r="G2087" s="382"/>
    </row>
    <row r="2088" spans="2:7">
      <c r="B2088" s="372"/>
      <c r="C2088" s="382"/>
      <c r="D2088" s="372"/>
      <c r="E2088" s="381"/>
      <c r="F2088" s="372"/>
      <c r="G2088" s="382"/>
    </row>
    <row r="2089" spans="2:7">
      <c r="B2089" s="372"/>
      <c r="C2089" s="382"/>
      <c r="D2089" s="372"/>
      <c r="E2089" s="381"/>
      <c r="F2089" s="372"/>
      <c r="G2089" s="382"/>
    </row>
    <row r="2090" spans="2:7">
      <c r="B2090" s="372"/>
      <c r="C2090" s="382"/>
      <c r="D2090" s="372"/>
      <c r="E2090" s="381"/>
      <c r="F2090" s="372"/>
      <c r="G2090" s="382"/>
    </row>
    <row r="2091" spans="2:7">
      <c r="B2091" s="372"/>
      <c r="C2091" s="382"/>
      <c r="D2091" s="372"/>
      <c r="E2091" s="381"/>
      <c r="F2091" s="372"/>
      <c r="G2091" s="382"/>
    </row>
    <row r="2092" spans="2:7">
      <c r="B2092" s="372"/>
      <c r="C2092" s="382"/>
      <c r="D2092" s="372"/>
      <c r="E2092" s="381"/>
      <c r="F2092" s="372"/>
      <c r="G2092" s="382"/>
    </row>
    <row r="2093" spans="2:7">
      <c r="B2093" s="372"/>
      <c r="C2093" s="382"/>
      <c r="D2093" s="372"/>
      <c r="E2093" s="381"/>
      <c r="F2093" s="372"/>
      <c r="G2093" s="382"/>
    </row>
    <row r="2094" spans="2:7">
      <c r="B2094" s="372"/>
      <c r="C2094" s="382"/>
      <c r="D2094" s="372"/>
      <c r="E2094" s="381"/>
      <c r="F2094" s="372"/>
      <c r="G2094" s="382"/>
    </row>
    <row r="2095" spans="2:7">
      <c r="B2095" s="372"/>
      <c r="C2095" s="382"/>
      <c r="D2095" s="372"/>
      <c r="E2095" s="381"/>
      <c r="F2095" s="372"/>
      <c r="G2095" s="382"/>
    </row>
    <row r="2096" spans="2:7">
      <c r="B2096" s="372"/>
      <c r="C2096" s="382"/>
      <c r="D2096" s="372"/>
      <c r="E2096" s="381"/>
      <c r="F2096" s="372"/>
      <c r="G2096" s="382"/>
    </row>
    <row r="2097" spans="2:7">
      <c r="B2097" s="372"/>
      <c r="C2097" s="382"/>
      <c r="D2097" s="372"/>
      <c r="E2097" s="381"/>
      <c r="F2097" s="372"/>
      <c r="G2097" s="382"/>
    </row>
    <row r="2098" spans="2:7">
      <c r="B2098" s="372"/>
      <c r="C2098" s="382"/>
      <c r="D2098" s="372"/>
      <c r="E2098" s="381"/>
      <c r="F2098" s="372"/>
      <c r="G2098" s="382"/>
    </row>
    <row r="2099" spans="2:7">
      <c r="B2099" s="372"/>
      <c r="C2099" s="382"/>
      <c r="D2099" s="372"/>
      <c r="E2099" s="381"/>
      <c r="F2099" s="372"/>
      <c r="G2099" s="382"/>
    </row>
    <row r="2100" spans="2:7">
      <c r="B2100" s="372"/>
      <c r="C2100" s="382"/>
      <c r="D2100" s="372"/>
      <c r="E2100" s="381"/>
      <c r="F2100" s="372"/>
      <c r="G2100" s="382"/>
    </row>
    <row r="2101" spans="2:7">
      <c r="B2101" s="372"/>
      <c r="C2101" s="382"/>
      <c r="D2101" s="372"/>
      <c r="E2101" s="381"/>
      <c r="F2101" s="372"/>
      <c r="G2101" s="382"/>
    </row>
    <row r="2102" spans="2:7">
      <c r="B2102" s="372"/>
      <c r="C2102" s="382"/>
      <c r="D2102" s="372"/>
      <c r="E2102" s="381"/>
      <c r="F2102" s="372"/>
      <c r="G2102" s="382"/>
    </row>
    <row r="2103" spans="2:7">
      <c r="B2103" s="372"/>
      <c r="C2103" s="382"/>
      <c r="D2103" s="372"/>
      <c r="E2103" s="381"/>
      <c r="F2103" s="372"/>
      <c r="G2103" s="382"/>
    </row>
    <row r="2104" spans="2:7">
      <c r="B2104" s="372"/>
      <c r="C2104" s="382"/>
      <c r="D2104" s="372"/>
      <c r="E2104" s="381"/>
      <c r="F2104" s="372"/>
      <c r="G2104" s="382"/>
    </row>
    <row r="2105" spans="2:7">
      <c r="B2105" s="372"/>
      <c r="C2105" s="382"/>
      <c r="D2105" s="372"/>
      <c r="E2105" s="381"/>
      <c r="F2105" s="372"/>
      <c r="G2105" s="382"/>
    </row>
    <row r="2106" spans="2:7">
      <c r="B2106" s="372"/>
      <c r="C2106" s="382"/>
      <c r="D2106" s="372"/>
      <c r="E2106" s="381"/>
      <c r="F2106" s="372"/>
      <c r="G2106" s="382"/>
    </row>
    <row r="2107" spans="2:7">
      <c r="B2107" s="372"/>
      <c r="C2107" s="382"/>
      <c r="D2107" s="372"/>
      <c r="E2107" s="381"/>
      <c r="F2107" s="372"/>
      <c r="G2107" s="382"/>
    </row>
    <row r="2108" spans="2:7">
      <c r="B2108" s="372"/>
      <c r="C2108" s="382"/>
      <c r="D2108" s="372"/>
      <c r="E2108" s="381"/>
      <c r="F2108" s="372"/>
      <c r="G2108" s="382"/>
    </row>
    <row r="2109" spans="2:7">
      <c r="B2109" s="372"/>
      <c r="C2109" s="382"/>
      <c r="D2109" s="372"/>
      <c r="E2109" s="381"/>
      <c r="F2109" s="372"/>
      <c r="G2109" s="382"/>
    </row>
    <row r="2110" spans="2:7">
      <c r="B2110" s="372"/>
      <c r="C2110" s="382"/>
      <c r="D2110" s="372"/>
      <c r="E2110" s="381"/>
      <c r="F2110" s="372"/>
      <c r="G2110" s="382"/>
    </row>
    <row r="2111" spans="2:7">
      <c r="B2111" s="372"/>
      <c r="C2111" s="382"/>
      <c r="D2111" s="372"/>
      <c r="E2111" s="381"/>
      <c r="F2111" s="372"/>
      <c r="G2111" s="382"/>
    </row>
    <row r="2112" spans="2:7">
      <c r="B2112" s="372"/>
      <c r="C2112" s="382"/>
      <c r="D2112" s="372"/>
      <c r="E2112" s="381"/>
      <c r="F2112" s="372"/>
      <c r="G2112" s="382"/>
    </row>
    <row r="2113" spans="2:7">
      <c r="B2113" s="372"/>
      <c r="C2113" s="382"/>
      <c r="D2113" s="372"/>
      <c r="E2113" s="381"/>
      <c r="F2113" s="372"/>
      <c r="G2113" s="382"/>
    </row>
    <row r="2114" spans="2:7">
      <c r="B2114" s="372"/>
      <c r="C2114" s="382"/>
      <c r="D2114" s="372"/>
      <c r="E2114" s="381"/>
      <c r="F2114" s="372"/>
      <c r="G2114" s="382"/>
    </row>
    <row r="2115" spans="2:7">
      <c r="B2115" s="372"/>
      <c r="C2115" s="382"/>
      <c r="D2115" s="372"/>
      <c r="E2115" s="381"/>
      <c r="F2115" s="372"/>
      <c r="G2115" s="382"/>
    </row>
    <row r="2116" spans="2:7">
      <c r="B2116" s="372"/>
      <c r="C2116" s="382"/>
      <c r="D2116" s="372"/>
      <c r="E2116" s="381"/>
      <c r="F2116" s="372"/>
      <c r="G2116" s="382"/>
    </row>
    <row r="2117" spans="2:7">
      <c r="B2117" s="372"/>
      <c r="C2117" s="382"/>
      <c r="D2117" s="372"/>
      <c r="E2117" s="381"/>
      <c r="F2117" s="372"/>
      <c r="G2117" s="382"/>
    </row>
    <row r="2118" spans="2:7">
      <c r="B2118" s="372"/>
      <c r="C2118" s="382"/>
      <c r="D2118" s="372"/>
      <c r="E2118" s="381"/>
      <c r="F2118" s="372"/>
      <c r="G2118" s="382"/>
    </row>
    <row r="2119" spans="2:7">
      <c r="B2119" s="372"/>
      <c r="C2119" s="382"/>
      <c r="D2119" s="372"/>
      <c r="E2119" s="381"/>
      <c r="F2119" s="372"/>
      <c r="G2119" s="382"/>
    </row>
    <row r="2120" spans="2:7">
      <c r="B2120" s="372"/>
      <c r="C2120" s="382"/>
      <c r="D2120" s="372"/>
      <c r="E2120" s="381"/>
      <c r="F2120" s="372"/>
      <c r="G2120" s="382"/>
    </row>
    <row r="2121" spans="2:7">
      <c r="B2121" s="372"/>
      <c r="C2121" s="382"/>
      <c r="D2121" s="372"/>
      <c r="E2121" s="381"/>
      <c r="F2121" s="372"/>
      <c r="G2121" s="382"/>
    </row>
    <row r="2122" spans="2:7">
      <c r="B2122" s="372"/>
      <c r="C2122" s="382"/>
      <c r="D2122" s="372"/>
      <c r="E2122" s="381"/>
      <c r="F2122" s="372"/>
      <c r="G2122" s="382"/>
    </row>
    <row r="2123" spans="2:7">
      <c r="B2123" s="372"/>
      <c r="C2123" s="382"/>
      <c r="D2123" s="372"/>
      <c r="E2123" s="381"/>
      <c r="F2123" s="372"/>
      <c r="G2123" s="382"/>
    </row>
    <row r="2124" spans="2:7">
      <c r="B2124" s="372"/>
      <c r="C2124" s="382"/>
      <c r="D2124" s="372"/>
      <c r="E2124" s="381"/>
      <c r="F2124" s="372"/>
      <c r="G2124" s="382"/>
    </row>
    <row r="2125" spans="2:7">
      <c r="B2125" s="372"/>
      <c r="C2125" s="382"/>
      <c r="D2125" s="372"/>
      <c r="E2125" s="381"/>
      <c r="F2125" s="372"/>
      <c r="G2125" s="382"/>
    </row>
    <row r="2126" spans="2:7">
      <c r="B2126" s="372"/>
      <c r="C2126" s="382"/>
      <c r="D2126" s="372"/>
      <c r="E2126" s="381"/>
      <c r="F2126" s="372"/>
      <c r="G2126" s="382"/>
    </row>
    <row r="2127" spans="2:7">
      <c r="B2127" s="372"/>
      <c r="C2127" s="382"/>
      <c r="D2127" s="372"/>
      <c r="E2127" s="381"/>
      <c r="F2127" s="372"/>
      <c r="G2127" s="382"/>
    </row>
    <row r="2128" spans="2:7">
      <c r="B2128" s="372"/>
      <c r="C2128" s="382"/>
      <c r="D2128" s="372"/>
      <c r="E2128" s="381"/>
      <c r="F2128" s="372"/>
      <c r="G2128" s="382"/>
    </row>
    <row r="2129" spans="2:7">
      <c r="B2129" s="372"/>
      <c r="C2129" s="382"/>
      <c r="D2129" s="372"/>
      <c r="E2129" s="381"/>
      <c r="F2129" s="372"/>
      <c r="G2129" s="382"/>
    </row>
    <row r="2130" spans="2:7">
      <c r="B2130" s="372"/>
      <c r="C2130" s="382"/>
      <c r="D2130" s="372"/>
      <c r="E2130" s="381"/>
      <c r="F2130" s="372"/>
      <c r="G2130" s="382"/>
    </row>
    <row r="2131" spans="2:7">
      <c r="B2131" s="372"/>
      <c r="C2131" s="382"/>
      <c r="D2131" s="372"/>
      <c r="E2131" s="381"/>
      <c r="F2131" s="372"/>
      <c r="G2131" s="382"/>
    </row>
    <row r="2132" spans="2:7">
      <c r="B2132" s="372"/>
      <c r="C2132" s="382"/>
      <c r="D2132" s="372"/>
      <c r="E2132" s="381"/>
      <c r="F2132" s="372"/>
      <c r="G2132" s="382"/>
    </row>
    <row r="2133" spans="2:7">
      <c r="B2133" s="372"/>
      <c r="C2133" s="382"/>
      <c r="D2133" s="372"/>
      <c r="E2133" s="381"/>
      <c r="F2133" s="372"/>
      <c r="G2133" s="382"/>
    </row>
    <row r="2134" spans="2:7">
      <c r="B2134" s="372"/>
      <c r="C2134" s="382"/>
      <c r="D2134" s="372"/>
      <c r="E2134" s="381"/>
      <c r="F2134" s="372"/>
      <c r="G2134" s="382"/>
    </row>
    <row r="2135" spans="2:7">
      <c r="B2135" s="372"/>
      <c r="C2135" s="382"/>
      <c r="D2135" s="372"/>
      <c r="E2135" s="381"/>
      <c r="F2135" s="372"/>
      <c r="G2135" s="382"/>
    </row>
    <row r="2136" spans="2:7">
      <c r="B2136" s="372"/>
      <c r="C2136" s="382"/>
      <c r="D2136" s="372"/>
      <c r="E2136" s="381"/>
      <c r="F2136" s="372"/>
      <c r="G2136" s="382"/>
    </row>
    <row r="2137" spans="2:7">
      <c r="B2137" s="372"/>
      <c r="C2137" s="382"/>
      <c r="D2137" s="372"/>
      <c r="E2137" s="381"/>
      <c r="F2137" s="372"/>
      <c r="G2137" s="382"/>
    </row>
    <row r="2138" spans="2:7">
      <c r="B2138" s="372"/>
      <c r="C2138" s="382"/>
      <c r="D2138" s="372"/>
      <c r="E2138" s="381"/>
      <c r="F2138" s="372"/>
      <c r="G2138" s="382"/>
    </row>
    <row r="2139" spans="2:7">
      <c r="B2139" s="372"/>
      <c r="C2139" s="382"/>
      <c r="D2139" s="372"/>
      <c r="E2139" s="381"/>
      <c r="F2139" s="372"/>
      <c r="G2139" s="382"/>
    </row>
    <row r="2140" spans="2:7">
      <c r="B2140" s="372"/>
      <c r="C2140" s="382"/>
      <c r="D2140" s="372"/>
      <c r="E2140" s="381"/>
      <c r="F2140" s="372"/>
      <c r="G2140" s="382"/>
    </row>
    <row r="2141" spans="2:7">
      <c r="B2141" s="372"/>
      <c r="C2141" s="382"/>
      <c r="D2141" s="372"/>
      <c r="E2141" s="381"/>
      <c r="F2141" s="372"/>
      <c r="G2141" s="382"/>
    </row>
    <row r="2142" spans="2:7">
      <c r="B2142" s="372"/>
      <c r="C2142" s="382"/>
      <c r="D2142" s="372"/>
      <c r="E2142" s="381"/>
      <c r="F2142" s="372"/>
      <c r="G2142" s="382"/>
    </row>
    <row r="2143" spans="2:7">
      <c r="B2143" s="372"/>
      <c r="C2143" s="382"/>
      <c r="D2143" s="372"/>
      <c r="E2143" s="381"/>
      <c r="F2143" s="372"/>
      <c r="G2143" s="382"/>
    </row>
    <row r="2144" spans="2:7">
      <c r="B2144" s="372"/>
      <c r="C2144" s="382"/>
      <c r="D2144" s="372"/>
      <c r="E2144" s="381"/>
      <c r="F2144" s="372"/>
      <c r="G2144" s="382"/>
    </row>
    <row r="2145" spans="2:7">
      <c r="B2145" s="372"/>
      <c r="C2145" s="382"/>
      <c r="D2145" s="372"/>
      <c r="E2145" s="381"/>
      <c r="F2145" s="372"/>
      <c r="G2145" s="382"/>
    </row>
    <row r="2146" spans="2:7">
      <c r="B2146" s="372"/>
      <c r="C2146" s="382"/>
      <c r="D2146" s="372"/>
      <c r="E2146" s="381"/>
      <c r="F2146" s="372"/>
      <c r="G2146" s="382"/>
    </row>
    <row r="2147" spans="2:7">
      <c r="B2147" s="372"/>
      <c r="C2147" s="382"/>
      <c r="D2147" s="372"/>
      <c r="E2147" s="381"/>
      <c r="F2147" s="372"/>
      <c r="G2147" s="382"/>
    </row>
    <row r="2148" spans="2:7">
      <c r="B2148" s="372"/>
      <c r="C2148" s="382"/>
      <c r="D2148" s="372"/>
      <c r="E2148" s="381"/>
      <c r="F2148" s="372"/>
      <c r="G2148" s="382"/>
    </row>
    <row r="2149" spans="2:7">
      <c r="B2149" s="372"/>
      <c r="C2149" s="382"/>
      <c r="D2149" s="372"/>
      <c r="E2149" s="381"/>
      <c r="F2149" s="372"/>
      <c r="G2149" s="382"/>
    </row>
    <row r="2150" spans="2:7">
      <c r="B2150" s="372"/>
      <c r="C2150" s="382"/>
      <c r="D2150" s="372"/>
      <c r="E2150" s="381"/>
      <c r="F2150" s="372"/>
      <c r="G2150" s="382"/>
    </row>
    <row r="2151" spans="2:7">
      <c r="B2151" s="372"/>
      <c r="C2151" s="382"/>
      <c r="D2151" s="372"/>
      <c r="E2151" s="381"/>
      <c r="F2151" s="372"/>
      <c r="G2151" s="382"/>
    </row>
    <row r="2152" spans="2:7">
      <c r="B2152" s="372"/>
      <c r="C2152" s="382"/>
      <c r="D2152" s="372"/>
      <c r="E2152" s="381"/>
      <c r="F2152" s="372"/>
      <c r="G2152" s="382"/>
    </row>
    <row r="2153" spans="2:7">
      <c r="B2153" s="372"/>
      <c r="C2153" s="382"/>
      <c r="D2153" s="372"/>
      <c r="E2153" s="381"/>
      <c r="F2153" s="372"/>
      <c r="G2153" s="382"/>
    </row>
    <row r="2154" spans="2:7">
      <c r="B2154" s="372"/>
      <c r="C2154" s="382"/>
      <c r="D2154" s="372"/>
      <c r="E2154" s="381"/>
      <c r="F2154" s="372"/>
      <c r="G2154" s="382"/>
    </row>
    <row r="2155" spans="2:7">
      <c r="B2155" s="372"/>
      <c r="C2155" s="382"/>
      <c r="D2155" s="372"/>
      <c r="E2155" s="381"/>
      <c r="F2155" s="372"/>
      <c r="G2155" s="382"/>
    </row>
    <row r="2156" spans="2:7">
      <c r="B2156" s="372"/>
      <c r="C2156" s="382"/>
      <c r="D2156" s="372"/>
      <c r="E2156" s="381"/>
      <c r="F2156" s="372"/>
      <c r="G2156" s="382"/>
    </row>
    <row r="2157" spans="2:7">
      <c r="B2157" s="372"/>
      <c r="C2157" s="382"/>
      <c r="D2157" s="372"/>
      <c r="E2157" s="381"/>
      <c r="F2157" s="372"/>
      <c r="G2157" s="382"/>
    </row>
    <row r="2158" spans="2:7">
      <c r="B2158" s="372"/>
      <c r="C2158" s="382"/>
      <c r="D2158" s="372"/>
      <c r="E2158" s="381"/>
      <c r="F2158" s="372"/>
      <c r="G2158" s="382"/>
    </row>
    <row r="2159" spans="2:7">
      <c r="B2159" s="372"/>
      <c r="C2159" s="382"/>
      <c r="D2159" s="372"/>
      <c r="E2159" s="381"/>
      <c r="F2159" s="372"/>
      <c r="G2159" s="382"/>
    </row>
    <row r="2160" spans="2:7">
      <c r="B2160" s="372"/>
      <c r="C2160" s="382"/>
      <c r="D2160" s="372"/>
      <c r="E2160" s="381"/>
      <c r="F2160" s="372"/>
      <c r="G2160" s="382"/>
    </row>
    <row r="2161" spans="2:7">
      <c r="B2161" s="372"/>
      <c r="C2161" s="382"/>
      <c r="D2161" s="372"/>
      <c r="E2161" s="381"/>
      <c r="F2161" s="372"/>
      <c r="G2161" s="382"/>
    </row>
    <row r="2162" spans="2:7">
      <c r="B2162" s="372"/>
      <c r="C2162" s="382"/>
      <c r="D2162" s="372"/>
      <c r="E2162" s="381"/>
      <c r="F2162" s="372"/>
      <c r="G2162" s="382"/>
    </row>
    <row r="2163" spans="2:7">
      <c r="B2163" s="372"/>
      <c r="C2163" s="382"/>
      <c r="D2163" s="372"/>
      <c r="E2163" s="381"/>
      <c r="F2163" s="372"/>
      <c r="G2163" s="382"/>
    </row>
    <row r="2164" spans="2:7">
      <c r="B2164" s="372"/>
      <c r="C2164" s="382"/>
      <c r="D2164" s="372"/>
      <c r="E2164" s="381"/>
      <c r="F2164" s="372"/>
      <c r="G2164" s="382"/>
    </row>
    <row r="2165" spans="2:7">
      <c r="B2165" s="372"/>
      <c r="C2165" s="382"/>
      <c r="D2165" s="372"/>
      <c r="E2165" s="381"/>
      <c r="F2165" s="372"/>
      <c r="G2165" s="382"/>
    </row>
    <row r="2166" spans="2:7">
      <c r="B2166" s="372"/>
      <c r="C2166" s="382"/>
      <c r="D2166" s="372"/>
      <c r="E2166" s="381"/>
      <c r="F2166" s="372"/>
      <c r="G2166" s="382"/>
    </row>
    <row r="2167" spans="2:7">
      <c r="B2167" s="372"/>
      <c r="C2167" s="382"/>
      <c r="D2167" s="372"/>
      <c r="E2167" s="381"/>
      <c r="F2167" s="372"/>
      <c r="G2167" s="382"/>
    </row>
    <row r="2168" spans="2:7">
      <c r="B2168" s="372"/>
      <c r="C2168" s="382"/>
      <c r="D2168" s="372"/>
      <c r="E2168" s="381"/>
      <c r="F2168" s="372"/>
      <c r="G2168" s="382"/>
    </row>
    <row r="2169" spans="2:7">
      <c r="B2169" s="372"/>
      <c r="C2169" s="382"/>
      <c r="D2169" s="372"/>
      <c r="E2169" s="381"/>
      <c r="F2169" s="372"/>
      <c r="G2169" s="382"/>
    </row>
    <row r="2170" spans="2:7">
      <c r="B2170" s="372"/>
      <c r="C2170" s="382"/>
      <c r="D2170" s="372"/>
      <c r="E2170" s="381"/>
      <c r="F2170" s="372"/>
      <c r="G2170" s="382"/>
    </row>
    <row r="2171" spans="2:7">
      <c r="B2171" s="372"/>
      <c r="C2171" s="382"/>
      <c r="D2171" s="372"/>
      <c r="E2171" s="381"/>
      <c r="F2171" s="372"/>
      <c r="G2171" s="382"/>
    </row>
    <row r="2172" spans="2:7">
      <c r="B2172" s="372"/>
      <c r="C2172" s="382"/>
      <c r="D2172" s="372"/>
      <c r="E2172" s="381"/>
      <c r="F2172" s="372"/>
      <c r="G2172" s="382"/>
    </row>
    <row r="2173" spans="2:7">
      <c r="B2173" s="372"/>
      <c r="C2173" s="382"/>
      <c r="D2173" s="372"/>
      <c r="E2173" s="381"/>
      <c r="F2173" s="372"/>
      <c r="G2173" s="382"/>
    </row>
    <row r="2174" spans="2:7">
      <c r="B2174" s="372"/>
      <c r="C2174" s="382"/>
      <c r="D2174" s="372"/>
      <c r="E2174" s="381"/>
      <c r="F2174" s="372"/>
      <c r="G2174" s="382"/>
    </row>
    <row r="2175" spans="2:7">
      <c r="B2175" s="372"/>
      <c r="C2175" s="382"/>
      <c r="D2175" s="372"/>
      <c r="E2175" s="381"/>
      <c r="F2175" s="372"/>
      <c r="G2175" s="382"/>
    </row>
    <row r="2176" spans="2:7">
      <c r="B2176" s="372"/>
      <c r="C2176" s="382"/>
      <c r="D2176" s="372"/>
      <c r="E2176" s="381"/>
      <c r="F2176" s="372"/>
      <c r="G2176" s="382"/>
    </row>
    <row r="2177" spans="2:7">
      <c r="B2177" s="372"/>
      <c r="C2177" s="382"/>
      <c r="D2177" s="372"/>
      <c r="E2177" s="381"/>
      <c r="F2177" s="372"/>
      <c r="G2177" s="382"/>
    </row>
    <row r="2178" spans="2:7">
      <c r="B2178" s="372"/>
      <c r="C2178" s="382"/>
      <c r="D2178" s="372"/>
      <c r="E2178" s="381"/>
      <c r="F2178" s="372"/>
      <c r="G2178" s="382"/>
    </row>
    <row r="2179" spans="2:7">
      <c r="B2179" s="372"/>
      <c r="C2179" s="382"/>
      <c r="D2179" s="372"/>
      <c r="E2179" s="381"/>
      <c r="F2179" s="372"/>
      <c r="G2179" s="382"/>
    </row>
    <row r="2180" spans="2:7">
      <c r="B2180" s="372"/>
      <c r="C2180" s="382"/>
      <c r="D2180" s="372"/>
      <c r="E2180" s="381"/>
      <c r="F2180" s="372"/>
      <c r="G2180" s="382"/>
    </row>
    <row r="2181" spans="2:7">
      <c r="B2181" s="372"/>
      <c r="C2181" s="382"/>
      <c r="D2181" s="372"/>
      <c r="E2181" s="381"/>
      <c r="F2181" s="372"/>
      <c r="G2181" s="382"/>
    </row>
    <row r="2182" spans="2:7">
      <c r="B2182" s="372"/>
      <c r="C2182" s="382"/>
      <c r="D2182" s="372"/>
      <c r="E2182" s="381"/>
      <c r="F2182" s="372"/>
      <c r="G2182" s="382"/>
    </row>
    <row r="2183" spans="2:7">
      <c r="B2183" s="372"/>
      <c r="C2183" s="382"/>
      <c r="D2183" s="372"/>
      <c r="E2183" s="381"/>
      <c r="F2183" s="372"/>
      <c r="G2183" s="382"/>
    </row>
    <row r="2184" spans="2:7">
      <c r="B2184" s="372"/>
      <c r="C2184" s="382"/>
      <c r="D2184" s="372"/>
      <c r="E2184" s="381"/>
      <c r="F2184" s="372"/>
      <c r="G2184" s="382"/>
    </row>
    <row r="2185" spans="2:7">
      <c r="B2185" s="372"/>
      <c r="C2185" s="382"/>
      <c r="D2185" s="372"/>
      <c r="E2185" s="381"/>
      <c r="F2185" s="372"/>
      <c r="G2185" s="382"/>
    </row>
    <row r="2186" spans="2:7">
      <c r="B2186" s="372"/>
      <c r="C2186" s="382"/>
      <c r="D2186" s="372"/>
      <c r="E2186" s="381"/>
      <c r="F2186" s="372"/>
      <c r="G2186" s="382"/>
    </row>
    <row r="2187" spans="2:7">
      <c r="B2187" s="372"/>
      <c r="C2187" s="382"/>
      <c r="D2187" s="372"/>
      <c r="E2187" s="381"/>
      <c r="F2187" s="372"/>
      <c r="G2187" s="382"/>
    </row>
    <row r="2188" spans="2:7">
      <c r="B2188" s="372"/>
      <c r="C2188" s="382"/>
      <c r="D2188" s="372"/>
      <c r="E2188" s="381"/>
      <c r="F2188" s="372"/>
      <c r="G2188" s="382"/>
    </row>
    <row r="2189" spans="2:7">
      <c r="B2189" s="372"/>
      <c r="C2189" s="382"/>
      <c r="D2189" s="372"/>
      <c r="E2189" s="381"/>
      <c r="F2189" s="372"/>
      <c r="G2189" s="382"/>
    </row>
    <row r="2190" spans="2:7">
      <c r="B2190" s="372"/>
      <c r="C2190" s="382"/>
      <c r="D2190" s="372"/>
      <c r="E2190" s="381"/>
      <c r="F2190" s="372"/>
      <c r="G2190" s="382"/>
    </row>
    <row r="2191" spans="2:7">
      <c r="B2191" s="372"/>
      <c r="C2191" s="382"/>
      <c r="D2191" s="372"/>
      <c r="E2191" s="381"/>
      <c r="F2191" s="372"/>
      <c r="G2191" s="382"/>
    </row>
    <row r="2192" spans="2:7">
      <c r="B2192" s="372"/>
      <c r="C2192" s="382"/>
      <c r="D2192" s="372"/>
      <c r="E2192" s="381"/>
      <c r="F2192" s="372"/>
      <c r="G2192" s="382"/>
    </row>
    <row r="2193" spans="2:7">
      <c r="B2193" s="372"/>
      <c r="C2193" s="382"/>
      <c r="D2193" s="372"/>
      <c r="E2193" s="381"/>
      <c r="F2193" s="372"/>
      <c r="G2193" s="382"/>
    </row>
    <row r="2194" spans="2:7">
      <c r="B2194" s="372"/>
      <c r="C2194" s="382"/>
      <c r="D2194" s="372"/>
      <c r="E2194" s="381"/>
      <c r="F2194" s="372"/>
      <c r="G2194" s="382"/>
    </row>
    <row r="2195" spans="2:7">
      <c r="B2195" s="372"/>
      <c r="C2195" s="382"/>
      <c r="D2195" s="372"/>
      <c r="E2195" s="381"/>
      <c r="F2195" s="372"/>
      <c r="G2195" s="382"/>
    </row>
    <row r="2196" spans="2:7">
      <c r="B2196" s="372"/>
      <c r="C2196" s="382"/>
      <c r="D2196" s="372"/>
      <c r="E2196" s="381"/>
      <c r="F2196" s="372"/>
      <c r="G2196" s="382"/>
    </row>
    <row r="2197" spans="2:7">
      <c r="B2197" s="372"/>
      <c r="C2197" s="382"/>
      <c r="D2197" s="372"/>
      <c r="E2197" s="381"/>
      <c r="F2197" s="372"/>
      <c r="G2197" s="382"/>
    </row>
    <row r="2198" spans="2:7">
      <c r="B2198" s="372"/>
      <c r="C2198" s="382"/>
      <c r="D2198" s="372"/>
      <c r="E2198" s="381"/>
      <c r="F2198" s="372"/>
      <c r="G2198" s="382"/>
    </row>
    <row r="2199" spans="2:7">
      <c r="B2199" s="372"/>
      <c r="C2199" s="382"/>
      <c r="D2199" s="372"/>
      <c r="E2199" s="381"/>
      <c r="F2199" s="372"/>
      <c r="G2199" s="382"/>
    </row>
    <row r="2200" spans="2:7">
      <c r="B2200" s="372"/>
      <c r="C2200" s="382"/>
      <c r="D2200" s="372"/>
      <c r="E2200" s="381"/>
      <c r="F2200" s="372"/>
      <c r="G2200" s="382"/>
    </row>
    <row r="2201" spans="2:7">
      <c r="B2201" s="372"/>
      <c r="C2201" s="382"/>
      <c r="D2201" s="372"/>
      <c r="E2201" s="381"/>
      <c r="F2201" s="372"/>
      <c r="G2201" s="382"/>
    </row>
    <row r="2202" spans="2:7">
      <c r="B2202" s="372"/>
      <c r="C2202" s="382"/>
      <c r="D2202" s="372"/>
      <c r="E2202" s="381"/>
      <c r="F2202" s="372"/>
      <c r="G2202" s="382"/>
    </row>
    <row r="2203" spans="2:7">
      <c r="B2203" s="372"/>
      <c r="C2203" s="382"/>
      <c r="D2203" s="372"/>
      <c r="E2203" s="381"/>
      <c r="F2203" s="372"/>
      <c r="G2203" s="382"/>
    </row>
    <row r="2204" spans="2:7">
      <c r="B2204" s="372"/>
      <c r="C2204" s="382"/>
      <c r="D2204" s="372"/>
      <c r="E2204" s="381"/>
      <c r="F2204" s="372"/>
      <c r="G2204" s="382"/>
    </row>
    <row r="2205" spans="2:7">
      <c r="B2205" s="372"/>
      <c r="C2205" s="382"/>
      <c r="D2205" s="372"/>
      <c r="E2205" s="381"/>
      <c r="F2205" s="372"/>
      <c r="G2205" s="382"/>
    </row>
    <row r="2206" spans="2:7">
      <c r="B2206" s="372"/>
      <c r="C2206" s="382"/>
      <c r="D2206" s="372"/>
      <c r="E2206" s="381"/>
      <c r="F2206" s="372"/>
      <c r="G2206" s="382"/>
    </row>
    <row r="2207" spans="2:7">
      <c r="B2207" s="372"/>
      <c r="C2207" s="382"/>
      <c r="D2207" s="372"/>
      <c r="E2207" s="381"/>
      <c r="F2207" s="372"/>
      <c r="G2207" s="382"/>
    </row>
    <row r="2208" spans="2:7">
      <c r="B2208" s="372"/>
      <c r="C2208" s="382"/>
      <c r="D2208" s="372"/>
      <c r="E2208" s="381"/>
      <c r="F2208" s="372"/>
      <c r="G2208" s="382"/>
    </row>
    <row r="2209" spans="2:7">
      <c r="B2209" s="372"/>
      <c r="C2209" s="382"/>
      <c r="D2209" s="372"/>
      <c r="E2209" s="381"/>
      <c r="F2209" s="372"/>
      <c r="G2209" s="382"/>
    </row>
    <row r="2210" spans="2:7">
      <c r="B2210" s="372"/>
      <c r="C2210" s="382"/>
      <c r="D2210" s="372"/>
      <c r="E2210" s="381"/>
      <c r="F2210" s="372"/>
      <c r="G2210" s="382"/>
    </row>
    <row r="2211" spans="2:7">
      <c r="B2211" s="372"/>
      <c r="C2211" s="382"/>
      <c r="D2211" s="372"/>
      <c r="E2211" s="381"/>
      <c r="F2211" s="372"/>
      <c r="G2211" s="382"/>
    </row>
    <row r="2212" spans="2:7">
      <c r="B2212" s="372"/>
      <c r="C2212" s="382"/>
      <c r="D2212" s="372"/>
      <c r="E2212" s="381"/>
      <c r="F2212" s="372"/>
      <c r="G2212" s="382"/>
    </row>
    <row r="2213" spans="2:7">
      <c r="B2213" s="372"/>
      <c r="C2213" s="382"/>
      <c r="D2213" s="372"/>
      <c r="E2213" s="381"/>
      <c r="F2213" s="372"/>
      <c r="G2213" s="382"/>
    </row>
    <row r="2214" spans="2:7">
      <c r="B2214" s="372"/>
      <c r="C2214" s="382"/>
      <c r="D2214" s="372"/>
      <c r="E2214" s="381"/>
      <c r="F2214" s="372"/>
      <c r="G2214" s="382"/>
    </row>
    <row r="2215" spans="2:7">
      <c r="B2215" s="372"/>
      <c r="C2215" s="382"/>
      <c r="D2215" s="372"/>
      <c r="E2215" s="381"/>
      <c r="F2215" s="372"/>
      <c r="G2215" s="382"/>
    </row>
    <row r="2216" spans="2:7">
      <c r="B2216" s="372"/>
      <c r="C2216" s="382"/>
      <c r="D2216" s="372"/>
      <c r="E2216" s="381"/>
      <c r="F2216" s="372"/>
      <c r="G2216" s="382"/>
    </row>
    <row r="2217" spans="2:7">
      <c r="B2217" s="372"/>
      <c r="C2217" s="382"/>
      <c r="D2217" s="372"/>
      <c r="E2217" s="381"/>
      <c r="F2217" s="372"/>
      <c r="G2217" s="382"/>
    </row>
    <row r="2218" spans="2:7">
      <c r="B2218" s="372"/>
      <c r="C2218" s="382"/>
      <c r="D2218" s="372"/>
      <c r="E2218" s="381"/>
      <c r="F2218" s="372"/>
      <c r="G2218" s="382"/>
    </row>
    <row r="2219" spans="2:7">
      <c r="B2219" s="372"/>
      <c r="C2219" s="382"/>
      <c r="D2219" s="372"/>
      <c r="E2219" s="381"/>
      <c r="F2219" s="372"/>
      <c r="G2219" s="382"/>
    </row>
    <row r="2220" spans="2:7">
      <c r="B2220" s="372"/>
      <c r="C2220" s="382"/>
      <c r="D2220" s="372"/>
      <c r="E2220" s="381"/>
      <c r="F2220" s="372"/>
      <c r="G2220" s="382"/>
    </row>
    <row r="2221" spans="2:7">
      <c r="B2221" s="372"/>
      <c r="C2221" s="382"/>
      <c r="D2221" s="372"/>
      <c r="E2221" s="381"/>
      <c r="F2221" s="372"/>
      <c r="G2221" s="382"/>
    </row>
    <row r="2222" spans="2:7">
      <c r="B2222" s="372"/>
      <c r="C2222" s="382"/>
      <c r="D2222" s="372"/>
      <c r="E2222" s="381"/>
      <c r="F2222" s="372"/>
      <c r="G2222" s="382"/>
    </row>
    <row r="2223" spans="2:7">
      <c r="B2223" s="372"/>
      <c r="C2223" s="382"/>
      <c r="D2223" s="372"/>
      <c r="E2223" s="381"/>
      <c r="F2223" s="372"/>
      <c r="G2223" s="382"/>
    </row>
    <row r="2224" spans="2:7">
      <c r="B2224" s="372"/>
      <c r="C2224" s="382"/>
      <c r="D2224" s="372"/>
      <c r="E2224" s="381"/>
      <c r="F2224" s="372"/>
      <c r="G2224" s="382"/>
    </row>
    <row r="2225" spans="2:7">
      <c r="B2225" s="372"/>
      <c r="C2225" s="382"/>
      <c r="D2225" s="372"/>
      <c r="E2225" s="381"/>
      <c r="F2225" s="372"/>
      <c r="G2225" s="382"/>
    </row>
    <row r="2226" spans="2:7">
      <c r="B2226" s="372"/>
      <c r="C2226" s="382"/>
      <c r="D2226" s="372"/>
      <c r="E2226" s="381"/>
      <c r="F2226" s="372"/>
      <c r="G2226" s="382"/>
    </row>
    <row r="2227" spans="2:7">
      <c r="B2227" s="372"/>
      <c r="C2227" s="382"/>
      <c r="D2227" s="372"/>
      <c r="E2227" s="381"/>
      <c r="F2227" s="372"/>
      <c r="G2227" s="382"/>
    </row>
    <row r="2228" spans="2:7">
      <c r="B2228" s="372"/>
      <c r="C2228" s="382"/>
      <c r="D2228" s="372"/>
      <c r="E2228" s="381"/>
      <c r="F2228" s="372"/>
      <c r="G2228" s="382"/>
    </row>
    <row r="2229" spans="2:7">
      <c r="B2229" s="372"/>
      <c r="C2229" s="382"/>
      <c r="D2229" s="372"/>
      <c r="E2229" s="381"/>
      <c r="F2229" s="372"/>
      <c r="G2229" s="382"/>
    </row>
    <row r="2230" spans="2:7">
      <c r="B2230" s="372"/>
      <c r="C2230" s="382"/>
      <c r="D2230" s="372"/>
      <c r="E2230" s="381"/>
      <c r="F2230" s="372"/>
      <c r="G2230" s="382"/>
    </row>
    <row r="2231" spans="2:7">
      <c r="B2231" s="372"/>
      <c r="C2231" s="382"/>
      <c r="D2231" s="372"/>
      <c r="E2231" s="381"/>
      <c r="F2231" s="372"/>
      <c r="G2231" s="382"/>
    </row>
    <row r="2232" spans="2:7">
      <c r="B2232" s="372"/>
      <c r="C2232" s="382"/>
      <c r="D2232" s="372"/>
      <c r="E2232" s="381"/>
      <c r="F2232" s="372"/>
      <c r="G2232" s="382"/>
    </row>
    <row r="2233" spans="2:7">
      <c r="B2233" s="372"/>
      <c r="C2233" s="382"/>
      <c r="D2233" s="372"/>
      <c r="E2233" s="381"/>
      <c r="F2233" s="372"/>
      <c r="G2233" s="382"/>
    </row>
    <row r="2234" spans="2:7">
      <c r="B2234" s="372"/>
      <c r="C2234" s="382"/>
      <c r="D2234" s="372"/>
      <c r="E2234" s="381"/>
      <c r="F2234" s="372"/>
      <c r="G2234" s="382"/>
    </row>
    <row r="2235" spans="2:7">
      <c r="B2235" s="372"/>
      <c r="C2235" s="382"/>
      <c r="D2235" s="372"/>
      <c r="E2235" s="381"/>
      <c r="F2235" s="372"/>
      <c r="G2235" s="382"/>
    </row>
    <row r="2236" spans="2:7">
      <c r="B2236" s="372"/>
      <c r="C2236" s="382"/>
      <c r="D2236" s="372"/>
      <c r="E2236" s="381"/>
      <c r="F2236" s="372"/>
      <c r="G2236" s="382"/>
    </row>
    <row r="2237" spans="2:7">
      <c r="B2237" s="372"/>
      <c r="C2237" s="382"/>
      <c r="D2237" s="372"/>
      <c r="E2237" s="381"/>
      <c r="F2237" s="372"/>
      <c r="G2237" s="382"/>
    </row>
    <row r="2238" spans="2:7">
      <c r="B2238" s="372"/>
      <c r="C2238" s="382"/>
      <c r="D2238" s="372"/>
      <c r="E2238" s="381"/>
      <c r="F2238" s="372"/>
      <c r="G2238" s="382"/>
    </row>
    <row r="2239" spans="2:7">
      <c r="B2239" s="372"/>
      <c r="C2239" s="382"/>
      <c r="D2239" s="372"/>
      <c r="E2239" s="381"/>
      <c r="F2239" s="372"/>
      <c r="G2239" s="382"/>
    </row>
    <row r="2240" spans="2:7">
      <c r="B2240" s="372"/>
      <c r="C2240" s="382"/>
      <c r="D2240" s="372"/>
      <c r="E2240" s="381"/>
      <c r="F2240" s="372"/>
      <c r="G2240" s="382"/>
    </row>
    <row r="2241" spans="2:7">
      <c r="B2241" s="372"/>
      <c r="C2241" s="382"/>
      <c r="D2241" s="372"/>
      <c r="E2241" s="381"/>
      <c r="F2241" s="372"/>
      <c r="G2241" s="382"/>
    </row>
    <row r="2242" spans="2:7">
      <c r="B2242" s="372"/>
      <c r="C2242" s="382"/>
      <c r="D2242" s="372"/>
      <c r="E2242" s="381"/>
      <c r="F2242" s="372"/>
      <c r="G2242" s="382"/>
    </row>
    <row r="2243" spans="2:7">
      <c r="B2243" s="372"/>
      <c r="C2243" s="382"/>
      <c r="D2243" s="372"/>
      <c r="E2243" s="381"/>
      <c r="F2243" s="372"/>
      <c r="G2243" s="382"/>
    </row>
    <row r="2244" spans="2:7">
      <c r="B2244" s="372"/>
      <c r="C2244" s="382"/>
      <c r="D2244" s="372"/>
      <c r="E2244" s="381"/>
      <c r="F2244" s="372"/>
      <c r="G2244" s="382"/>
    </row>
    <row r="2245" spans="2:7">
      <c r="B2245" s="372"/>
      <c r="C2245" s="382"/>
      <c r="D2245" s="372"/>
      <c r="E2245" s="381"/>
      <c r="F2245" s="372"/>
      <c r="G2245" s="382"/>
    </row>
    <row r="2246" spans="2:7">
      <c r="B2246" s="372"/>
      <c r="C2246" s="382"/>
      <c r="D2246" s="372"/>
      <c r="E2246" s="381"/>
      <c r="F2246" s="372"/>
      <c r="G2246" s="382"/>
    </row>
    <row r="2247" spans="2:7">
      <c r="B2247" s="372"/>
      <c r="C2247" s="382"/>
      <c r="D2247" s="372"/>
      <c r="E2247" s="381"/>
      <c r="F2247" s="372"/>
      <c r="G2247" s="382"/>
    </row>
    <row r="2248" spans="2:7">
      <c r="B2248" s="372"/>
      <c r="C2248" s="382"/>
      <c r="D2248" s="372"/>
      <c r="E2248" s="381"/>
      <c r="F2248" s="372"/>
      <c r="G2248" s="382"/>
    </row>
    <row r="2249" spans="2:7">
      <c r="B2249" s="372"/>
      <c r="C2249" s="382"/>
      <c r="D2249" s="372"/>
      <c r="E2249" s="381"/>
      <c r="F2249" s="372"/>
      <c r="G2249" s="382"/>
    </row>
    <row r="2250" spans="2:7">
      <c r="B2250" s="372"/>
      <c r="C2250" s="382"/>
      <c r="D2250" s="372"/>
      <c r="E2250" s="381"/>
      <c r="F2250" s="372"/>
      <c r="G2250" s="382"/>
    </row>
    <row r="2251" spans="2:7">
      <c r="B2251" s="372"/>
      <c r="C2251" s="382"/>
      <c r="D2251" s="372"/>
      <c r="E2251" s="381"/>
      <c r="F2251" s="372"/>
      <c r="G2251" s="382"/>
    </row>
    <row r="2252" spans="2:7">
      <c r="B2252" s="372"/>
      <c r="C2252" s="382"/>
      <c r="D2252" s="372"/>
      <c r="E2252" s="381"/>
      <c r="F2252" s="372"/>
      <c r="G2252" s="382"/>
    </row>
    <row r="2253" spans="2:7">
      <c r="B2253" s="372"/>
      <c r="C2253" s="382"/>
      <c r="D2253" s="372"/>
      <c r="E2253" s="381"/>
      <c r="F2253" s="372"/>
      <c r="G2253" s="382"/>
    </row>
    <row r="2254" spans="2:7">
      <c r="B2254" s="372"/>
      <c r="C2254" s="382"/>
      <c r="D2254" s="372"/>
      <c r="E2254" s="381"/>
      <c r="F2254" s="372"/>
      <c r="G2254" s="382"/>
    </row>
    <row r="2255" spans="2:7">
      <c r="B2255" s="372"/>
      <c r="C2255" s="382"/>
      <c r="D2255" s="372"/>
      <c r="E2255" s="381"/>
      <c r="F2255" s="372"/>
      <c r="G2255" s="382"/>
    </row>
    <row r="2256" spans="2:7">
      <c r="B2256" s="372"/>
      <c r="C2256" s="382"/>
      <c r="D2256" s="372"/>
      <c r="E2256" s="381"/>
      <c r="F2256" s="372"/>
      <c r="G2256" s="382"/>
    </row>
    <row r="2257" spans="2:7">
      <c r="B2257" s="372"/>
      <c r="C2257" s="382"/>
      <c r="D2257" s="372"/>
      <c r="E2257" s="381"/>
      <c r="F2257" s="372"/>
      <c r="G2257" s="382"/>
    </row>
    <row r="2258" spans="2:7">
      <c r="B2258" s="372"/>
      <c r="C2258" s="382"/>
      <c r="D2258" s="372"/>
      <c r="E2258" s="381"/>
      <c r="F2258" s="372"/>
      <c r="G2258" s="382"/>
    </row>
    <row r="2259" spans="2:7">
      <c r="B2259" s="372"/>
      <c r="C2259" s="382"/>
      <c r="D2259" s="372"/>
      <c r="E2259" s="381"/>
      <c r="F2259" s="372"/>
      <c r="G2259" s="382"/>
    </row>
    <row r="2260" spans="2:7">
      <c r="B2260" s="372"/>
      <c r="C2260" s="382"/>
      <c r="D2260" s="372"/>
      <c r="E2260" s="381"/>
      <c r="F2260" s="372"/>
      <c r="G2260" s="382"/>
    </row>
    <row r="2261" spans="2:7">
      <c r="B2261" s="372"/>
      <c r="C2261" s="382"/>
      <c r="D2261" s="372"/>
      <c r="E2261" s="381"/>
      <c r="F2261" s="372"/>
      <c r="G2261" s="382"/>
    </row>
    <row r="2262" spans="2:7">
      <c r="B2262" s="372"/>
      <c r="C2262" s="382"/>
      <c r="D2262" s="372"/>
      <c r="E2262" s="381"/>
      <c r="F2262" s="372"/>
      <c r="G2262" s="382"/>
    </row>
    <row r="2263" spans="2:7">
      <c r="B2263" s="372"/>
      <c r="C2263" s="382"/>
      <c r="D2263" s="372"/>
      <c r="E2263" s="381"/>
      <c r="F2263" s="372"/>
      <c r="G2263" s="382"/>
    </row>
    <row r="2264" spans="2:7">
      <c r="B2264" s="372"/>
      <c r="C2264" s="382"/>
      <c r="D2264" s="372"/>
      <c r="E2264" s="381"/>
      <c r="F2264" s="372"/>
      <c r="G2264" s="382"/>
    </row>
    <row r="2265" spans="2:7">
      <c r="B2265" s="372"/>
      <c r="C2265" s="382"/>
      <c r="D2265" s="372"/>
      <c r="E2265" s="381"/>
      <c r="F2265" s="372"/>
      <c r="G2265" s="382"/>
    </row>
    <row r="2266" spans="2:7">
      <c r="B2266" s="372"/>
      <c r="C2266" s="382"/>
      <c r="D2266" s="372"/>
      <c r="E2266" s="381"/>
      <c r="F2266" s="372"/>
      <c r="G2266" s="382"/>
    </row>
    <row r="2267" spans="2:7">
      <c r="B2267" s="372"/>
      <c r="C2267" s="382"/>
      <c r="D2267" s="372"/>
      <c r="E2267" s="381"/>
      <c r="F2267" s="372"/>
      <c r="G2267" s="382"/>
    </row>
    <row r="2268" spans="2:7">
      <c r="B2268" s="372"/>
      <c r="C2268" s="382"/>
      <c r="D2268" s="372"/>
      <c r="E2268" s="381"/>
      <c r="F2268" s="372"/>
      <c r="G2268" s="382"/>
    </row>
    <row r="2269" spans="2:7">
      <c r="B2269" s="372"/>
      <c r="C2269" s="382"/>
      <c r="D2269" s="372"/>
      <c r="E2269" s="381"/>
      <c r="F2269" s="372"/>
      <c r="G2269" s="382"/>
    </row>
    <row r="2270" spans="2:7">
      <c r="B2270" s="372"/>
      <c r="C2270" s="382"/>
      <c r="D2270" s="372"/>
      <c r="E2270" s="381"/>
      <c r="F2270" s="372"/>
      <c r="G2270" s="382"/>
    </row>
    <row r="2271" spans="2:7">
      <c r="B2271" s="372"/>
      <c r="C2271" s="382"/>
      <c r="D2271" s="372"/>
      <c r="E2271" s="381"/>
      <c r="F2271" s="372"/>
      <c r="G2271" s="382"/>
    </row>
    <row r="2272" spans="2:7">
      <c r="B2272" s="372"/>
      <c r="C2272" s="382"/>
      <c r="D2272" s="372"/>
      <c r="E2272" s="381"/>
      <c r="F2272" s="372"/>
      <c r="G2272" s="382"/>
    </row>
    <row r="2273" spans="2:7">
      <c r="B2273" s="372"/>
      <c r="C2273" s="382"/>
      <c r="D2273" s="372"/>
      <c r="E2273" s="381"/>
      <c r="F2273" s="372"/>
      <c r="G2273" s="382"/>
    </row>
    <row r="2274" spans="2:7">
      <c r="B2274" s="372"/>
      <c r="C2274" s="382"/>
      <c r="D2274" s="372"/>
      <c r="E2274" s="381"/>
      <c r="F2274" s="372"/>
      <c r="G2274" s="382"/>
    </row>
    <row r="2275" spans="2:7">
      <c r="B2275" s="372"/>
      <c r="C2275" s="382"/>
      <c r="D2275" s="372"/>
      <c r="E2275" s="381"/>
      <c r="F2275" s="372"/>
      <c r="G2275" s="382"/>
    </row>
    <row r="2276" spans="2:7">
      <c r="B2276" s="372"/>
      <c r="C2276" s="382"/>
      <c r="D2276" s="372"/>
      <c r="E2276" s="381"/>
      <c r="F2276" s="372"/>
      <c r="G2276" s="382"/>
    </row>
    <row r="2277" spans="2:7">
      <c r="B2277" s="372"/>
      <c r="C2277" s="382"/>
      <c r="D2277" s="372"/>
      <c r="E2277" s="381"/>
      <c r="F2277" s="372"/>
      <c r="G2277" s="382"/>
    </row>
    <row r="2278" spans="2:7">
      <c r="B2278" s="372"/>
      <c r="C2278" s="382"/>
      <c r="D2278" s="372"/>
      <c r="E2278" s="381"/>
      <c r="F2278" s="372"/>
      <c r="G2278" s="382"/>
    </row>
    <row r="2279" spans="2:7">
      <c r="B2279" s="372"/>
      <c r="C2279" s="382"/>
      <c r="D2279" s="372"/>
      <c r="E2279" s="381"/>
      <c r="F2279" s="372"/>
      <c r="G2279" s="382"/>
    </row>
    <row r="2280" spans="2:7">
      <c r="B2280" s="372"/>
      <c r="C2280" s="382"/>
      <c r="D2280" s="372"/>
      <c r="E2280" s="381"/>
      <c r="F2280" s="372"/>
      <c r="G2280" s="382"/>
    </row>
    <row r="2281" spans="2:7">
      <c r="B2281" s="372"/>
      <c r="C2281" s="382"/>
      <c r="D2281" s="372"/>
      <c r="E2281" s="381"/>
      <c r="F2281" s="372"/>
      <c r="G2281" s="382"/>
    </row>
    <row r="2282" spans="2:7">
      <c r="B2282" s="372"/>
      <c r="C2282" s="382"/>
      <c r="D2282" s="372"/>
      <c r="E2282" s="381"/>
      <c r="F2282" s="372"/>
      <c r="G2282" s="382"/>
    </row>
    <row r="2283" spans="2:7">
      <c r="B2283" s="372"/>
      <c r="C2283" s="382"/>
      <c r="D2283" s="372"/>
      <c r="E2283" s="381"/>
      <c r="F2283" s="372"/>
      <c r="G2283" s="382"/>
    </row>
    <row r="2284" spans="2:7">
      <c r="B2284" s="372"/>
      <c r="C2284" s="382"/>
      <c r="D2284" s="372"/>
      <c r="E2284" s="381"/>
      <c r="F2284" s="372"/>
      <c r="G2284" s="382"/>
    </row>
    <row r="2285" spans="2:7">
      <c r="B2285" s="372"/>
      <c r="C2285" s="382"/>
      <c r="D2285" s="372"/>
      <c r="E2285" s="381"/>
      <c r="F2285" s="372"/>
      <c r="G2285" s="382"/>
    </row>
    <row r="2286" spans="2:7">
      <c r="B2286" s="372"/>
      <c r="C2286" s="382"/>
      <c r="D2286" s="372"/>
      <c r="E2286" s="381"/>
      <c r="F2286" s="372"/>
      <c r="G2286" s="382"/>
    </row>
    <row r="2287" spans="2:7">
      <c r="B2287" s="372"/>
      <c r="C2287" s="382"/>
      <c r="D2287" s="372"/>
      <c r="E2287" s="381"/>
      <c r="F2287" s="372"/>
      <c r="G2287" s="382"/>
    </row>
    <row r="2288" spans="2:7">
      <c r="B2288" s="372"/>
      <c r="C2288" s="382"/>
      <c r="D2288" s="372"/>
      <c r="E2288" s="381"/>
      <c r="F2288" s="372"/>
      <c r="G2288" s="382"/>
    </row>
    <row r="2289" spans="2:7">
      <c r="B2289" s="372"/>
      <c r="C2289" s="382"/>
      <c r="D2289" s="372"/>
      <c r="E2289" s="381"/>
      <c r="F2289" s="372"/>
      <c r="G2289" s="382"/>
    </row>
    <row r="2290" spans="2:7">
      <c r="B2290" s="372"/>
      <c r="C2290" s="382"/>
      <c r="D2290" s="372"/>
      <c r="E2290" s="381"/>
      <c r="F2290" s="372"/>
      <c r="G2290" s="382"/>
    </row>
    <row r="2291" spans="2:7">
      <c r="B2291" s="372"/>
      <c r="C2291" s="382"/>
      <c r="D2291" s="372"/>
      <c r="E2291" s="381"/>
      <c r="F2291" s="372"/>
      <c r="G2291" s="382"/>
    </row>
    <row r="2292" spans="2:7">
      <c r="B2292" s="372"/>
      <c r="C2292" s="382"/>
      <c r="D2292" s="372"/>
      <c r="E2292" s="381"/>
      <c r="F2292" s="372"/>
      <c r="G2292" s="382"/>
    </row>
    <row r="2293" spans="2:7">
      <c r="B2293" s="372"/>
      <c r="C2293" s="382"/>
      <c r="D2293" s="372"/>
      <c r="E2293" s="381"/>
      <c r="F2293" s="372"/>
      <c r="G2293" s="382"/>
    </row>
    <row r="2294" spans="2:7">
      <c r="B2294" s="372"/>
      <c r="C2294" s="382"/>
      <c r="D2294" s="372"/>
      <c r="E2294" s="381"/>
      <c r="F2294" s="372"/>
      <c r="G2294" s="382"/>
    </row>
    <row r="2295" spans="2:7">
      <c r="B2295" s="372"/>
      <c r="C2295" s="382"/>
      <c r="D2295" s="372"/>
      <c r="E2295" s="381"/>
      <c r="F2295" s="372"/>
      <c r="G2295" s="382"/>
    </row>
    <row r="2296" spans="2:7">
      <c r="B2296" s="372"/>
      <c r="C2296" s="382"/>
      <c r="D2296" s="372"/>
      <c r="E2296" s="381"/>
      <c r="F2296" s="372"/>
      <c r="G2296" s="382"/>
    </row>
    <row r="2297" spans="2:7">
      <c r="B2297" s="372"/>
      <c r="C2297" s="382"/>
      <c r="D2297" s="372"/>
      <c r="E2297" s="381"/>
      <c r="F2297" s="372"/>
      <c r="G2297" s="382"/>
    </row>
    <row r="2298" spans="2:7">
      <c r="B2298" s="372"/>
      <c r="C2298" s="382"/>
      <c r="D2298" s="372"/>
      <c r="E2298" s="381"/>
      <c r="F2298" s="372"/>
      <c r="G2298" s="382"/>
    </row>
    <row r="2299" spans="2:7">
      <c r="B2299" s="372"/>
      <c r="C2299" s="382"/>
      <c r="D2299" s="372"/>
      <c r="E2299" s="381"/>
      <c r="F2299" s="372"/>
      <c r="G2299" s="382"/>
    </row>
    <row r="2300" spans="2:7">
      <c r="B2300" s="372"/>
      <c r="C2300" s="382"/>
      <c r="D2300" s="372"/>
      <c r="E2300" s="381"/>
      <c r="F2300" s="372"/>
      <c r="G2300" s="382"/>
    </row>
    <row r="2301" spans="2:7">
      <c r="B2301" s="372"/>
      <c r="C2301" s="382"/>
      <c r="D2301" s="372"/>
      <c r="E2301" s="381"/>
      <c r="F2301" s="372"/>
      <c r="G2301" s="382"/>
    </row>
    <row r="2302" spans="2:7">
      <c r="B2302" s="372"/>
      <c r="C2302" s="382"/>
      <c r="D2302" s="372"/>
      <c r="E2302" s="381"/>
      <c r="F2302" s="372"/>
      <c r="G2302" s="382"/>
    </row>
    <row r="2303" spans="2:7">
      <c r="B2303" s="372"/>
      <c r="C2303" s="382"/>
      <c r="D2303" s="372"/>
      <c r="E2303" s="381"/>
      <c r="F2303" s="372"/>
      <c r="G2303" s="382"/>
    </row>
    <row r="2304" spans="2:7">
      <c r="B2304" s="372"/>
      <c r="C2304" s="382"/>
      <c r="D2304" s="372"/>
      <c r="E2304" s="381"/>
      <c r="F2304" s="372"/>
      <c r="G2304" s="382"/>
    </row>
    <row r="2305" spans="2:7">
      <c r="B2305" s="372"/>
      <c r="C2305" s="382"/>
      <c r="D2305" s="372"/>
      <c r="E2305" s="381"/>
      <c r="F2305" s="372"/>
      <c r="G2305" s="382"/>
    </row>
    <row r="2306" spans="2:7">
      <c r="B2306" s="372"/>
      <c r="C2306" s="382"/>
      <c r="D2306" s="372"/>
      <c r="E2306" s="381"/>
      <c r="F2306" s="372"/>
      <c r="G2306" s="382"/>
    </row>
    <row r="2307" spans="2:7">
      <c r="B2307" s="372"/>
      <c r="C2307" s="382"/>
      <c r="D2307" s="372"/>
      <c r="E2307" s="381"/>
      <c r="F2307" s="372"/>
      <c r="G2307" s="382"/>
    </row>
    <row r="2308" spans="2:7">
      <c r="B2308" s="372"/>
      <c r="C2308" s="382"/>
      <c r="D2308" s="372"/>
      <c r="E2308" s="381"/>
      <c r="F2308" s="372"/>
      <c r="G2308" s="382"/>
    </row>
    <row r="2309" spans="2:7">
      <c r="B2309" s="372"/>
      <c r="C2309" s="382"/>
      <c r="D2309" s="372"/>
      <c r="E2309" s="381"/>
      <c r="F2309" s="372"/>
      <c r="G2309" s="382"/>
    </row>
    <row r="2310" spans="2:7">
      <c r="B2310" s="372"/>
      <c r="C2310" s="382"/>
      <c r="D2310" s="372"/>
      <c r="E2310" s="381"/>
      <c r="F2310" s="372"/>
      <c r="G2310" s="382"/>
    </row>
    <row r="2311" spans="2:7">
      <c r="B2311" s="372"/>
      <c r="C2311" s="382"/>
      <c r="D2311" s="372"/>
      <c r="E2311" s="381"/>
      <c r="F2311" s="372"/>
      <c r="G2311" s="382"/>
    </row>
    <row r="2312" spans="2:7">
      <c r="B2312" s="372"/>
      <c r="C2312" s="382"/>
      <c r="D2312" s="372"/>
      <c r="E2312" s="381"/>
      <c r="F2312" s="372"/>
      <c r="G2312" s="382"/>
    </row>
    <row r="2313" spans="2:7">
      <c r="B2313" s="372"/>
      <c r="C2313" s="382"/>
      <c r="D2313" s="372"/>
      <c r="E2313" s="381"/>
      <c r="F2313" s="372"/>
      <c r="G2313" s="382"/>
    </row>
    <row r="2314" spans="2:7">
      <c r="B2314" s="372"/>
      <c r="C2314" s="382"/>
      <c r="D2314" s="372"/>
      <c r="E2314" s="381"/>
      <c r="F2314" s="372"/>
      <c r="G2314" s="382"/>
    </row>
    <row r="2315" spans="2:7">
      <c r="B2315" s="372"/>
      <c r="C2315" s="382"/>
      <c r="D2315" s="372"/>
      <c r="E2315" s="381"/>
      <c r="F2315" s="372"/>
      <c r="G2315" s="382"/>
    </row>
    <row r="2316" spans="2:7">
      <c r="B2316" s="372"/>
      <c r="C2316" s="382"/>
      <c r="D2316" s="372"/>
      <c r="E2316" s="381"/>
      <c r="F2316" s="372"/>
      <c r="G2316" s="382"/>
    </row>
    <row r="2317" spans="2:7">
      <c r="B2317" s="372"/>
      <c r="C2317" s="382"/>
      <c r="D2317" s="372"/>
      <c r="E2317" s="381"/>
      <c r="F2317" s="372"/>
      <c r="G2317" s="382"/>
    </row>
    <row r="2318" spans="2:7">
      <c r="B2318" s="372"/>
      <c r="C2318" s="382"/>
      <c r="D2318" s="372"/>
      <c r="E2318" s="381"/>
      <c r="F2318" s="372"/>
      <c r="G2318" s="382"/>
    </row>
    <row r="2319" spans="2:7">
      <c r="B2319" s="372"/>
      <c r="C2319" s="382"/>
      <c r="D2319" s="372"/>
      <c r="E2319" s="381"/>
      <c r="F2319" s="372"/>
      <c r="G2319" s="382"/>
    </row>
    <row r="2320" spans="2:7">
      <c r="B2320" s="372"/>
      <c r="C2320" s="382"/>
      <c r="D2320" s="372"/>
      <c r="E2320" s="381"/>
      <c r="F2320" s="372"/>
      <c r="G2320" s="382"/>
    </row>
    <row r="2321" spans="2:7">
      <c r="B2321" s="372"/>
      <c r="C2321" s="382"/>
      <c r="D2321" s="372"/>
      <c r="E2321" s="381"/>
      <c r="F2321" s="372"/>
      <c r="G2321" s="382"/>
    </row>
    <row r="2322" spans="2:7">
      <c r="B2322" s="372"/>
      <c r="C2322" s="382"/>
      <c r="D2322" s="372"/>
      <c r="E2322" s="381"/>
      <c r="F2322" s="372"/>
      <c r="G2322" s="382"/>
    </row>
    <row r="2323" spans="2:7">
      <c r="B2323" s="372"/>
      <c r="C2323" s="382"/>
      <c r="D2323" s="372"/>
      <c r="E2323" s="381"/>
      <c r="F2323" s="372"/>
      <c r="G2323" s="382"/>
    </row>
    <row r="2324" spans="2:7">
      <c r="B2324" s="372"/>
      <c r="C2324" s="382"/>
      <c r="D2324" s="372"/>
      <c r="E2324" s="381"/>
      <c r="F2324" s="372"/>
      <c r="G2324" s="382"/>
    </row>
    <row r="2325" spans="2:7">
      <c r="B2325" s="372"/>
      <c r="C2325" s="382"/>
      <c r="D2325" s="372"/>
      <c r="E2325" s="381"/>
      <c r="F2325" s="372"/>
      <c r="G2325" s="382"/>
    </row>
    <row r="2326" spans="2:7">
      <c r="B2326" s="372"/>
      <c r="C2326" s="382"/>
      <c r="D2326" s="372"/>
      <c r="E2326" s="381"/>
      <c r="F2326" s="372"/>
      <c r="G2326" s="382"/>
    </row>
    <row r="2327" spans="2:7">
      <c r="B2327" s="372"/>
      <c r="C2327" s="382"/>
      <c r="D2327" s="372"/>
      <c r="E2327" s="381"/>
      <c r="F2327" s="372"/>
      <c r="G2327" s="382"/>
    </row>
    <row r="2328" spans="2:7">
      <c r="B2328" s="372"/>
      <c r="C2328" s="382"/>
      <c r="D2328" s="372"/>
      <c r="E2328" s="381"/>
      <c r="F2328" s="372"/>
      <c r="G2328" s="382"/>
    </row>
    <row r="2329" spans="2:7">
      <c r="B2329" s="372"/>
      <c r="C2329" s="382"/>
      <c r="D2329" s="372"/>
      <c r="E2329" s="381"/>
      <c r="F2329" s="372"/>
      <c r="G2329" s="382"/>
    </row>
    <row r="2330" spans="2:7">
      <c r="B2330" s="372"/>
      <c r="C2330" s="382"/>
      <c r="D2330" s="372"/>
      <c r="E2330" s="381"/>
      <c r="F2330" s="372"/>
      <c r="G2330" s="382"/>
    </row>
    <row r="2331" spans="2:7">
      <c r="B2331" s="372"/>
      <c r="C2331" s="382"/>
      <c r="D2331" s="372"/>
      <c r="E2331" s="381"/>
      <c r="F2331" s="372"/>
      <c r="G2331" s="382"/>
    </row>
    <row r="2332" spans="2:7">
      <c r="B2332" s="372"/>
      <c r="C2332" s="382"/>
      <c r="D2332" s="372"/>
      <c r="E2332" s="381"/>
      <c r="F2332" s="372"/>
      <c r="G2332" s="382"/>
    </row>
    <row r="2333" spans="2:7">
      <c r="B2333" s="372"/>
      <c r="C2333" s="382"/>
      <c r="D2333" s="372"/>
      <c r="E2333" s="381"/>
      <c r="F2333" s="372"/>
      <c r="G2333" s="382"/>
    </row>
    <row r="2334" spans="2:7">
      <c r="B2334" s="372"/>
      <c r="C2334" s="382"/>
      <c r="D2334" s="372"/>
      <c r="E2334" s="381"/>
      <c r="F2334" s="372"/>
      <c r="G2334" s="382"/>
    </row>
    <row r="2335" spans="2:7">
      <c r="B2335" s="372"/>
      <c r="C2335" s="382"/>
      <c r="D2335" s="372"/>
      <c r="E2335" s="381"/>
      <c r="F2335" s="372"/>
      <c r="G2335" s="382"/>
    </row>
    <row r="2336" spans="2:7">
      <c r="B2336" s="372"/>
      <c r="C2336" s="382"/>
      <c r="D2336" s="372"/>
      <c r="E2336" s="381"/>
      <c r="F2336" s="372"/>
      <c r="G2336" s="382"/>
    </row>
    <row r="2337" spans="2:7">
      <c r="B2337" s="372"/>
      <c r="C2337" s="382"/>
      <c r="D2337" s="372"/>
      <c r="E2337" s="381"/>
      <c r="F2337" s="372"/>
      <c r="G2337" s="382"/>
    </row>
    <row r="2338" spans="2:7">
      <c r="B2338" s="372"/>
      <c r="C2338" s="382"/>
      <c r="D2338" s="372"/>
      <c r="E2338" s="381"/>
      <c r="F2338" s="372"/>
      <c r="G2338" s="382"/>
    </row>
    <row r="2339" spans="2:7">
      <c r="B2339" s="372"/>
      <c r="C2339" s="382"/>
      <c r="D2339" s="372"/>
      <c r="E2339" s="381"/>
      <c r="F2339" s="372"/>
      <c r="G2339" s="382"/>
    </row>
    <row r="2340" spans="2:7">
      <c r="B2340" s="372"/>
      <c r="C2340" s="382"/>
      <c r="D2340" s="372"/>
      <c r="E2340" s="381"/>
      <c r="F2340" s="372"/>
      <c r="G2340" s="382"/>
    </row>
    <row r="2341" spans="2:7">
      <c r="B2341" s="372"/>
      <c r="C2341" s="382"/>
      <c r="D2341" s="372"/>
      <c r="E2341" s="381"/>
      <c r="F2341" s="372"/>
      <c r="G2341" s="382"/>
    </row>
    <row r="2342" spans="2:7">
      <c r="B2342" s="372"/>
      <c r="C2342" s="382"/>
      <c r="D2342" s="372"/>
      <c r="E2342" s="381"/>
      <c r="F2342" s="372"/>
      <c r="G2342" s="382"/>
    </row>
    <row r="2343" spans="2:7">
      <c r="B2343" s="372"/>
      <c r="C2343" s="382"/>
      <c r="D2343" s="372"/>
      <c r="E2343" s="381"/>
      <c r="F2343" s="372"/>
      <c r="G2343" s="382"/>
    </row>
    <row r="2344" spans="2:7">
      <c r="B2344" s="372"/>
      <c r="C2344" s="382"/>
      <c r="D2344" s="372"/>
      <c r="E2344" s="381"/>
      <c r="F2344" s="372"/>
      <c r="G2344" s="382"/>
    </row>
    <row r="2345" spans="2:7">
      <c r="B2345" s="372"/>
      <c r="C2345" s="382"/>
      <c r="D2345" s="372"/>
      <c r="E2345" s="381"/>
      <c r="F2345" s="372"/>
      <c r="G2345" s="382"/>
    </row>
    <row r="2346" spans="2:7">
      <c r="B2346" s="372"/>
      <c r="C2346" s="382"/>
      <c r="D2346" s="372"/>
      <c r="E2346" s="381"/>
      <c r="F2346" s="372"/>
      <c r="G2346" s="382"/>
    </row>
    <row r="2347" spans="2:7">
      <c r="B2347" s="372"/>
      <c r="C2347" s="382"/>
      <c r="D2347" s="372"/>
      <c r="E2347" s="381"/>
      <c r="F2347" s="372"/>
      <c r="G2347" s="382"/>
    </row>
    <row r="2348" spans="2:7">
      <c r="B2348" s="372"/>
      <c r="C2348" s="382"/>
      <c r="D2348" s="372"/>
      <c r="E2348" s="381"/>
      <c r="F2348" s="372"/>
      <c r="G2348" s="382"/>
    </row>
    <row r="2349" spans="2:7">
      <c r="B2349" s="372"/>
      <c r="C2349" s="382"/>
      <c r="D2349" s="372"/>
      <c r="E2349" s="381"/>
      <c r="F2349" s="372"/>
      <c r="G2349" s="382"/>
    </row>
    <row r="2350" spans="2:7">
      <c r="B2350" s="372"/>
      <c r="C2350" s="382"/>
      <c r="D2350" s="372"/>
      <c r="E2350" s="381"/>
      <c r="F2350" s="372"/>
      <c r="G2350" s="382"/>
    </row>
    <row r="2351" spans="2:7">
      <c r="B2351" s="372"/>
      <c r="C2351" s="382"/>
      <c r="D2351" s="372"/>
      <c r="E2351" s="381"/>
      <c r="F2351" s="372"/>
      <c r="G2351" s="382"/>
    </row>
    <row r="2352" spans="2:7">
      <c r="B2352" s="372"/>
      <c r="C2352" s="382"/>
      <c r="D2352" s="372"/>
      <c r="E2352" s="381"/>
      <c r="F2352" s="372"/>
      <c r="G2352" s="382"/>
    </row>
    <row r="2353" spans="2:7">
      <c r="B2353" s="372"/>
      <c r="C2353" s="382"/>
      <c r="D2353" s="372"/>
      <c r="E2353" s="381"/>
      <c r="F2353" s="372"/>
      <c r="G2353" s="382"/>
    </row>
    <row r="2354" spans="2:7">
      <c r="B2354" s="372"/>
      <c r="C2354" s="382"/>
      <c r="D2354" s="372"/>
      <c r="E2354" s="381"/>
      <c r="F2354" s="372"/>
      <c r="G2354" s="382"/>
    </row>
    <row r="2355" spans="2:7">
      <c r="B2355" s="372"/>
      <c r="C2355" s="382"/>
      <c r="D2355" s="372"/>
      <c r="E2355" s="381"/>
      <c r="F2355" s="372"/>
      <c r="G2355" s="382"/>
    </row>
    <row r="2356" spans="2:7">
      <c r="B2356" s="372"/>
      <c r="C2356" s="382"/>
      <c r="D2356" s="372"/>
      <c r="E2356" s="381"/>
      <c r="F2356" s="372"/>
      <c r="G2356" s="382"/>
    </row>
    <row r="2357" spans="2:7">
      <c r="B2357" s="372"/>
      <c r="C2357" s="382"/>
      <c r="D2357" s="372"/>
      <c r="E2357" s="381"/>
      <c r="F2357" s="372"/>
      <c r="G2357" s="382"/>
    </row>
    <row r="2358" spans="2:7">
      <c r="B2358" s="372"/>
      <c r="C2358" s="382"/>
      <c r="D2358" s="372"/>
      <c r="E2358" s="381"/>
      <c r="F2358" s="372"/>
      <c r="G2358" s="382"/>
    </row>
    <row r="2359" spans="2:7">
      <c r="B2359" s="372"/>
      <c r="C2359" s="382"/>
      <c r="D2359" s="372"/>
      <c r="E2359" s="381"/>
      <c r="F2359" s="372"/>
      <c r="G2359" s="382"/>
    </row>
    <row r="2360" spans="2:7">
      <c r="B2360" s="372"/>
      <c r="C2360" s="382"/>
      <c r="D2360" s="372"/>
      <c r="E2360" s="381"/>
      <c r="F2360" s="372"/>
      <c r="G2360" s="382"/>
    </row>
    <row r="2361" spans="2:7">
      <c r="B2361" s="372"/>
      <c r="C2361" s="382"/>
      <c r="D2361" s="372"/>
      <c r="E2361" s="381"/>
      <c r="F2361" s="372"/>
      <c r="G2361" s="382"/>
    </row>
    <row r="2362" spans="2:7">
      <c r="B2362" s="372"/>
      <c r="C2362" s="382"/>
      <c r="D2362" s="372"/>
      <c r="E2362" s="381"/>
      <c r="F2362" s="372"/>
      <c r="G2362" s="382"/>
    </row>
    <row r="2363" spans="2:7">
      <c r="B2363" s="372"/>
      <c r="C2363" s="382"/>
      <c r="D2363" s="372"/>
      <c r="E2363" s="381"/>
      <c r="F2363" s="372"/>
      <c r="G2363" s="382"/>
    </row>
    <row r="2364" spans="2:7">
      <c r="B2364" s="372"/>
      <c r="C2364" s="382"/>
      <c r="D2364" s="372"/>
      <c r="E2364" s="381"/>
      <c r="F2364" s="372"/>
      <c r="G2364" s="382"/>
    </row>
    <row r="2365" spans="2:7">
      <c r="B2365" s="372"/>
      <c r="C2365" s="382"/>
      <c r="D2365" s="372"/>
      <c r="E2365" s="381"/>
      <c r="F2365" s="372"/>
      <c r="G2365" s="382"/>
    </row>
    <row r="2366" spans="2:7">
      <c r="B2366" s="372"/>
      <c r="C2366" s="382"/>
      <c r="D2366" s="372"/>
      <c r="E2366" s="381"/>
      <c r="F2366" s="372"/>
      <c r="G2366" s="382"/>
    </row>
    <row r="2367" spans="2:7">
      <c r="B2367" s="372"/>
      <c r="C2367" s="382"/>
      <c r="D2367" s="372"/>
      <c r="E2367" s="381"/>
      <c r="F2367" s="372"/>
      <c r="G2367" s="382"/>
    </row>
    <row r="2368" spans="2:7">
      <c r="B2368" s="372"/>
      <c r="C2368" s="382"/>
      <c r="D2368" s="372"/>
      <c r="E2368" s="381"/>
      <c r="F2368" s="372"/>
      <c r="G2368" s="382"/>
    </row>
    <row r="2369" spans="2:7">
      <c r="B2369" s="372"/>
      <c r="C2369" s="382"/>
      <c r="D2369" s="372"/>
      <c r="E2369" s="381"/>
      <c r="F2369" s="372"/>
      <c r="G2369" s="382"/>
    </row>
    <row r="2370" spans="2:7">
      <c r="B2370" s="372"/>
      <c r="C2370" s="382"/>
      <c r="D2370" s="372"/>
      <c r="E2370" s="381"/>
      <c r="F2370" s="372"/>
      <c r="G2370" s="382"/>
    </row>
    <row r="2371" spans="2:7">
      <c r="B2371" s="372"/>
      <c r="C2371" s="382"/>
      <c r="D2371" s="372"/>
      <c r="E2371" s="381"/>
      <c r="F2371" s="372"/>
      <c r="G2371" s="382"/>
    </row>
    <row r="2372" spans="2:7">
      <c r="B2372" s="372"/>
      <c r="C2372" s="382"/>
      <c r="D2372" s="372"/>
      <c r="E2372" s="381"/>
      <c r="F2372" s="372"/>
      <c r="G2372" s="382"/>
    </row>
    <row r="2373" spans="2:7">
      <c r="B2373" s="372"/>
      <c r="C2373" s="382"/>
      <c r="D2373" s="372"/>
      <c r="E2373" s="381"/>
      <c r="F2373" s="372"/>
      <c r="G2373" s="382"/>
    </row>
    <row r="2374" spans="2:7">
      <c r="B2374" s="372"/>
      <c r="C2374" s="382"/>
      <c r="D2374" s="372"/>
      <c r="E2374" s="381"/>
      <c r="F2374" s="372"/>
      <c r="G2374" s="382"/>
    </row>
    <row r="2375" spans="2:7">
      <c r="B2375" s="372"/>
      <c r="C2375" s="382"/>
      <c r="D2375" s="372"/>
      <c r="E2375" s="381"/>
      <c r="F2375" s="372"/>
      <c r="G2375" s="382"/>
    </row>
    <row r="2376" spans="2:7">
      <c r="B2376" s="372"/>
      <c r="C2376" s="382"/>
      <c r="D2376" s="372"/>
      <c r="E2376" s="381"/>
      <c r="F2376" s="372"/>
      <c r="G2376" s="382"/>
    </row>
    <row r="2377" spans="2:7">
      <c r="B2377" s="372"/>
      <c r="C2377" s="382"/>
      <c r="D2377" s="372"/>
      <c r="E2377" s="381"/>
      <c r="F2377" s="372"/>
      <c r="G2377" s="382"/>
    </row>
    <row r="2378" spans="2:7">
      <c r="B2378" s="372"/>
      <c r="C2378" s="382"/>
      <c r="D2378" s="372"/>
      <c r="E2378" s="381"/>
      <c r="F2378" s="372"/>
      <c r="G2378" s="382"/>
    </row>
    <row r="2379" spans="2:7">
      <c r="B2379" s="372"/>
      <c r="C2379" s="382"/>
      <c r="D2379" s="372"/>
      <c r="E2379" s="381"/>
      <c r="F2379" s="372"/>
      <c r="G2379" s="382"/>
    </row>
    <row r="2380" spans="2:7">
      <c r="B2380" s="372"/>
      <c r="C2380" s="382"/>
      <c r="D2380" s="372"/>
      <c r="E2380" s="381"/>
      <c r="F2380" s="372"/>
      <c r="G2380" s="382"/>
    </row>
    <row r="2381" spans="2:7">
      <c r="B2381" s="372"/>
      <c r="C2381" s="382"/>
      <c r="D2381" s="372"/>
      <c r="E2381" s="381"/>
      <c r="F2381" s="372"/>
      <c r="G2381" s="382"/>
    </row>
    <row r="2382" spans="2:7">
      <c r="B2382" s="372"/>
      <c r="C2382" s="382"/>
      <c r="D2382" s="372"/>
      <c r="E2382" s="381"/>
      <c r="F2382" s="372"/>
      <c r="G2382" s="382"/>
    </row>
    <row r="2383" spans="2:7">
      <c r="B2383" s="372"/>
      <c r="C2383" s="382"/>
      <c r="D2383" s="372"/>
      <c r="E2383" s="381"/>
      <c r="F2383" s="372"/>
      <c r="G2383" s="382"/>
    </row>
    <row r="2384" spans="2:7">
      <c r="B2384" s="372"/>
      <c r="C2384" s="382"/>
      <c r="D2384" s="372"/>
      <c r="E2384" s="381"/>
      <c r="F2384" s="372"/>
      <c r="G2384" s="382"/>
    </row>
    <row r="2385" spans="2:7">
      <c r="B2385" s="372"/>
      <c r="C2385" s="382"/>
      <c r="D2385" s="372"/>
      <c r="E2385" s="381"/>
      <c r="F2385" s="372"/>
      <c r="G2385" s="382"/>
    </row>
    <row r="2386" spans="2:7">
      <c r="B2386" s="372"/>
      <c r="C2386" s="382"/>
      <c r="D2386" s="372"/>
      <c r="E2386" s="381"/>
      <c r="F2386" s="372"/>
      <c r="G2386" s="382"/>
    </row>
    <row r="2387" spans="2:7">
      <c r="B2387" s="372"/>
      <c r="C2387" s="382"/>
      <c r="D2387" s="372"/>
      <c r="E2387" s="381"/>
      <c r="F2387" s="372"/>
      <c r="G2387" s="382"/>
    </row>
    <row r="2388" spans="2:7">
      <c r="B2388" s="372"/>
      <c r="C2388" s="382"/>
      <c r="D2388" s="372"/>
      <c r="E2388" s="381"/>
      <c r="F2388" s="372"/>
      <c r="G2388" s="382"/>
    </row>
    <row r="2389" spans="2:7">
      <c r="B2389" s="372"/>
      <c r="C2389" s="382"/>
      <c r="D2389" s="372"/>
      <c r="E2389" s="381"/>
      <c r="F2389" s="372"/>
      <c r="G2389" s="382"/>
    </row>
    <row r="2390" spans="2:7">
      <c r="B2390" s="372"/>
      <c r="C2390" s="382"/>
      <c r="D2390" s="372"/>
      <c r="E2390" s="381"/>
      <c r="F2390" s="372"/>
      <c r="G2390" s="382"/>
    </row>
    <row r="2391" spans="2:7">
      <c r="B2391" s="372"/>
      <c r="C2391" s="382"/>
      <c r="D2391" s="372"/>
      <c r="E2391" s="381"/>
      <c r="F2391" s="372"/>
      <c r="G2391" s="382"/>
    </row>
    <row r="2392" spans="2:7">
      <c r="B2392" s="372"/>
      <c r="C2392" s="382"/>
      <c r="D2392" s="372"/>
      <c r="E2392" s="381"/>
      <c r="F2392" s="372"/>
      <c r="G2392" s="382"/>
    </row>
    <row r="2393" spans="2:7">
      <c r="B2393" s="372"/>
      <c r="C2393" s="382"/>
      <c r="D2393" s="372"/>
      <c r="E2393" s="381"/>
      <c r="F2393" s="372"/>
      <c r="G2393" s="382"/>
    </row>
    <row r="2394" spans="2:7">
      <c r="B2394" s="372"/>
      <c r="C2394" s="382"/>
      <c r="D2394" s="372"/>
      <c r="E2394" s="381"/>
      <c r="F2394" s="372"/>
      <c r="G2394" s="382"/>
    </row>
    <row r="2395" spans="2:7">
      <c r="B2395" s="372"/>
      <c r="C2395" s="382"/>
      <c r="D2395" s="372"/>
      <c r="E2395" s="381"/>
      <c r="F2395" s="372"/>
      <c r="G2395" s="382"/>
    </row>
    <row r="2396" spans="2:7">
      <c r="B2396" s="372"/>
      <c r="C2396" s="382"/>
      <c r="D2396" s="372"/>
      <c r="E2396" s="381"/>
      <c r="F2396" s="372"/>
      <c r="G2396" s="382"/>
    </row>
    <row r="2397" spans="2:7">
      <c r="B2397" s="372"/>
      <c r="C2397" s="382"/>
      <c r="D2397" s="372"/>
      <c r="E2397" s="381"/>
      <c r="F2397" s="372"/>
      <c r="G2397" s="382"/>
    </row>
    <row r="2398" spans="2:7">
      <c r="B2398" s="372"/>
      <c r="C2398" s="382"/>
      <c r="D2398" s="372"/>
      <c r="E2398" s="381"/>
      <c r="F2398" s="372"/>
      <c r="G2398" s="382"/>
    </row>
    <row r="2399" spans="2:7">
      <c r="B2399" s="372"/>
      <c r="C2399" s="382"/>
      <c r="D2399" s="372"/>
      <c r="E2399" s="381"/>
      <c r="F2399" s="372"/>
      <c r="G2399" s="382"/>
    </row>
    <row r="2400" spans="2:7">
      <c r="B2400" s="372"/>
      <c r="C2400" s="382"/>
      <c r="D2400" s="372"/>
      <c r="E2400" s="381"/>
      <c r="F2400" s="372"/>
      <c r="G2400" s="382"/>
    </row>
    <row r="2401" spans="2:7">
      <c r="B2401" s="372"/>
      <c r="C2401" s="382"/>
      <c r="D2401" s="372"/>
      <c r="E2401" s="381"/>
      <c r="F2401" s="372"/>
      <c r="G2401" s="382"/>
    </row>
    <row r="2402" spans="2:7">
      <c r="B2402" s="372"/>
      <c r="C2402" s="382"/>
      <c r="D2402" s="372"/>
      <c r="E2402" s="381"/>
      <c r="F2402" s="372"/>
      <c r="G2402" s="382"/>
    </row>
    <row r="2403" spans="2:7">
      <c r="B2403" s="372"/>
      <c r="C2403" s="382"/>
      <c r="D2403" s="372"/>
      <c r="E2403" s="381"/>
      <c r="F2403" s="372"/>
      <c r="G2403" s="382"/>
    </row>
    <row r="2404" spans="2:7">
      <c r="B2404" s="372"/>
      <c r="C2404" s="382"/>
      <c r="D2404" s="372"/>
      <c r="E2404" s="381"/>
      <c r="F2404" s="372"/>
      <c r="G2404" s="382"/>
    </row>
    <row r="2405" spans="2:7">
      <c r="B2405" s="372"/>
      <c r="C2405" s="382"/>
      <c r="D2405" s="372"/>
      <c r="E2405" s="381"/>
      <c r="F2405" s="372"/>
      <c r="G2405" s="382"/>
    </row>
    <row r="2406" spans="2:7">
      <c r="B2406" s="372"/>
      <c r="C2406" s="382"/>
      <c r="D2406" s="372"/>
      <c r="E2406" s="381"/>
      <c r="F2406" s="372"/>
      <c r="G2406" s="382"/>
    </row>
    <row r="2407" spans="2:7">
      <c r="B2407" s="372"/>
      <c r="C2407" s="382"/>
      <c r="D2407" s="372"/>
      <c r="E2407" s="381"/>
      <c r="F2407" s="372"/>
      <c r="G2407" s="382"/>
    </row>
    <row r="2408" spans="2:7">
      <c r="B2408" s="372"/>
      <c r="C2408" s="382"/>
      <c r="D2408" s="372"/>
      <c r="E2408" s="381"/>
      <c r="F2408" s="372"/>
      <c r="G2408" s="382"/>
    </row>
    <row r="2409" spans="2:7">
      <c r="B2409" s="372"/>
      <c r="C2409" s="382"/>
      <c r="D2409" s="372"/>
      <c r="E2409" s="381"/>
      <c r="F2409" s="372"/>
      <c r="G2409" s="382"/>
    </row>
    <row r="2410" spans="2:7">
      <c r="B2410" s="372"/>
      <c r="C2410" s="382"/>
      <c r="D2410" s="372"/>
      <c r="E2410" s="381"/>
      <c r="F2410" s="372"/>
      <c r="G2410" s="382"/>
    </row>
    <row r="2411" spans="2:7">
      <c r="B2411" s="372"/>
      <c r="C2411" s="382"/>
      <c r="D2411" s="372"/>
      <c r="E2411" s="381"/>
      <c r="F2411" s="372"/>
      <c r="G2411" s="382"/>
    </row>
    <row r="2412" spans="2:7">
      <c r="B2412" s="372"/>
      <c r="C2412" s="382"/>
      <c r="D2412" s="372"/>
      <c r="E2412" s="381"/>
      <c r="F2412" s="372"/>
      <c r="G2412" s="382"/>
    </row>
    <row r="2413" spans="2:7">
      <c r="B2413" s="372"/>
      <c r="C2413" s="382"/>
      <c r="D2413" s="372"/>
      <c r="E2413" s="381"/>
      <c r="F2413" s="372"/>
      <c r="G2413" s="382"/>
    </row>
    <row r="2414" spans="2:7">
      <c r="B2414" s="372"/>
      <c r="C2414" s="382"/>
      <c r="D2414" s="372"/>
      <c r="E2414" s="381"/>
      <c r="F2414" s="372"/>
      <c r="G2414" s="382"/>
    </row>
    <row r="2415" spans="2:7">
      <c r="B2415" s="372"/>
      <c r="C2415" s="382"/>
      <c r="D2415" s="372"/>
      <c r="E2415" s="381"/>
      <c r="F2415" s="372"/>
      <c r="G2415" s="382"/>
    </row>
    <row r="2416" spans="2:7">
      <c r="B2416" s="372"/>
      <c r="C2416" s="382"/>
      <c r="D2416" s="372"/>
      <c r="E2416" s="381"/>
      <c r="F2416" s="372"/>
      <c r="G2416" s="382"/>
    </row>
    <row r="2417" spans="2:7">
      <c r="B2417" s="372"/>
      <c r="C2417" s="382"/>
      <c r="D2417" s="372"/>
      <c r="E2417" s="381"/>
      <c r="F2417" s="372"/>
      <c r="G2417" s="382"/>
    </row>
    <row r="2418" spans="2:7">
      <c r="B2418" s="372"/>
      <c r="C2418" s="382"/>
      <c r="D2418" s="372"/>
      <c r="E2418" s="381"/>
      <c r="F2418" s="372"/>
      <c r="G2418" s="382"/>
    </row>
    <row r="2419" spans="2:7">
      <c r="B2419" s="372"/>
      <c r="C2419" s="382"/>
      <c r="D2419" s="372"/>
      <c r="E2419" s="381"/>
      <c r="F2419" s="372"/>
      <c r="G2419" s="382"/>
    </row>
    <row r="2420" spans="2:7">
      <c r="B2420" s="372"/>
      <c r="C2420" s="382"/>
      <c r="D2420" s="372"/>
      <c r="E2420" s="381"/>
      <c r="F2420" s="372"/>
      <c r="G2420" s="382"/>
    </row>
    <row r="2421" spans="2:7">
      <c r="B2421" s="372"/>
      <c r="C2421" s="382"/>
      <c r="D2421" s="372"/>
      <c r="E2421" s="381"/>
      <c r="F2421" s="372"/>
      <c r="G2421" s="382"/>
    </row>
    <row r="2422" spans="2:7">
      <c r="B2422" s="372"/>
      <c r="C2422" s="382"/>
      <c r="D2422" s="372"/>
      <c r="E2422" s="381"/>
      <c r="F2422" s="372"/>
      <c r="G2422" s="382"/>
    </row>
    <row r="2423" spans="2:7">
      <c r="B2423" s="372"/>
      <c r="C2423" s="382"/>
      <c r="D2423" s="372"/>
      <c r="E2423" s="381"/>
      <c r="F2423" s="372"/>
      <c r="G2423" s="382"/>
    </row>
    <row r="2424" spans="2:7">
      <c r="B2424" s="372"/>
      <c r="C2424" s="382"/>
      <c r="D2424" s="372"/>
      <c r="E2424" s="381"/>
      <c r="F2424" s="372"/>
      <c r="G2424" s="382"/>
    </row>
    <row r="2425" spans="2:7">
      <c r="B2425" s="372"/>
      <c r="C2425" s="382"/>
      <c r="D2425" s="372"/>
      <c r="E2425" s="381"/>
      <c r="F2425" s="372"/>
      <c r="G2425" s="382"/>
    </row>
    <row r="2426" spans="2:7">
      <c r="B2426" s="372"/>
      <c r="C2426" s="382"/>
      <c r="D2426" s="372"/>
      <c r="E2426" s="381"/>
      <c r="F2426" s="372"/>
      <c r="G2426" s="382"/>
    </row>
    <row r="2427" spans="2:7">
      <c r="B2427" s="372"/>
      <c r="C2427" s="382"/>
      <c r="D2427" s="372"/>
      <c r="E2427" s="381"/>
      <c r="F2427" s="372"/>
      <c r="G2427" s="382"/>
    </row>
    <row r="2428" spans="2:7">
      <c r="B2428" s="372"/>
      <c r="C2428" s="382"/>
      <c r="D2428" s="372"/>
      <c r="E2428" s="381"/>
      <c r="F2428" s="372"/>
      <c r="G2428" s="382"/>
    </row>
    <row r="2429" spans="2:7">
      <c r="B2429" s="372"/>
      <c r="C2429" s="382"/>
      <c r="D2429" s="372"/>
      <c r="E2429" s="381"/>
      <c r="F2429" s="372"/>
      <c r="G2429" s="382"/>
    </row>
    <row r="2430" spans="2:7">
      <c r="B2430" s="372"/>
      <c r="C2430" s="382"/>
      <c r="D2430" s="372"/>
      <c r="E2430" s="381"/>
      <c r="F2430" s="372"/>
      <c r="G2430" s="382"/>
    </row>
    <row r="2431" spans="2:7">
      <c r="B2431" s="372"/>
      <c r="C2431" s="382"/>
      <c r="D2431" s="372"/>
      <c r="E2431" s="381"/>
      <c r="F2431" s="372"/>
      <c r="G2431" s="382"/>
    </row>
    <row r="2432" spans="2:7">
      <c r="B2432" s="372"/>
      <c r="C2432" s="382"/>
      <c r="D2432" s="372"/>
      <c r="E2432" s="381"/>
      <c r="F2432" s="372"/>
      <c r="G2432" s="382"/>
    </row>
    <row r="2433" spans="2:7">
      <c r="B2433" s="372"/>
      <c r="C2433" s="382"/>
      <c r="D2433" s="372"/>
      <c r="E2433" s="381"/>
      <c r="F2433" s="372"/>
      <c r="G2433" s="382"/>
    </row>
    <row r="2434" spans="2:7">
      <c r="B2434" s="372"/>
      <c r="C2434" s="382"/>
      <c r="D2434" s="372"/>
      <c r="E2434" s="381"/>
      <c r="F2434" s="372"/>
      <c r="G2434" s="382"/>
    </row>
    <row r="2435" spans="2:7">
      <c r="B2435" s="372"/>
      <c r="C2435" s="382"/>
      <c r="D2435" s="372"/>
      <c r="E2435" s="381"/>
      <c r="F2435" s="372"/>
      <c r="G2435" s="382"/>
    </row>
    <row r="2436" spans="2:7">
      <c r="B2436" s="372"/>
      <c r="C2436" s="382"/>
      <c r="D2436" s="372"/>
      <c r="E2436" s="381"/>
      <c r="F2436" s="372"/>
      <c r="G2436" s="382"/>
    </row>
    <row r="2437" spans="2:7">
      <c r="B2437" s="372"/>
      <c r="C2437" s="382"/>
      <c r="D2437" s="372"/>
      <c r="E2437" s="381"/>
      <c r="F2437" s="372"/>
      <c r="G2437" s="382"/>
    </row>
    <row r="2438" spans="2:7">
      <c r="B2438" s="372"/>
      <c r="C2438" s="382"/>
      <c r="D2438" s="372"/>
      <c r="E2438" s="381"/>
      <c r="F2438" s="372"/>
      <c r="G2438" s="382"/>
    </row>
    <row r="2439" spans="2:7">
      <c r="B2439" s="372"/>
      <c r="C2439" s="382"/>
      <c r="D2439" s="372"/>
      <c r="E2439" s="381"/>
      <c r="F2439" s="372"/>
      <c r="G2439" s="382"/>
    </row>
    <row r="2440" spans="2:7">
      <c r="B2440" s="372"/>
      <c r="C2440" s="382"/>
      <c r="D2440" s="372"/>
      <c r="E2440" s="381"/>
      <c r="F2440" s="372"/>
      <c r="G2440" s="382"/>
    </row>
    <row r="2441" spans="2:7">
      <c r="B2441" s="372"/>
      <c r="C2441" s="382"/>
      <c r="D2441" s="372"/>
      <c r="E2441" s="381"/>
      <c r="F2441" s="372"/>
      <c r="G2441" s="382"/>
    </row>
    <row r="2442" spans="2:7">
      <c r="B2442" s="372"/>
      <c r="C2442" s="382"/>
      <c r="D2442" s="372"/>
      <c r="E2442" s="381"/>
      <c r="F2442" s="372"/>
      <c r="G2442" s="382"/>
    </row>
    <row r="2443" spans="2:7">
      <c r="B2443" s="372"/>
      <c r="C2443" s="382"/>
      <c r="D2443" s="372"/>
      <c r="E2443" s="381"/>
      <c r="F2443" s="372"/>
      <c r="G2443" s="382"/>
    </row>
    <row r="2444" spans="2:7">
      <c r="B2444" s="372"/>
      <c r="C2444" s="382"/>
      <c r="D2444" s="372"/>
      <c r="E2444" s="381"/>
      <c r="F2444" s="372"/>
      <c r="G2444" s="382"/>
    </row>
    <row r="2445" spans="2:7">
      <c r="B2445" s="372"/>
      <c r="C2445" s="382"/>
      <c r="D2445" s="372"/>
      <c r="E2445" s="381"/>
      <c r="F2445" s="372"/>
      <c r="G2445" s="382"/>
    </row>
    <row r="2446" spans="2:7">
      <c r="B2446" s="372"/>
      <c r="C2446" s="382"/>
      <c r="D2446" s="372"/>
      <c r="E2446" s="381"/>
      <c r="F2446" s="372"/>
      <c r="G2446" s="382"/>
    </row>
    <row r="2447" spans="2:7">
      <c r="B2447" s="372"/>
      <c r="C2447" s="382"/>
      <c r="D2447" s="372"/>
      <c r="E2447" s="381"/>
      <c r="F2447" s="372"/>
      <c r="G2447" s="382"/>
    </row>
    <row r="2448" spans="2:7">
      <c r="B2448" s="372"/>
      <c r="C2448" s="382"/>
      <c r="D2448" s="372"/>
      <c r="E2448" s="381"/>
      <c r="F2448" s="372"/>
      <c r="G2448" s="382"/>
    </row>
    <row r="2449" spans="2:7">
      <c r="B2449" s="372"/>
      <c r="C2449" s="382"/>
      <c r="D2449" s="372"/>
      <c r="E2449" s="381"/>
      <c r="F2449" s="372"/>
      <c r="G2449" s="382"/>
    </row>
    <row r="2450" spans="2:7">
      <c r="B2450" s="372"/>
      <c r="C2450" s="382"/>
      <c r="D2450" s="372"/>
      <c r="E2450" s="381"/>
      <c r="F2450" s="372"/>
      <c r="G2450" s="382"/>
    </row>
    <row r="2451" spans="2:7">
      <c r="B2451" s="372"/>
      <c r="C2451" s="382"/>
      <c r="D2451" s="372"/>
      <c r="E2451" s="381"/>
      <c r="F2451" s="372"/>
      <c r="G2451" s="382"/>
    </row>
    <row r="2452" spans="2:7">
      <c r="B2452" s="372"/>
      <c r="C2452" s="382"/>
      <c r="D2452" s="372"/>
      <c r="E2452" s="381"/>
      <c r="F2452" s="372"/>
      <c r="G2452" s="382"/>
    </row>
    <row r="2453" spans="2:7">
      <c r="B2453" s="372"/>
      <c r="C2453" s="382"/>
      <c r="D2453" s="372"/>
      <c r="E2453" s="381"/>
      <c r="F2453" s="372"/>
      <c r="G2453" s="382"/>
    </row>
    <row r="2454" spans="2:7">
      <c r="B2454" s="372"/>
      <c r="C2454" s="382"/>
      <c r="D2454" s="372"/>
      <c r="E2454" s="381"/>
      <c r="F2454" s="372"/>
      <c r="G2454" s="382"/>
    </row>
    <row r="2455" spans="2:7">
      <c r="B2455" s="372"/>
      <c r="C2455" s="382"/>
      <c r="D2455" s="372"/>
      <c r="E2455" s="381"/>
      <c r="F2455" s="372"/>
      <c r="G2455" s="382"/>
    </row>
    <row r="2456" spans="2:7">
      <c r="B2456" s="372"/>
      <c r="C2456" s="382"/>
      <c r="D2456" s="372"/>
      <c r="E2456" s="381"/>
      <c r="F2456" s="372"/>
      <c r="G2456" s="382"/>
    </row>
    <row r="2457" spans="2:7">
      <c r="B2457" s="372"/>
      <c r="C2457" s="382"/>
      <c r="D2457" s="372"/>
      <c r="E2457" s="381"/>
      <c r="F2457" s="372"/>
      <c r="G2457" s="382"/>
    </row>
    <row r="2458" spans="2:7">
      <c r="B2458" s="372"/>
      <c r="C2458" s="382"/>
      <c r="D2458" s="372"/>
      <c r="E2458" s="381"/>
      <c r="F2458" s="372"/>
      <c r="G2458" s="382"/>
    </row>
    <row r="2459" spans="2:7">
      <c r="B2459" s="372"/>
      <c r="C2459" s="382"/>
      <c r="D2459" s="372"/>
      <c r="E2459" s="381"/>
      <c r="F2459" s="372"/>
      <c r="G2459" s="382"/>
    </row>
    <row r="2460" spans="2:7">
      <c r="B2460" s="372"/>
      <c r="C2460" s="382"/>
      <c r="D2460" s="372"/>
      <c r="E2460" s="381"/>
      <c r="F2460" s="372"/>
      <c r="G2460" s="382"/>
    </row>
    <row r="2461" spans="2:7">
      <c r="B2461" s="372"/>
      <c r="C2461" s="382"/>
      <c r="D2461" s="372"/>
      <c r="E2461" s="381"/>
      <c r="F2461" s="372"/>
      <c r="G2461" s="382"/>
    </row>
    <row r="2462" spans="2:7">
      <c r="B2462" s="372"/>
      <c r="C2462" s="382"/>
      <c r="D2462" s="372"/>
      <c r="E2462" s="381"/>
      <c r="F2462" s="372"/>
      <c r="G2462" s="382"/>
    </row>
    <row r="2463" spans="2:7">
      <c r="B2463" s="372"/>
      <c r="C2463" s="382"/>
      <c r="D2463" s="372"/>
      <c r="E2463" s="381"/>
      <c r="F2463" s="372"/>
      <c r="G2463" s="382"/>
    </row>
    <row r="2464" spans="2:7">
      <c r="B2464" s="372"/>
      <c r="C2464" s="382"/>
      <c r="D2464" s="372"/>
      <c r="E2464" s="381"/>
      <c r="F2464" s="372"/>
      <c r="G2464" s="382"/>
    </row>
    <row r="2465" spans="2:7">
      <c r="B2465" s="372"/>
      <c r="C2465" s="382"/>
      <c r="D2465" s="372"/>
      <c r="E2465" s="381"/>
      <c r="F2465" s="372"/>
      <c r="G2465" s="382"/>
    </row>
    <row r="2466" spans="2:7">
      <c r="B2466" s="372"/>
      <c r="C2466" s="382"/>
      <c r="D2466" s="372"/>
      <c r="E2466" s="381"/>
      <c r="F2466" s="372"/>
      <c r="G2466" s="382"/>
    </row>
    <row r="2467" spans="2:7">
      <c r="B2467" s="372"/>
      <c r="C2467" s="382"/>
      <c r="D2467" s="372"/>
      <c r="E2467" s="381"/>
      <c r="F2467" s="372"/>
      <c r="G2467" s="382"/>
    </row>
    <row r="2468" spans="2:7">
      <c r="B2468" s="372"/>
      <c r="C2468" s="382"/>
      <c r="D2468" s="372"/>
      <c r="E2468" s="381"/>
      <c r="F2468" s="372"/>
      <c r="G2468" s="382"/>
    </row>
    <row r="2469" spans="2:7">
      <c r="B2469" s="372"/>
      <c r="C2469" s="382"/>
      <c r="D2469" s="372"/>
      <c r="E2469" s="381"/>
      <c r="F2469" s="372"/>
      <c r="G2469" s="382"/>
    </row>
    <row r="2470" spans="2:7">
      <c r="B2470" s="372"/>
      <c r="C2470" s="382"/>
      <c r="D2470" s="372"/>
      <c r="E2470" s="381"/>
      <c r="F2470" s="372"/>
      <c r="G2470" s="382"/>
    </row>
    <row r="2471" spans="2:7">
      <c r="B2471" s="372"/>
      <c r="C2471" s="382"/>
      <c r="D2471" s="372"/>
      <c r="E2471" s="381"/>
      <c r="F2471" s="372"/>
      <c r="G2471" s="382"/>
    </row>
    <row r="2472" spans="2:7">
      <c r="B2472" s="372"/>
      <c r="C2472" s="382"/>
      <c r="D2472" s="372"/>
      <c r="E2472" s="381"/>
      <c r="F2472" s="372"/>
      <c r="G2472" s="382"/>
    </row>
    <row r="2473" spans="2:7">
      <c r="B2473" s="372"/>
      <c r="C2473" s="382"/>
      <c r="D2473" s="372"/>
      <c r="E2473" s="381"/>
      <c r="F2473" s="372"/>
      <c r="G2473" s="382"/>
    </row>
    <row r="2474" spans="2:7">
      <c r="B2474" s="372"/>
      <c r="C2474" s="382"/>
      <c r="D2474" s="372"/>
      <c r="E2474" s="381"/>
      <c r="F2474" s="372"/>
      <c r="G2474" s="382"/>
    </row>
    <row r="2475" spans="2:7">
      <c r="B2475" s="372"/>
      <c r="C2475" s="382"/>
      <c r="D2475" s="372"/>
      <c r="E2475" s="381"/>
      <c r="F2475" s="372"/>
      <c r="G2475" s="382"/>
    </row>
    <row r="2476" spans="2:7">
      <c r="B2476" s="372"/>
      <c r="C2476" s="382"/>
      <c r="D2476" s="372"/>
      <c r="E2476" s="381"/>
      <c r="F2476" s="372"/>
      <c r="G2476" s="382"/>
    </row>
    <row r="2477" spans="2:7">
      <c r="B2477" s="372"/>
      <c r="C2477" s="382"/>
      <c r="D2477" s="372"/>
      <c r="E2477" s="381"/>
      <c r="F2477" s="372"/>
      <c r="G2477" s="382"/>
    </row>
    <row r="2478" spans="2:7">
      <c r="B2478" s="372"/>
      <c r="C2478" s="382"/>
      <c r="D2478" s="372"/>
      <c r="E2478" s="381"/>
      <c r="F2478" s="372"/>
      <c r="G2478" s="382"/>
    </row>
    <row r="2479" spans="2:7">
      <c r="B2479" s="372"/>
      <c r="C2479" s="382"/>
      <c r="D2479" s="372"/>
      <c r="E2479" s="381"/>
      <c r="F2479" s="372"/>
      <c r="G2479" s="382"/>
    </row>
    <row r="2480" spans="2:7">
      <c r="B2480" s="372"/>
      <c r="C2480" s="382"/>
      <c r="D2480" s="372"/>
      <c r="E2480" s="381"/>
      <c r="F2480" s="372"/>
      <c r="G2480" s="382"/>
    </row>
    <row r="2481" spans="2:7">
      <c r="B2481" s="372"/>
      <c r="C2481" s="382"/>
      <c r="D2481" s="372"/>
      <c r="E2481" s="381"/>
      <c r="F2481" s="372"/>
      <c r="G2481" s="382"/>
    </row>
    <row r="2482" spans="2:7">
      <c r="B2482" s="372"/>
      <c r="C2482" s="382"/>
      <c r="D2482" s="372"/>
      <c r="E2482" s="381"/>
      <c r="F2482" s="372"/>
      <c r="G2482" s="382"/>
    </row>
    <row r="2483" spans="2:7">
      <c r="B2483" s="372"/>
      <c r="C2483" s="382"/>
      <c r="D2483" s="372"/>
      <c r="E2483" s="381"/>
      <c r="F2483" s="372"/>
      <c r="G2483" s="382"/>
    </row>
    <row r="2484" spans="2:7">
      <c r="B2484" s="372"/>
      <c r="C2484" s="382"/>
      <c r="D2484" s="372"/>
      <c r="E2484" s="381"/>
      <c r="F2484" s="372"/>
      <c r="G2484" s="382"/>
    </row>
    <row r="2485" spans="2:7">
      <c r="B2485" s="372"/>
      <c r="C2485" s="382"/>
      <c r="D2485" s="372"/>
      <c r="E2485" s="381"/>
      <c r="F2485" s="372"/>
      <c r="G2485" s="382"/>
    </row>
    <row r="2486" spans="2:7">
      <c r="B2486" s="372"/>
      <c r="C2486" s="382"/>
      <c r="D2486" s="372"/>
      <c r="E2486" s="381"/>
      <c r="F2486" s="372"/>
      <c r="G2486" s="382"/>
    </row>
    <row r="2487" spans="2:7">
      <c r="B2487" s="372"/>
      <c r="C2487" s="382"/>
      <c r="D2487" s="372"/>
      <c r="E2487" s="381"/>
      <c r="F2487" s="372"/>
      <c r="G2487" s="382"/>
    </row>
    <row r="2488" spans="2:7">
      <c r="B2488" s="372"/>
      <c r="C2488" s="382"/>
      <c r="D2488" s="372"/>
      <c r="E2488" s="381"/>
      <c r="F2488" s="372"/>
      <c r="G2488" s="382"/>
    </row>
    <row r="2489" spans="2:7">
      <c r="B2489" s="372"/>
      <c r="C2489" s="382"/>
      <c r="D2489" s="372"/>
      <c r="E2489" s="381"/>
      <c r="F2489" s="372"/>
      <c r="G2489" s="382"/>
    </row>
    <row r="2490" spans="2:7">
      <c r="B2490" s="372"/>
      <c r="C2490" s="382"/>
      <c r="D2490" s="372"/>
      <c r="E2490" s="381"/>
      <c r="F2490" s="372"/>
      <c r="G2490" s="382"/>
    </row>
    <row r="2491" spans="2:7">
      <c r="B2491" s="372"/>
      <c r="C2491" s="382"/>
      <c r="D2491" s="372"/>
      <c r="E2491" s="381"/>
      <c r="F2491" s="372"/>
      <c r="G2491" s="382"/>
    </row>
    <row r="2492" spans="2:7">
      <c r="B2492" s="372"/>
      <c r="C2492" s="382"/>
      <c r="D2492" s="372"/>
      <c r="E2492" s="381"/>
      <c r="F2492" s="372"/>
      <c r="G2492" s="382"/>
    </row>
    <row r="2493" spans="2:7">
      <c r="B2493" s="372"/>
      <c r="C2493" s="382"/>
      <c r="D2493" s="372"/>
      <c r="E2493" s="381"/>
      <c r="F2493" s="372"/>
      <c r="G2493" s="382"/>
    </row>
    <row r="2494" spans="2:7">
      <c r="B2494" s="372"/>
      <c r="C2494" s="382"/>
      <c r="D2494" s="372"/>
      <c r="E2494" s="381"/>
      <c r="F2494" s="372"/>
      <c r="G2494" s="382"/>
    </row>
    <row r="2495" spans="2:7">
      <c r="B2495" s="372"/>
      <c r="C2495" s="382"/>
      <c r="D2495" s="372"/>
      <c r="E2495" s="381"/>
      <c r="F2495" s="372"/>
      <c r="G2495" s="382"/>
    </row>
    <row r="2496" spans="2:7">
      <c r="B2496" s="372"/>
      <c r="C2496" s="382"/>
      <c r="D2496" s="372"/>
      <c r="E2496" s="381"/>
      <c r="F2496" s="372"/>
      <c r="G2496" s="382"/>
    </row>
    <row r="2497" spans="2:7">
      <c r="B2497" s="372"/>
      <c r="C2497" s="382"/>
      <c r="D2497" s="372"/>
      <c r="E2497" s="381"/>
      <c r="F2497" s="372"/>
      <c r="G2497" s="382"/>
    </row>
    <row r="2498" spans="2:7">
      <c r="B2498" s="372"/>
      <c r="C2498" s="382"/>
      <c r="D2498" s="372"/>
      <c r="E2498" s="381"/>
      <c r="F2498" s="372"/>
      <c r="G2498" s="382"/>
    </row>
    <row r="2499" spans="2:7">
      <c r="B2499" s="372"/>
      <c r="C2499" s="382"/>
      <c r="D2499" s="372"/>
      <c r="E2499" s="381"/>
      <c r="F2499" s="372"/>
      <c r="G2499" s="382"/>
    </row>
    <row r="2500" spans="2:7">
      <c r="B2500" s="372"/>
      <c r="C2500" s="382"/>
      <c r="D2500" s="372"/>
      <c r="E2500" s="381"/>
      <c r="F2500" s="372"/>
      <c r="G2500" s="382"/>
    </row>
    <row r="2501" spans="2:7">
      <c r="B2501" s="372"/>
      <c r="C2501" s="382"/>
      <c r="D2501" s="372"/>
      <c r="E2501" s="381"/>
      <c r="F2501" s="372"/>
      <c r="G2501" s="382"/>
    </row>
    <row r="2502" spans="2:7">
      <c r="B2502" s="372"/>
      <c r="C2502" s="382"/>
      <c r="D2502" s="372"/>
      <c r="E2502" s="381"/>
      <c r="F2502" s="372"/>
      <c r="G2502" s="382"/>
    </row>
    <row r="2503" spans="2:7">
      <c r="B2503" s="372"/>
      <c r="C2503" s="382"/>
      <c r="D2503" s="372"/>
      <c r="E2503" s="381"/>
      <c r="F2503" s="372"/>
      <c r="G2503" s="382"/>
    </row>
    <row r="2504" spans="2:7">
      <c r="B2504" s="372"/>
      <c r="C2504" s="382"/>
      <c r="D2504" s="372"/>
      <c r="E2504" s="381"/>
      <c r="F2504" s="372"/>
      <c r="G2504" s="382"/>
    </row>
    <row r="2505" spans="2:7">
      <c r="B2505" s="372"/>
      <c r="C2505" s="382"/>
      <c r="D2505" s="372"/>
      <c r="E2505" s="381"/>
      <c r="F2505" s="372"/>
      <c r="G2505" s="382"/>
    </row>
    <row r="2506" spans="2:7">
      <c r="B2506" s="372"/>
      <c r="C2506" s="382"/>
      <c r="D2506" s="372"/>
      <c r="E2506" s="381"/>
      <c r="F2506" s="372"/>
      <c r="G2506" s="382"/>
    </row>
    <row r="2507" spans="2:7">
      <c r="B2507" s="372"/>
      <c r="C2507" s="382"/>
      <c r="D2507" s="372"/>
      <c r="E2507" s="381"/>
      <c r="F2507" s="372"/>
      <c r="G2507" s="382"/>
    </row>
    <row r="2508" spans="2:7">
      <c r="B2508" s="372"/>
      <c r="C2508" s="382"/>
      <c r="D2508" s="372"/>
      <c r="E2508" s="381"/>
      <c r="F2508" s="372"/>
      <c r="G2508" s="382"/>
    </row>
    <row r="2509" spans="2:7">
      <c r="B2509" s="372"/>
      <c r="C2509" s="382"/>
      <c r="D2509" s="372"/>
      <c r="E2509" s="381"/>
      <c r="F2509" s="372"/>
      <c r="G2509" s="382"/>
    </row>
    <row r="2510" spans="2:7">
      <c r="B2510" s="372"/>
      <c r="C2510" s="382"/>
      <c r="D2510" s="372"/>
      <c r="E2510" s="381"/>
      <c r="F2510" s="372"/>
      <c r="G2510" s="382"/>
    </row>
    <row r="2511" spans="2:7">
      <c r="B2511" s="372"/>
      <c r="C2511" s="382"/>
      <c r="D2511" s="372"/>
      <c r="E2511" s="381"/>
      <c r="F2511" s="372"/>
      <c r="G2511" s="382"/>
    </row>
    <row r="2512" spans="2:7">
      <c r="B2512" s="372"/>
      <c r="C2512" s="382"/>
      <c r="D2512" s="372"/>
      <c r="E2512" s="381"/>
      <c r="F2512" s="372"/>
      <c r="G2512" s="382"/>
    </row>
    <row r="2513" spans="2:7">
      <c r="B2513" s="372"/>
      <c r="C2513" s="382"/>
      <c r="D2513" s="372"/>
      <c r="E2513" s="381"/>
      <c r="F2513" s="372"/>
      <c r="G2513" s="382"/>
    </row>
    <row r="2514" spans="2:7">
      <c r="B2514" s="372"/>
      <c r="C2514" s="382"/>
      <c r="D2514" s="372"/>
      <c r="E2514" s="381"/>
      <c r="F2514" s="372"/>
      <c r="G2514" s="382"/>
    </row>
    <row r="2515" spans="2:7">
      <c r="B2515" s="372"/>
      <c r="C2515" s="382"/>
      <c r="D2515" s="372"/>
      <c r="E2515" s="381"/>
      <c r="F2515" s="372"/>
      <c r="G2515" s="382"/>
    </row>
    <row r="2516" spans="2:7">
      <c r="B2516" s="372"/>
      <c r="C2516" s="382"/>
      <c r="D2516" s="372"/>
      <c r="E2516" s="381"/>
      <c r="F2516" s="372"/>
      <c r="G2516" s="382"/>
    </row>
    <row r="2517" spans="2:7">
      <c r="B2517" s="372"/>
      <c r="C2517" s="382"/>
      <c r="D2517" s="372"/>
      <c r="E2517" s="381"/>
      <c r="F2517" s="372"/>
      <c r="G2517" s="382"/>
    </row>
    <row r="2518" spans="2:7">
      <c r="B2518" s="372"/>
      <c r="C2518" s="382"/>
      <c r="D2518" s="372"/>
      <c r="E2518" s="381"/>
      <c r="F2518" s="372"/>
      <c r="G2518" s="382"/>
    </row>
    <row r="2519" spans="2:7">
      <c r="B2519" s="372"/>
      <c r="C2519" s="382"/>
      <c r="D2519" s="372"/>
      <c r="E2519" s="381"/>
      <c r="F2519" s="372"/>
      <c r="G2519" s="382"/>
    </row>
    <row r="2520" spans="2:7">
      <c r="B2520" s="372"/>
      <c r="C2520" s="382"/>
      <c r="D2520" s="372"/>
      <c r="E2520" s="381"/>
      <c r="F2520" s="372"/>
      <c r="G2520" s="382"/>
    </row>
    <row r="2521" spans="2:7">
      <c r="B2521" s="372"/>
      <c r="C2521" s="382"/>
      <c r="D2521" s="372"/>
      <c r="E2521" s="381"/>
      <c r="F2521" s="372"/>
      <c r="G2521" s="382"/>
    </row>
    <row r="2522" spans="2:7">
      <c r="B2522" s="372"/>
      <c r="C2522" s="382"/>
      <c r="D2522" s="372"/>
      <c r="E2522" s="381"/>
      <c r="F2522" s="372"/>
      <c r="G2522" s="382"/>
    </row>
    <row r="2523" spans="2:7">
      <c r="B2523" s="372"/>
      <c r="C2523" s="382"/>
      <c r="D2523" s="372"/>
      <c r="E2523" s="381"/>
      <c r="F2523" s="372"/>
      <c r="G2523" s="382"/>
    </row>
    <row r="2524" spans="2:7">
      <c r="B2524" s="372"/>
      <c r="C2524" s="382"/>
      <c r="D2524" s="372"/>
      <c r="E2524" s="381"/>
      <c r="F2524" s="372"/>
      <c r="G2524" s="382"/>
    </row>
    <row r="2525" spans="2:7">
      <c r="B2525" s="372"/>
      <c r="C2525" s="382"/>
      <c r="D2525" s="372"/>
      <c r="E2525" s="381"/>
      <c r="F2525" s="372"/>
      <c r="G2525" s="382"/>
    </row>
    <row r="2526" spans="2:7">
      <c r="B2526" s="372"/>
      <c r="C2526" s="382"/>
      <c r="D2526" s="372"/>
      <c r="E2526" s="381"/>
      <c r="F2526" s="372"/>
      <c r="G2526" s="382"/>
    </row>
    <row r="2527" spans="2:7">
      <c r="B2527" s="372"/>
      <c r="C2527" s="382"/>
      <c r="D2527" s="372"/>
      <c r="E2527" s="381"/>
      <c r="F2527" s="372"/>
      <c r="G2527" s="382"/>
    </row>
    <row r="2528" spans="2:7">
      <c r="B2528" s="372"/>
      <c r="C2528" s="382"/>
      <c r="D2528" s="372"/>
      <c r="E2528" s="381"/>
      <c r="F2528" s="372"/>
      <c r="G2528" s="382"/>
    </row>
    <row r="2529" spans="2:7">
      <c r="B2529" s="372"/>
      <c r="C2529" s="382"/>
      <c r="D2529" s="372"/>
      <c r="E2529" s="381"/>
      <c r="F2529" s="372"/>
      <c r="G2529" s="382"/>
    </row>
    <row r="2530" spans="2:7">
      <c r="B2530" s="372"/>
      <c r="C2530" s="382"/>
      <c r="D2530" s="372"/>
      <c r="E2530" s="381"/>
      <c r="F2530" s="372"/>
      <c r="G2530" s="382"/>
    </row>
    <row r="2531" spans="2:7">
      <c r="B2531" s="372"/>
      <c r="C2531" s="382"/>
      <c r="D2531" s="372"/>
      <c r="E2531" s="381"/>
      <c r="F2531" s="372"/>
      <c r="G2531" s="382"/>
    </row>
    <row r="2532" spans="2:7">
      <c r="B2532" s="372"/>
      <c r="C2532" s="382"/>
      <c r="D2532" s="372"/>
      <c r="E2532" s="381"/>
      <c r="F2532" s="372"/>
      <c r="G2532" s="382"/>
    </row>
    <row r="2533" spans="2:7">
      <c r="B2533" s="372"/>
      <c r="C2533" s="382"/>
      <c r="D2533" s="372"/>
      <c r="E2533" s="381"/>
      <c r="F2533" s="372"/>
      <c r="G2533" s="382"/>
    </row>
    <row r="2534" spans="2:7">
      <c r="B2534" s="372"/>
      <c r="C2534" s="382"/>
      <c r="D2534" s="372"/>
      <c r="E2534" s="381"/>
      <c r="F2534" s="372"/>
      <c r="G2534" s="382"/>
    </row>
    <row r="2535" spans="2:7">
      <c r="B2535" s="372"/>
      <c r="C2535" s="382"/>
      <c r="D2535" s="372"/>
      <c r="E2535" s="381"/>
      <c r="F2535" s="372"/>
      <c r="G2535" s="382"/>
    </row>
    <row r="2536" spans="2:7">
      <c r="B2536" s="372"/>
      <c r="C2536" s="382"/>
      <c r="D2536" s="372"/>
      <c r="E2536" s="381"/>
      <c r="F2536" s="372"/>
      <c r="G2536" s="382"/>
    </row>
    <row r="2537" spans="2:7">
      <c r="B2537" s="372"/>
      <c r="C2537" s="382"/>
      <c r="D2537" s="372"/>
      <c r="E2537" s="381"/>
      <c r="F2537" s="372"/>
      <c r="G2537" s="382"/>
    </row>
    <row r="2538" spans="2:7">
      <c r="B2538" s="372"/>
      <c r="C2538" s="382"/>
      <c r="D2538" s="372"/>
      <c r="E2538" s="381"/>
      <c r="F2538" s="372"/>
      <c r="G2538" s="382"/>
    </row>
    <row r="2539" spans="2:7">
      <c r="B2539" s="372"/>
      <c r="C2539" s="382"/>
      <c r="D2539" s="372"/>
      <c r="E2539" s="381"/>
      <c r="F2539" s="372"/>
      <c r="G2539" s="382"/>
    </row>
    <row r="2540" spans="2:7">
      <c r="B2540" s="372"/>
      <c r="C2540" s="382"/>
      <c r="D2540" s="372"/>
      <c r="E2540" s="381"/>
      <c r="F2540" s="372"/>
      <c r="G2540" s="382"/>
    </row>
    <row r="2541" spans="2:7">
      <c r="B2541" s="372"/>
      <c r="C2541" s="382"/>
      <c r="D2541" s="372"/>
      <c r="E2541" s="381"/>
      <c r="F2541" s="372"/>
      <c r="G2541" s="382"/>
    </row>
    <row r="2542" spans="2:7">
      <c r="B2542" s="372"/>
      <c r="C2542" s="382"/>
      <c r="D2542" s="372"/>
      <c r="E2542" s="381"/>
      <c r="F2542" s="372"/>
      <c r="G2542" s="382"/>
    </row>
    <row r="2543" spans="2:7">
      <c r="B2543" s="372"/>
      <c r="C2543" s="382"/>
      <c r="D2543" s="372"/>
      <c r="E2543" s="381"/>
      <c r="F2543" s="372"/>
      <c r="G2543" s="382"/>
    </row>
    <row r="2544" spans="2:7">
      <c r="B2544" s="372"/>
      <c r="C2544" s="382"/>
      <c r="D2544" s="372"/>
      <c r="E2544" s="381"/>
      <c r="F2544" s="372"/>
      <c r="G2544" s="382"/>
    </row>
    <row r="2545" spans="2:7">
      <c r="B2545" s="372"/>
      <c r="C2545" s="382"/>
      <c r="D2545" s="372"/>
      <c r="E2545" s="381"/>
      <c r="F2545" s="372"/>
      <c r="G2545" s="382"/>
    </row>
    <row r="2546" spans="2:7">
      <c r="B2546" s="372"/>
      <c r="C2546" s="382"/>
      <c r="D2546" s="372"/>
      <c r="E2546" s="381"/>
      <c r="F2546" s="372"/>
      <c r="G2546" s="382"/>
    </row>
    <row r="2547" spans="2:7">
      <c r="B2547" s="372"/>
      <c r="C2547" s="382"/>
      <c r="D2547" s="372"/>
      <c r="E2547" s="381"/>
      <c r="F2547" s="372"/>
      <c r="G2547" s="382"/>
    </row>
    <row r="2548" spans="2:7">
      <c r="B2548" s="372"/>
      <c r="C2548" s="382"/>
      <c r="D2548" s="372"/>
      <c r="E2548" s="381"/>
      <c r="F2548" s="372"/>
      <c r="G2548" s="382"/>
    </row>
    <row r="2549" spans="2:7">
      <c r="B2549" s="372"/>
      <c r="C2549" s="382"/>
      <c r="D2549" s="372"/>
      <c r="E2549" s="381"/>
      <c r="F2549" s="372"/>
      <c r="G2549" s="382"/>
    </row>
    <row r="2550" spans="2:7">
      <c r="B2550" s="372"/>
      <c r="C2550" s="382"/>
      <c r="D2550" s="372"/>
      <c r="E2550" s="381"/>
      <c r="F2550" s="372"/>
      <c r="G2550" s="382"/>
    </row>
    <row r="2551" spans="2:7">
      <c r="B2551" s="372"/>
      <c r="C2551" s="382"/>
      <c r="D2551" s="372"/>
      <c r="E2551" s="381"/>
      <c r="F2551" s="372"/>
      <c r="G2551" s="382"/>
    </row>
    <row r="2552" spans="2:7">
      <c r="B2552" s="372"/>
      <c r="C2552" s="382"/>
      <c r="D2552" s="372"/>
      <c r="E2552" s="381"/>
      <c r="F2552" s="372"/>
      <c r="G2552" s="382"/>
    </row>
    <row r="2553" spans="2:7">
      <c r="B2553" s="372"/>
      <c r="C2553" s="382"/>
      <c r="D2553" s="372"/>
      <c r="E2553" s="381"/>
      <c r="F2553" s="372"/>
      <c r="G2553" s="382"/>
    </row>
    <row r="2554" spans="2:7">
      <c r="B2554" s="372"/>
      <c r="C2554" s="382"/>
      <c r="D2554" s="372"/>
      <c r="E2554" s="381"/>
      <c r="F2554" s="372"/>
      <c r="G2554" s="382"/>
    </row>
    <row r="2555" spans="2:7">
      <c r="B2555" s="372"/>
      <c r="C2555" s="382"/>
      <c r="D2555" s="372"/>
      <c r="E2555" s="381"/>
      <c r="F2555" s="372"/>
      <c r="G2555" s="382"/>
    </row>
    <row r="2556" spans="2:7">
      <c r="B2556" s="372"/>
      <c r="C2556" s="382"/>
      <c r="D2556" s="372"/>
      <c r="E2556" s="381"/>
      <c r="F2556" s="372"/>
      <c r="G2556" s="382"/>
    </row>
    <row r="2557" spans="2:7">
      <c r="B2557" s="372"/>
      <c r="C2557" s="382"/>
      <c r="D2557" s="372"/>
      <c r="E2557" s="381"/>
      <c r="F2557" s="372"/>
      <c r="G2557" s="382"/>
    </row>
    <row r="2558" spans="2:7">
      <c r="B2558" s="372"/>
      <c r="C2558" s="382"/>
      <c r="D2558" s="372"/>
      <c r="E2558" s="381"/>
      <c r="F2558" s="372"/>
      <c r="G2558" s="382"/>
    </row>
    <row r="2559" spans="2:7">
      <c r="B2559" s="372"/>
      <c r="C2559" s="382"/>
      <c r="D2559" s="372"/>
      <c r="E2559" s="381"/>
      <c r="F2559" s="372"/>
      <c r="G2559" s="382"/>
    </row>
    <row r="2560" spans="2:7">
      <c r="B2560" s="372"/>
      <c r="C2560" s="382"/>
      <c r="D2560" s="372"/>
      <c r="E2560" s="381"/>
      <c r="F2560" s="372"/>
      <c r="G2560" s="382"/>
    </row>
    <row r="2561" spans="2:7">
      <c r="B2561" s="372"/>
      <c r="C2561" s="382"/>
      <c r="D2561" s="372"/>
      <c r="E2561" s="381"/>
      <c r="F2561" s="372"/>
      <c r="G2561" s="382"/>
    </row>
    <row r="2562" spans="2:7">
      <c r="B2562" s="372"/>
      <c r="C2562" s="382"/>
      <c r="D2562" s="372"/>
      <c r="E2562" s="381"/>
      <c r="F2562" s="372"/>
      <c r="G2562" s="382"/>
    </row>
    <row r="2563" spans="2:7">
      <c r="B2563" s="372"/>
      <c r="C2563" s="382"/>
      <c r="D2563" s="372"/>
      <c r="E2563" s="381"/>
      <c r="F2563" s="372"/>
      <c r="G2563" s="382"/>
    </row>
    <row r="2564" spans="2:7">
      <c r="B2564" s="372"/>
      <c r="C2564" s="382"/>
      <c r="D2564" s="372"/>
      <c r="E2564" s="381"/>
      <c r="F2564" s="372"/>
      <c r="G2564" s="382"/>
    </row>
    <row r="2565" spans="2:7">
      <c r="B2565" s="372"/>
      <c r="C2565" s="382"/>
      <c r="D2565" s="372"/>
      <c r="E2565" s="381"/>
      <c r="F2565" s="372"/>
      <c r="G2565" s="382"/>
    </row>
    <row r="2566" spans="2:7">
      <c r="B2566" s="372"/>
      <c r="C2566" s="382"/>
      <c r="D2566" s="372"/>
      <c r="E2566" s="381"/>
      <c r="F2566" s="372"/>
      <c r="G2566" s="382"/>
    </row>
    <row r="2567" spans="2:7">
      <c r="B2567" s="372"/>
      <c r="C2567" s="382"/>
      <c r="D2567" s="372"/>
      <c r="E2567" s="381"/>
      <c r="F2567" s="372"/>
      <c r="G2567" s="382"/>
    </row>
    <row r="2568" spans="2:7">
      <c r="B2568" s="372"/>
      <c r="C2568" s="382"/>
      <c r="D2568" s="372"/>
      <c r="E2568" s="381"/>
      <c r="F2568" s="372"/>
      <c r="G2568" s="382"/>
    </row>
    <row r="2569" spans="2:7">
      <c r="B2569" s="372"/>
      <c r="C2569" s="382"/>
      <c r="D2569" s="372"/>
      <c r="E2569" s="381"/>
      <c r="F2569" s="372"/>
      <c r="G2569" s="382"/>
    </row>
    <row r="2570" spans="2:7">
      <c r="B2570" s="372"/>
      <c r="C2570" s="382"/>
      <c r="D2570" s="372"/>
      <c r="E2570" s="381"/>
      <c r="F2570" s="372"/>
      <c r="G2570" s="382"/>
    </row>
    <row r="2571" spans="2:7">
      <c r="B2571" s="372"/>
      <c r="C2571" s="382"/>
      <c r="D2571" s="372"/>
      <c r="E2571" s="381"/>
      <c r="F2571" s="372"/>
      <c r="G2571" s="382"/>
    </row>
    <row r="2572" spans="2:7">
      <c r="B2572" s="372"/>
      <c r="C2572" s="382"/>
      <c r="D2572" s="372"/>
      <c r="E2572" s="381"/>
      <c r="F2572" s="372"/>
      <c r="G2572" s="382"/>
    </row>
    <row r="2573" spans="2:7">
      <c r="B2573" s="372"/>
      <c r="C2573" s="382"/>
      <c r="D2573" s="372"/>
      <c r="E2573" s="381"/>
      <c r="F2573" s="372"/>
      <c r="G2573" s="382"/>
    </row>
    <row r="2574" spans="2:7">
      <c r="B2574" s="372"/>
      <c r="C2574" s="382"/>
      <c r="D2574" s="372"/>
      <c r="E2574" s="381"/>
      <c r="F2574" s="372"/>
      <c r="G2574" s="382"/>
    </row>
    <row r="2575" spans="2:7">
      <c r="B2575" s="372"/>
      <c r="C2575" s="382"/>
      <c r="D2575" s="372"/>
      <c r="E2575" s="381"/>
      <c r="F2575" s="372"/>
      <c r="G2575" s="382"/>
    </row>
    <row r="2576" spans="2:7">
      <c r="B2576" s="372"/>
      <c r="C2576" s="382"/>
      <c r="D2576" s="372"/>
      <c r="E2576" s="381"/>
      <c r="F2576" s="372"/>
      <c r="G2576" s="382"/>
    </row>
    <row r="2577" spans="2:7">
      <c r="B2577" s="372"/>
      <c r="C2577" s="382"/>
      <c r="D2577" s="372"/>
      <c r="E2577" s="381"/>
      <c r="F2577" s="372"/>
      <c r="G2577" s="382"/>
    </row>
    <row r="2578" spans="2:7">
      <c r="B2578" s="372"/>
      <c r="C2578" s="382"/>
      <c r="D2578" s="372"/>
      <c r="E2578" s="381"/>
      <c r="F2578" s="372"/>
      <c r="G2578" s="382"/>
    </row>
    <row r="2579" spans="2:7">
      <c r="B2579" s="372"/>
      <c r="C2579" s="382"/>
      <c r="D2579" s="372"/>
      <c r="E2579" s="381"/>
      <c r="F2579" s="372"/>
      <c r="G2579" s="382"/>
    </row>
    <row r="2580" spans="2:7">
      <c r="B2580" s="372"/>
      <c r="C2580" s="382"/>
      <c r="D2580" s="372"/>
      <c r="E2580" s="381"/>
      <c r="F2580" s="372"/>
      <c r="G2580" s="382"/>
    </row>
    <row r="2581" spans="2:7">
      <c r="B2581" s="372"/>
      <c r="C2581" s="382"/>
      <c r="D2581" s="372"/>
      <c r="E2581" s="381"/>
      <c r="F2581" s="372"/>
      <c r="G2581" s="382"/>
    </row>
    <row r="2582" spans="2:7">
      <c r="B2582" s="372"/>
      <c r="C2582" s="382"/>
      <c r="D2582" s="372"/>
      <c r="E2582" s="381"/>
      <c r="F2582" s="372"/>
      <c r="G2582" s="382"/>
    </row>
    <row r="2583" spans="2:7">
      <c r="B2583" s="372"/>
      <c r="C2583" s="382"/>
      <c r="D2583" s="372"/>
      <c r="E2583" s="381"/>
      <c r="F2583" s="372"/>
      <c r="G2583" s="382"/>
    </row>
    <row r="2584" spans="2:7">
      <c r="B2584" s="372"/>
      <c r="C2584" s="382"/>
      <c r="D2584" s="372"/>
      <c r="E2584" s="381"/>
      <c r="F2584" s="372"/>
      <c r="G2584" s="382"/>
    </row>
    <row r="2585" spans="2:7">
      <c r="B2585" s="372"/>
      <c r="C2585" s="382"/>
      <c r="D2585" s="372"/>
      <c r="E2585" s="381"/>
      <c r="F2585" s="372"/>
      <c r="G2585" s="382"/>
    </row>
    <row r="2586" spans="2:7">
      <c r="B2586" s="372"/>
      <c r="C2586" s="382"/>
      <c r="D2586" s="372"/>
      <c r="E2586" s="381"/>
      <c r="F2586" s="372"/>
      <c r="G2586" s="382"/>
    </row>
    <row r="2587" spans="2:7">
      <c r="B2587" s="372"/>
      <c r="C2587" s="382"/>
      <c r="D2587" s="372"/>
      <c r="E2587" s="381"/>
      <c r="F2587" s="372"/>
      <c r="G2587" s="382"/>
    </row>
    <row r="2588" spans="2:7">
      <c r="B2588" s="372"/>
      <c r="C2588" s="382"/>
      <c r="D2588" s="372"/>
      <c r="E2588" s="381"/>
      <c r="F2588" s="372"/>
      <c r="G2588" s="382"/>
    </row>
    <row r="2589" spans="2:7">
      <c r="B2589" s="372"/>
      <c r="C2589" s="382"/>
      <c r="D2589" s="372"/>
      <c r="E2589" s="381"/>
      <c r="F2589" s="372"/>
      <c r="G2589" s="382"/>
    </row>
    <row r="2590" spans="2:7">
      <c r="B2590" s="372"/>
      <c r="C2590" s="382"/>
      <c r="D2590" s="372"/>
      <c r="E2590" s="381"/>
      <c r="F2590" s="372"/>
      <c r="G2590" s="382"/>
    </row>
    <row r="2591" spans="2:7">
      <c r="B2591" s="372"/>
      <c r="C2591" s="382"/>
      <c r="D2591" s="372"/>
      <c r="E2591" s="381"/>
      <c r="F2591" s="372"/>
      <c r="G2591" s="382"/>
    </row>
    <row r="2592" spans="2:7">
      <c r="B2592" s="372"/>
      <c r="C2592" s="382"/>
      <c r="D2592" s="372"/>
      <c r="E2592" s="381"/>
      <c r="F2592" s="372"/>
      <c r="G2592" s="382"/>
    </row>
    <row r="2593" spans="2:7">
      <c r="B2593" s="372"/>
      <c r="C2593" s="382"/>
      <c r="D2593" s="372"/>
      <c r="E2593" s="381"/>
      <c r="F2593" s="372"/>
      <c r="G2593" s="382"/>
    </row>
    <row r="2594" spans="2:7">
      <c r="B2594" s="372"/>
      <c r="C2594" s="382"/>
      <c r="D2594" s="372"/>
      <c r="E2594" s="381"/>
      <c r="F2594" s="372"/>
      <c r="G2594" s="382"/>
    </row>
    <row r="2595" spans="2:7">
      <c r="B2595" s="372"/>
      <c r="C2595" s="382"/>
      <c r="D2595" s="372"/>
      <c r="E2595" s="381"/>
      <c r="F2595" s="372"/>
      <c r="G2595" s="382"/>
    </row>
    <row r="2596" spans="2:7">
      <c r="B2596" s="372"/>
      <c r="C2596" s="382"/>
      <c r="D2596" s="372"/>
      <c r="E2596" s="381"/>
      <c r="F2596" s="372"/>
      <c r="G2596" s="382"/>
    </row>
    <row r="2597" spans="2:7">
      <c r="B2597" s="372"/>
      <c r="C2597" s="382"/>
      <c r="D2597" s="372"/>
      <c r="E2597" s="381"/>
      <c r="F2597" s="372"/>
      <c r="G2597" s="382"/>
    </row>
    <row r="2598" spans="2:7">
      <c r="B2598" s="372"/>
      <c r="C2598" s="382"/>
      <c r="D2598" s="372"/>
      <c r="E2598" s="381"/>
      <c r="F2598" s="372"/>
      <c r="G2598" s="382"/>
    </row>
    <row r="2599" spans="2:7">
      <c r="B2599" s="372"/>
      <c r="C2599" s="382"/>
      <c r="D2599" s="372"/>
      <c r="E2599" s="381"/>
      <c r="F2599" s="372"/>
      <c r="G2599" s="382"/>
    </row>
    <row r="2600" spans="2:7">
      <c r="B2600" s="372"/>
      <c r="C2600" s="382"/>
      <c r="D2600" s="372"/>
      <c r="E2600" s="381"/>
      <c r="F2600" s="372"/>
      <c r="G2600" s="382"/>
    </row>
    <row r="2601" spans="2:7">
      <c r="B2601" s="372"/>
      <c r="C2601" s="382"/>
      <c r="D2601" s="372"/>
      <c r="E2601" s="381"/>
      <c r="F2601" s="372"/>
      <c r="G2601" s="382"/>
    </row>
    <row r="2602" spans="2:7">
      <c r="B2602" s="372"/>
      <c r="C2602" s="382"/>
      <c r="D2602" s="372"/>
      <c r="E2602" s="381"/>
      <c r="F2602" s="372"/>
      <c r="G2602" s="382"/>
    </row>
    <row r="2603" spans="2:7">
      <c r="B2603" s="372"/>
      <c r="C2603" s="382"/>
      <c r="D2603" s="372"/>
      <c r="E2603" s="381"/>
      <c r="F2603" s="372"/>
      <c r="G2603" s="382"/>
    </row>
    <row r="2604" spans="2:7">
      <c r="B2604" s="372"/>
      <c r="C2604" s="382"/>
      <c r="D2604" s="372"/>
      <c r="E2604" s="381"/>
      <c r="F2604" s="372"/>
      <c r="G2604" s="382"/>
    </row>
    <row r="2605" spans="2:7">
      <c r="B2605" s="372"/>
      <c r="C2605" s="382"/>
      <c r="D2605" s="372"/>
      <c r="E2605" s="381"/>
      <c r="F2605" s="372"/>
      <c r="G2605" s="382"/>
    </row>
    <row r="2606" spans="2:7">
      <c r="B2606" s="372"/>
      <c r="C2606" s="382"/>
      <c r="D2606" s="372"/>
      <c r="E2606" s="381"/>
      <c r="F2606" s="372"/>
      <c r="G2606" s="382"/>
    </row>
    <row r="2607" spans="2:7">
      <c r="B2607" s="372"/>
      <c r="C2607" s="382"/>
      <c r="D2607" s="372"/>
      <c r="E2607" s="381"/>
      <c r="F2607" s="372"/>
      <c r="G2607" s="382"/>
    </row>
    <row r="2608" spans="2:7">
      <c r="B2608" s="372"/>
      <c r="C2608" s="382"/>
      <c r="D2608" s="372"/>
      <c r="E2608" s="381"/>
      <c r="F2608" s="372"/>
      <c r="G2608" s="382"/>
    </row>
    <row r="2609" spans="2:7">
      <c r="B2609" s="372"/>
      <c r="C2609" s="382"/>
      <c r="D2609" s="372"/>
      <c r="E2609" s="381"/>
      <c r="F2609" s="372"/>
      <c r="G2609" s="382"/>
    </row>
    <row r="2610" spans="2:7">
      <c r="B2610" s="372"/>
      <c r="C2610" s="382"/>
      <c r="D2610" s="372"/>
      <c r="E2610" s="381"/>
      <c r="F2610" s="372"/>
      <c r="G2610" s="382"/>
    </row>
    <row r="2611" spans="2:7">
      <c r="B2611" s="372"/>
      <c r="C2611" s="382"/>
      <c r="D2611" s="372"/>
      <c r="E2611" s="381"/>
      <c r="F2611" s="372"/>
      <c r="G2611" s="382"/>
    </row>
    <row r="2612" spans="2:7">
      <c r="B2612" s="372"/>
      <c r="C2612" s="382"/>
      <c r="D2612" s="372"/>
      <c r="E2612" s="381"/>
      <c r="F2612" s="372"/>
      <c r="G2612" s="382"/>
    </row>
    <row r="2613" spans="2:7">
      <c r="B2613" s="372"/>
      <c r="C2613" s="382"/>
      <c r="D2613" s="372"/>
      <c r="E2613" s="381"/>
      <c r="F2613" s="372"/>
      <c r="G2613" s="382"/>
    </row>
    <row r="2614" spans="2:7">
      <c r="B2614" s="372"/>
      <c r="C2614" s="382"/>
      <c r="D2614" s="372"/>
      <c r="E2614" s="381"/>
      <c r="F2614" s="372"/>
      <c r="G2614" s="382"/>
    </row>
    <row r="2615" spans="2:7">
      <c r="B2615" s="372"/>
      <c r="C2615" s="382"/>
      <c r="D2615" s="372"/>
      <c r="E2615" s="381"/>
      <c r="F2615" s="372"/>
      <c r="G2615" s="382"/>
    </row>
    <row r="2616" spans="2:7">
      <c r="B2616" s="372"/>
      <c r="C2616" s="382"/>
      <c r="D2616" s="372"/>
      <c r="E2616" s="381"/>
      <c r="F2616" s="372"/>
      <c r="G2616" s="382"/>
    </row>
    <row r="2617" spans="2:7">
      <c r="B2617" s="372"/>
      <c r="C2617" s="382"/>
      <c r="D2617" s="372"/>
      <c r="E2617" s="381"/>
      <c r="F2617" s="372"/>
      <c r="G2617" s="382"/>
    </row>
    <row r="2618" spans="2:7">
      <c r="B2618" s="372"/>
      <c r="C2618" s="382"/>
      <c r="D2618" s="372"/>
      <c r="E2618" s="381"/>
      <c r="F2618" s="372"/>
      <c r="G2618" s="382"/>
    </row>
    <row r="2619" spans="2:7">
      <c r="B2619" s="372"/>
      <c r="C2619" s="382"/>
      <c r="D2619" s="372"/>
      <c r="E2619" s="381"/>
      <c r="F2619" s="372"/>
      <c r="G2619" s="382"/>
    </row>
    <row r="2620" spans="2:7">
      <c r="B2620" s="372"/>
      <c r="C2620" s="382"/>
      <c r="D2620" s="372"/>
      <c r="E2620" s="381"/>
      <c r="F2620" s="372"/>
      <c r="G2620" s="382"/>
    </row>
    <row r="2621" spans="2:7">
      <c r="B2621" s="372"/>
      <c r="C2621" s="382"/>
      <c r="D2621" s="372"/>
      <c r="E2621" s="381"/>
      <c r="F2621" s="372"/>
      <c r="G2621" s="382"/>
    </row>
    <row r="2622" spans="2:7">
      <c r="B2622" s="372"/>
      <c r="C2622" s="382"/>
      <c r="D2622" s="372"/>
      <c r="E2622" s="381"/>
      <c r="F2622" s="372"/>
      <c r="G2622" s="382"/>
    </row>
    <row r="2623" spans="2:7">
      <c r="B2623" s="372"/>
      <c r="C2623" s="382"/>
      <c r="D2623" s="372"/>
      <c r="E2623" s="381"/>
      <c r="F2623" s="372"/>
      <c r="G2623" s="382"/>
    </row>
    <row r="2624" spans="2:7">
      <c r="B2624" s="372"/>
      <c r="C2624" s="382"/>
      <c r="D2624" s="372"/>
      <c r="E2624" s="381"/>
      <c r="F2624" s="372"/>
      <c r="G2624" s="382"/>
    </row>
    <row r="2625" spans="2:7">
      <c r="B2625" s="372"/>
      <c r="C2625" s="382"/>
      <c r="D2625" s="372"/>
      <c r="E2625" s="381"/>
      <c r="F2625" s="372"/>
      <c r="G2625" s="382"/>
    </row>
    <row r="2626" spans="2:7">
      <c r="B2626" s="372"/>
      <c r="C2626" s="382"/>
      <c r="D2626" s="372"/>
      <c r="E2626" s="381"/>
      <c r="F2626" s="372"/>
      <c r="G2626" s="382"/>
    </row>
    <row r="2627" spans="2:7">
      <c r="B2627" s="372"/>
      <c r="C2627" s="382"/>
      <c r="D2627" s="372"/>
      <c r="E2627" s="381"/>
      <c r="F2627" s="372"/>
      <c r="G2627" s="382"/>
    </row>
    <row r="2628" spans="2:7">
      <c r="B2628" s="372"/>
      <c r="C2628" s="382"/>
      <c r="D2628" s="372"/>
      <c r="E2628" s="381"/>
      <c r="F2628" s="372"/>
      <c r="G2628" s="382"/>
    </row>
    <row r="2629" spans="2:7">
      <c r="B2629" s="372"/>
      <c r="C2629" s="382"/>
      <c r="D2629" s="372"/>
      <c r="E2629" s="381"/>
      <c r="F2629" s="372"/>
      <c r="G2629" s="382"/>
    </row>
    <row r="2630" spans="2:7">
      <c r="B2630" s="372"/>
      <c r="C2630" s="382"/>
      <c r="D2630" s="372"/>
      <c r="E2630" s="381"/>
      <c r="F2630" s="372"/>
      <c r="G2630" s="382"/>
    </row>
    <row r="2631" spans="2:7">
      <c r="B2631" s="372"/>
      <c r="C2631" s="382"/>
      <c r="D2631" s="372"/>
      <c r="E2631" s="381"/>
      <c r="F2631" s="372"/>
      <c r="G2631" s="382"/>
    </row>
    <row r="2632" spans="2:7">
      <c r="B2632" s="372"/>
      <c r="C2632" s="382"/>
      <c r="D2632" s="372"/>
      <c r="E2632" s="381"/>
      <c r="F2632" s="372"/>
      <c r="G2632" s="382"/>
    </row>
    <row r="2633" spans="2:7">
      <c r="B2633" s="372"/>
      <c r="C2633" s="382"/>
      <c r="D2633" s="372"/>
      <c r="E2633" s="381"/>
      <c r="F2633" s="372"/>
      <c r="G2633" s="382"/>
    </row>
    <row r="2634" spans="2:7">
      <c r="B2634" s="372"/>
      <c r="C2634" s="382"/>
      <c r="D2634" s="372"/>
      <c r="E2634" s="381"/>
      <c r="F2634" s="372"/>
      <c r="G2634" s="382"/>
    </row>
    <row r="2635" spans="2:7">
      <c r="B2635" s="372"/>
      <c r="C2635" s="382"/>
      <c r="D2635" s="372"/>
      <c r="E2635" s="381"/>
      <c r="F2635" s="372"/>
      <c r="G2635" s="382"/>
    </row>
    <row r="2636" spans="2:7">
      <c r="B2636" s="372"/>
      <c r="C2636" s="382"/>
      <c r="D2636" s="372"/>
      <c r="E2636" s="381"/>
      <c r="F2636" s="372"/>
      <c r="G2636" s="382"/>
    </row>
    <row r="2637" spans="2:7">
      <c r="B2637" s="372"/>
      <c r="C2637" s="382"/>
      <c r="D2637" s="372"/>
      <c r="E2637" s="381"/>
      <c r="F2637" s="372"/>
      <c r="G2637" s="382"/>
    </row>
    <row r="2638" spans="2:7">
      <c r="B2638" s="372"/>
      <c r="C2638" s="382"/>
      <c r="D2638" s="372"/>
      <c r="E2638" s="381"/>
      <c r="F2638" s="372"/>
      <c r="G2638" s="382"/>
    </row>
    <row r="2639" spans="2:7">
      <c r="B2639" s="372"/>
      <c r="C2639" s="382"/>
      <c r="D2639" s="372"/>
      <c r="E2639" s="381"/>
      <c r="F2639" s="372"/>
      <c r="G2639" s="382"/>
    </row>
    <row r="2640" spans="2:7">
      <c r="B2640" s="372"/>
      <c r="C2640" s="382"/>
      <c r="D2640" s="372"/>
      <c r="E2640" s="381"/>
      <c r="F2640" s="372"/>
      <c r="G2640" s="382"/>
    </row>
    <row r="2641" spans="2:7">
      <c r="B2641" s="372"/>
      <c r="C2641" s="382"/>
      <c r="D2641" s="372"/>
      <c r="E2641" s="381"/>
      <c r="F2641" s="372"/>
      <c r="G2641" s="382"/>
    </row>
    <row r="2642" spans="2:7">
      <c r="B2642" s="372"/>
      <c r="C2642" s="382"/>
      <c r="D2642" s="372"/>
      <c r="E2642" s="381"/>
      <c r="F2642" s="372"/>
      <c r="G2642" s="382"/>
    </row>
    <row r="2643" spans="2:7">
      <c r="B2643" s="372"/>
      <c r="C2643" s="382"/>
      <c r="D2643" s="372"/>
      <c r="E2643" s="381"/>
      <c r="F2643" s="372"/>
      <c r="G2643" s="382"/>
    </row>
    <row r="2644" spans="2:7">
      <c r="B2644" s="372"/>
      <c r="C2644" s="382"/>
      <c r="D2644" s="372"/>
      <c r="E2644" s="381"/>
      <c r="F2644" s="372"/>
      <c r="G2644" s="382"/>
    </row>
    <row r="2645" spans="2:7">
      <c r="B2645" s="372"/>
      <c r="C2645" s="382"/>
      <c r="D2645" s="372"/>
      <c r="E2645" s="381"/>
      <c r="F2645" s="372"/>
      <c r="G2645" s="382"/>
    </row>
    <row r="2646" spans="2:7">
      <c r="B2646" s="372"/>
      <c r="C2646" s="382"/>
      <c r="D2646" s="372"/>
      <c r="E2646" s="381"/>
      <c r="F2646" s="372"/>
      <c r="G2646" s="382"/>
    </row>
    <row r="2647" spans="2:7">
      <c r="B2647" s="372"/>
      <c r="C2647" s="382"/>
      <c r="D2647" s="372"/>
      <c r="E2647" s="381"/>
      <c r="F2647" s="372"/>
      <c r="G2647" s="382"/>
    </row>
    <row r="2648" spans="2:7">
      <c r="B2648" s="372"/>
      <c r="C2648" s="382"/>
      <c r="D2648" s="372"/>
      <c r="E2648" s="381"/>
      <c r="F2648" s="372"/>
      <c r="G2648" s="382"/>
    </row>
    <row r="2649" spans="2:7">
      <c r="B2649" s="372"/>
      <c r="C2649" s="382"/>
      <c r="D2649" s="372"/>
      <c r="E2649" s="381"/>
      <c r="F2649" s="372"/>
      <c r="G2649" s="382"/>
    </row>
    <row r="2650" spans="2:7">
      <c r="B2650" s="372"/>
      <c r="C2650" s="382"/>
      <c r="D2650" s="372"/>
      <c r="E2650" s="381"/>
      <c r="F2650" s="372"/>
      <c r="G2650" s="382"/>
    </row>
    <row r="2651" spans="2:7">
      <c r="B2651" s="372"/>
      <c r="C2651" s="382"/>
      <c r="D2651" s="372"/>
      <c r="E2651" s="381"/>
      <c r="F2651" s="372"/>
      <c r="G2651" s="382"/>
    </row>
    <row r="2652" spans="2:7">
      <c r="B2652" s="372"/>
      <c r="C2652" s="382"/>
      <c r="D2652" s="372"/>
      <c r="E2652" s="381"/>
      <c r="F2652" s="372"/>
      <c r="G2652" s="382"/>
    </row>
    <row r="2653" spans="2:7">
      <c r="B2653" s="372"/>
      <c r="C2653" s="382"/>
      <c r="D2653" s="372"/>
      <c r="E2653" s="381"/>
      <c r="F2653" s="372"/>
      <c r="G2653" s="382"/>
    </row>
    <row r="2654" spans="2:7">
      <c r="B2654" s="372"/>
      <c r="C2654" s="382"/>
      <c r="D2654" s="372"/>
      <c r="E2654" s="381"/>
      <c r="F2654" s="372"/>
      <c r="G2654" s="382"/>
    </row>
    <row r="2655" spans="2:7">
      <c r="B2655" s="372"/>
      <c r="C2655" s="382"/>
      <c r="D2655" s="372"/>
      <c r="E2655" s="381"/>
      <c r="F2655" s="372"/>
      <c r="G2655" s="382"/>
    </row>
    <row r="2656" spans="2:7">
      <c r="B2656" s="372"/>
      <c r="C2656" s="382"/>
      <c r="D2656" s="372"/>
      <c r="E2656" s="381"/>
      <c r="F2656" s="372"/>
      <c r="G2656" s="382"/>
    </row>
    <row r="2657" spans="2:7">
      <c r="B2657" s="372"/>
      <c r="C2657" s="382"/>
      <c r="D2657" s="372"/>
      <c r="E2657" s="381"/>
      <c r="F2657" s="372"/>
      <c r="G2657" s="382"/>
    </row>
    <row r="2658" spans="2:7">
      <c r="B2658" s="372"/>
      <c r="C2658" s="382"/>
      <c r="D2658" s="372"/>
      <c r="E2658" s="381"/>
      <c r="F2658" s="372"/>
      <c r="G2658" s="382"/>
    </row>
    <row r="2659" spans="2:7">
      <c r="B2659" s="372"/>
      <c r="C2659" s="382"/>
      <c r="D2659" s="372"/>
      <c r="E2659" s="381"/>
      <c r="F2659" s="372"/>
      <c r="G2659" s="382"/>
    </row>
    <row r="2660" spans="2:7">
      <c r="B2660" s="372"/>
      <c r="C2660" s="382"/>
      <c r="D2660" s="372"/>
      <c r="E2660" s="381"/>
      <c r="F2660" s="372"/>
      <c r="G2660" s="382"/>
    </row>
    <row r="2661" spans="2:7">
      <c r="B2661" s="372"/>
      <c r="C2661" s="382"/>
      <c r="D2661" s="372"/>
      <c r="E2661" s="381"/>
      <c r="F2661" s="372"/>
      <c r="G2661" s="382"/>
    </row>
    <row r="2662" spans="2:7">
      <c r="B2662" s="372"/>
      <c r="C2662" s="382"/>
      <c r="D2662" s="372"/>
      <c r="E2662" s="381"/>
      <c r="F2662" s="372"/>
      <c r="G2662" s="382"/>
    </row>
    <row r="2663" spans="2:7">
      <c r="B2663" s="372"/>
      <c r="C2663" s="382"/>
      <c r="D2663" s="372"/>
      <c r="E2663" s="381"/>
      <c r="F2663" s="372"/>
      <c r="G2663" s="382"/>
    </row>
    <row r="2664" spans="2:7">
      <c r="B2664" s="372"/>
      <c r="C2664" s="382"/>
      <c r="D2664" s="372"/>
      <c r="E2664" s="381"/>
      <c r="F2664" s="372"/>
      <c r="G2664" s="382"/>
    </row>
    <row r="2665" spans="2:7">
      <c r="B2665" s="372"/>
      <c r="C2665" s="382"/>
      <c r="D2665" s="372"/>
      <c r="E2665" s="381"/>
      <c r="F2665" s="372"/>
      <c r="G2665" s="382"/>
    </row>
    <row r="2666" spans="2:7">
      <c r="B2666" s="372"/>
      <c r="C2666" s="382"/>
      <c r="D2666" s="372"/>
      <c r="E2666" s="381"/>
      <c r="F2666" s="372"/>
      <c r="G2666" s="382"/>
    </row>
    <row r="2667" spans="2:7">
      <c r="B2667" s="372"/>
      <c r="C2667" s="382"/>
      <c r="D2667" s="372"/>
      <c r="E2667" s="381"/>
      <c r="F2667" s="372"/>
      <c r="G2667" s="382"/>
    </row>
    <row r="2668" spans="2:7">
      <c r="B2668" s="372"/>
      <c r="C2668" s="382"/>
      <c r="D2668" s="372"/>
      <c r="E2668" s="381"/>
      <c r="F2668" s="372"/>
      <c r="G2668" s="382"/>
    </row>
    <row r="2669" spans="2:7">
      <c r="B2669" s="372"/>
      <c r="C2669" s="382"/>
      <c r="D2669" s="372"/>
      <c r="E2669" s="381"/>
      <c r="F2669" s="372"/>
      <c r="G2669" s="382"/>
    </row>
    <row r="2670" spans="2:7">
      <c r="B2670" s="372"/>
      <c r="C2670" s="382"/>
      <c r="D2670" s="372"/>
      <c r="E2670" s="381"/>
      <c r="F2670" s="372"/>
      <c r="G2670" s="382"/>
    </row>
    <row r="2671" spans="2:7">
      <c r="B2671" s="372"/>
      <c r="C2671" s="382"/>
      <c r="D2671" s="372"/>
      <c r="E2671" s="381"/>
      <c r="F2671" s="372"/>
      <c r="G2671" s="382"/>
    </row>
    <row r="2672" spans="2:7">
      <c r="B2672" s="372"/>
      <c r="C2672" s="382"/>
      <c r="D2672" s="372"/>
      <c r="E2672" s="381"/>
      <c r="F2672" s="372"/>
      <c r="G2672" s="382"/>
    </row>
    <row r="2673" spans="2:7">
      <c r="B2673" s="372"/>
      <c r="C2673" s="382"/>
      <c r="D2673" s="372"/>
      <c r="E2673" s="381"/>
      <c r="F2673" s="372"/>
      <c r="G2673" s="382"/>
    </row>
    <row r="2674" spans="2:7">
      <c r="B2674" s="372"/>
      <c r="C2674" s="382"/>
      <c r="D2674" s="372"/>
      <c r="E2674" s="381"/>
      <c r="F2674" s="372"/>
      <c r="G2674" s="382"/>
    </row>
    <row r="2675" spans="2:7">
      <c r="B2675" s="372"/>
      <c r="C2675" s="382"/>
      <c r="D2675" s="372"/>
      <c r="E2675" s="381"/>
      <c r="F2675" s="372"/>
      <c r="G2675" s="382"/>
    </row>
    <row r="2676" spans="2:7">
      <c r="B2676" s="372"/>
      <c r="C2676" s="382"/>
      <c r="D2676" s="372"/>
      <c r="E2676" s="381"/>
      <c r="F2676" s="372"/>
      <c r="G2676" s="382"/>
    </row>
    <row r="2677" spans="2:7">
      <c r="B2677" s="372"/>
      <c r="C2677" s="382"/>
      <c r="D2677" s="372"/>
      <c r="E2677" s="381"/>
      <c r="F2677" s="372"/>
      <c r="G2677" s="382"/>
    </row>
    <row r="2678" spans="2:7">
      <c r="B2678" s="372"/>
      <c r="C2678" s="382"/>
      <c r="D2678" s="372"/>
      <c r="E2678" s="381"/>
      <c r="F2678" s="372"/>
      <c r="G2678" s="382"/>
    </row>
    <row r="2679" spans="2:7">
      <c r="B2679" s="372"/>
      <c r="C2679" s="382"/>
      <c r="D2679" s="372"/>
      <c r="E2679" s="381"/>
      <c r="F2679" s="372"/>
      <c r="G2679" s="382"/>
    </row>
    <row r="2680" spans="2:7">
      <c r="B2680" s="372"/>
      <c r="C2680" s="382"/>
      <c r="D2680" s="372"/>
      <c r="E2680" s="381"/>
      <c r="F2680" s="372"/>
      <c r="G2680" s="382"/>
    </row>
    <row r="2681" spans="2:7">
      <c r="B2681" s="372"/>
      <c r="C2681" s="382"/>
      <c r="D2681" s="372"/>
      <c r="E2681" s="381"/>
      <c r="F2681" s="372"/>
      <c r="G2681" s="382"/>
    </row>
    <row r="2682" spans="2:7">
      <c r="B2682" s="372"/>
      <c r="C2682" s="382"/>
      <c r="D2682" s="372"/>
      <c r="E2682" s="381"/>
      <c r="F2682" s="372"/>
      <c r="G2682" s="382"/>
    </row>
    <row r="2683" spans="2:7">
      <c r="B2683" s="372"/>
      <c r="C2683" s="382"/>
      <c r="D2683" s="372"/>
      <c r="E2683" s="381"/>
      <c r="F2683" s="372"/>
      <c r="G2683" s="382"/>
    </row>
    <row r="2684" spans="2:7">
      <c r="B2684" s="372"/>
      <c r="C2684" s="382"/>
      <c r="D2684" s="372"/>
      <c r="E2684" s="381"/>
      <c r="F2684" s="372"/>
      <c r="G2684" s="382"/>
    </row>
    <row r="2685" spans="2:7">
      <c r="B2685" s="372"/>
      <c r="C2685" s="382"/>
      <c r="D2685" s="372"/>
      <c r="E2685" s="381"/>
      <c r="F2685" s="372"/>
      <c r="G2685" s="382"/>
    </row>
    <row r="2686" spans="2:7">
      <c r="B2686" s="372"/>
      <c r="C2686" s="382"/>
      <c r="D2686" s="372"/>
      <c r="E2686" s="381"/>
      <c r="F2686" s="372"/>
      <c r="G2686" s="382"/>
    </row>
    <row r="2687" spans="2:7">
      <c r="B2687" s="372"/>
      <c r="C2687" s="382"/>
      <c r="D2687" s="372"/>
      <c r="E2687" s="381"/>
      <c r="F2687" s="372"/>
      <c r="G2687" s="382"/>
    </row>
    <row r="2688" spans="2:7">
      <c r="B2688" s="372"/>
      <c r="C2688" s="382"/>
      <c r="D2688" s="372"/>
      <c r="E2688" s="381"/>
      <c r="F2688" s="372"/>
      <c r="G2688" s="382"/>
    </row>
    <row r="2689" spans="2:7">
      <c r="B2689" s="372"/>
      <c r="C2689" s="382"/>
      <c r="D2689" s="372"/>
      <c r="E2689" s="381"/>
      <c r="F2689" s="372"/>
      <c r="G2689" s="382"/>
    </row>
    <row r="2690" spans="2:7">
      <c r="B2690" s="372"/>
      <c r="C2690" s="382"/>
      <c r="D2690" s="372"/>
      <c r="E2690" s="381"/>
      <c r="F2690" s="372"/>
      <c r="G2690" s="382"/>
    </row>
    <row r="2691" spans="2:7">
      <c r="B2691" s="372"/>
      <c r="C2691" s="382"/>
      <c r="D2691" s="372"/>
      <c r="E2691" s="381"/>
      <c r="F2691" s="372"/>
      <c r="G2691" s="382"/>
    </row>
    <row r="2692" spans="2:7">
      <c r="B2692" s="372"/>
      <c r="C2692" s="382"/>
      <c r="D2692" s="372"/>
      <c r="E2692" s="381"/>
      <c r="F2692" s="372"/>
      <c r="G2692" s="382"/>
    </row>
    <row r="2693" spans="2:7">
      <c r="B2693" s="372"/>
      <c r="C2693" s="382"/>
      <c r="D2693" s="372"/>
      <c r="E2693" s="381"/>
      <c r="F2693" s="372"/>
      <c r="G2693" s="382"/>
    </row>
    <row r="2694" spans="2:7">
      <c r="B2694" s="372"/>
      <c r="C2694" s="382"/>
      <c r="D2694" s="372"/>
      <c r="E2694" s="381"/>
      <c r="F2694" s="372"/>
      <c r="G2694" s="382"/>
    </row>
    <row r="2695" spans="2:7">
      <c r="B2695" s="372"/>
      <c r="C2695" s="382"/>
      <c r="D2695" s="372"/>
      <c r="E2695" s="381"/>
      <c r="F2695" s="372"/>
      <c r="G2695" s="382"/>
    </row>
    <row r="2696" spans="2:7">
      <c r="B2696" s="372"/>
      <c r="C2696" s="382"/>
      <c r="D2696" s="372"/>
      <c r="E2696" s="381"/>
      <c r="F2696" s="372"/>
      <c r="G2696" s="382"/>
    </row>
    <row r="2697" spans="2:7">
      <c r="B2697" s="372"/>
      <c r="C2697" s="382"/>
      <c r="D2697" s="372"/>
      <c r="E2697" s="381"/>
      <c r="F2697" s="372"/>
      <c r="G2697" s="382"/>
    </row>
    <row r="2698" spans="2:7">
      <c r="B2698" s="372"/>
      <c r="C2698" s="382"/>
      <c r="D2698" s="372"/>
      <c r="E2698" s="381"/>
      <c r="F2698" s="372"/>
      <c r="G2698" s="382"/>
    </row>
    <row r="2699" spans="2:7">
      <c r="B2699" s="372"/>
      <c r="C2699" s="382"/>
      <c r="D2699" s="372"/>
      <c r="E2699" s="381"/>
      <c r="F2699" s="372"/>
      <c r="G2699" s="382"/>
    </row>
    <row r="2700" spans="2:7">
      <c r="B2700" s="372"/>
      <c r="C2700" s="382"/>
      <c r="D2700" s="372"/>
      <c r="E2700" s="381"/>
      <c r="F2700" s="372"/>
      <c r="G2700" s="382"/>
    </row>
    <row r="2701" spans="2:7">
      <c r="B2701" s="372"/>
      <c r="C2701" s="382"/>
      <c r="D2701" s="372"/>
      <c r="E2701" s="381"/>
      <c r="F2701" s="372"/>
      <c r="G2701" s="382"/>
    </row>
    <row r="2702" spans="2:7">
      <c r="B2702" s="372"/>
      <c r="C2702" s="382"/>
      <c r="D2702" s="372"/>
      <c r="E2702" s="381"/>
      <c r="F2702" s="372"/>
      <c r="G2702" s="382"/>
    </row>
    <row r="2703" spans="2:7">
      <c r="B2703" s="372"/>
      <c r="C2703" s="382"/>
      <c r="D2703" s="372"/>
      <c r="E2703" s="381"/>
      <c r="F2703" s="372"/>
      <c r="G2703" s="382"/>
    </row>
    <row r="2704" spans="2:7">
      <c r="B2704" s="372"/>
      <c r="C2704" s="382"/>
      <c r="D2704" s="372"/>
      <c r="E2704" s="381"/>
      <c r="F2704" s="372"/>
      <c r="G2704" s="382"/>
    </row>
    <row r="2705" spans="2:7">
      <c r="B2705" s="372"/>
      <c r="C2705" s="382"/>
      <c r="D2705" s="372"/>
      <c r="E2705" s="381"/>
      <c r="F2705" s="372"/>
      <c r="G2705" s="382"/>
    </row>
    <row r="2706" spans="2:7">
      <c r="B2706" s="372"/>
      <c r="C2706" s="382"/>
      <c r="D2706" s="372"/>
      <c r="E2706" s="381"/>
      <c r="F2706" s="372"/>
      <c r="G2706" s="382"/>
    </row>
    <row r="2707" spans="2:7">
      <c r="B2707" s="372"/>
      <c r="C2707" s="382"/>
      <c r="D2707" s="372"/>
      <c r="E2707" s="381"/>
      <c r="F2707" s="372"/>
      <c r="G2707" s="382"/>
    </row>
    <row r="2708" spans="2:7">
      <c r="B2708" s="372"/>
      <c r="C2708" s="382"/>
      <c r="D2708" s="372"/>
      <c r="E2708" s="381"/>
      <c r="F2708" s="372"/>
      <c r="G2708" s="382"/>
    </row>
    <row r="2709" spans="2:7">
      <c r="B2709" s="372"/>
      <c r="C2709" s="382"/>
      <c r="D2709" s="372"/>
      <c r="E2709" s="381"/>
      <c r="F2709" s="372"/>
      <c r="G2709" s="382"/>
    </row>
    <row r="2710" spans="2:7">
      <c r="B2710" s="372"/>
      <c r="C2710" s="382"/>
      <c r="D2710" s="372"/>
      <c r="E2710" s="381"/>
      <c r="F2710" s="372"/>
      <c r="G2710" s="382"/>
    </row>
    <row r="2711" spans="2:7">
      <c r="B2711" s="372"/>
      <c r="C2711" s="382"/>
      <c r="D2711" s="372"/>
      <c r="E2711" s="381"/>
      <c r="F2711" s="372"/>
      <c r="G2711" s="382"/>
    </row>
    <row r="2712" spans="2:7">
      <c r="B2712" s="372"/>
      <c r="C2712" s="382"/>
      <c r="D2712" s="372"/>
      <c r="E2712" s="381"/>
      <c r="F2712" s="372"/>
      <c r="G2712" s="382"/>
    </row>
    <row r="2713" spans="2:7">
      <c r="B2713" s="372"/>
      <c r="C2713" s="382"/>
      <c r="D2713" s="372"/>
      <c r="E2713" s="381"/>
      <c r="F2713" s="372"/>
      <c r="G2713" s="382"/>
    </row>
    <row r="2714" spans="2:7">
      <c r="B2714" s="372"/>
      <c r="C2714" s="382"/>
      <c r="D2714" s="372"/>
      <c r="E2714" s="381"/>
      <c r="F2714" s="372"/>
      <c r="G2714" s="382"/>
    </row>
    <row r="2715" spans="2:7">
      <c r="B2715" s="372"/>
      <c r="C2715" s="382"/>
      <c r="D2715" s="372"/>
      <c r="E2715" s="381"/>
      <c r="F2715" s="372"/>
      <c r="G2715" s="382"/>
    </row>
    <row r="2716" spans="2:7">
      <c r="B2716" s="372"/>
      <c r="C2716" s="382"/>
      <c r="D2716" s="372"/>
      <c r="E2716" s="381"/>
      <c r="F2716" s="372"/>
      <c r="G2716" s="382"/>
    </row>
    <row r="2717" spans="2:7">
      <c r="B2717" s="372"/>
      <c r="C2717" s="382"/>
      <c r="D2717" s="372"/>
      <c r="E2717" s="381"/>
      <c r="F2717" s="372"/>
      <c r="G2717" s="382"/>
    </row>
    <row r="2718" spans="2:7">
      <c r="B2718" s="372"/>
      <c r="C2718" s="382"/>
      <c r="D2718" s="372"/>
      <c r="E2718" s="381"/>
      <c r="F2718" s="372"/>
      <c r="G2718" s="382"/>
    </row>
    <row r="2719" spans="2:7">
      <c r="B2719" s="372"/>
      <c r="C2719" s="382"/>
      <c r="D2719" s="372"/>
      <c r="E2719" s="381"/>
      <c r="F2719" s="372"/>
      <c r="G2719" s="382"/>
    </row>
    <row r="2720" spans="2:7">
      <c r="B2720" s="372"/>
      <c r="C2720" s="382"/>
      <c r="D2720" s="372"/>
      <c r="E2720" s="381"/>
      <c r="F2720" s="372"/>
      <c r="G2720" s="382"/>
    </row>
    <row r="2721" spans="2:7">
      <c r="B2721" s="372"/>
      <c r="C2721" s="382"/>
      <c r="D2721" s="372"/>
      <c r="E2721" s="381"/>
      <c r="F2721" s="372"/>
      <c r="G2721" s="382"/>
    </row>
    <row r="2722" spans="2:7">
      <c r="B2722" s="372"/>
      <c r="C2722" s="382"/>
      <c r="D2722" s="372"/>
      <c r="E2722" s="381"/>
      <c r="F2722" s="372"/>
      <c r="G2722" s="382"/>
    </row>
    <row r="2723" spans="2:7">
      <c r="B2723" s="372"/>
      <c r="C2723" s="382"/>
      <c r="D2723" s="372"/>
      <c r="E2723" s="381"/>
      <c r="F2723" s="372"/>
      <c r="G2723" s="382"/>
    </row>
    <row r="2724" spans="2:7">
      <c r="B2724" s="372"/>
      <c r="C2724" s="382"/>
      <c r="D2724" s="372"/>
      <c r="E2724" s="381"/>
      <c r="F2724" s="372"/>
      <c r="G2724" s="382"/>
    </row>
    <row r="2725" spans="2:7">
      <c r="B2725" s="372"/>
      <c r="C2725" s="382"/>
      <c r="D2725" s="372"/>
      <c r="E2725" s="381"/>
      <c r="F2725" s="372"/>
      <c r="G2725" s="382"/>
    </row>
    <row r="2726" spans="2:7">
      <c r="B2726" s="372"/>
      <c r="C2726" s="382"/>
      <c r="D2726" s="372"/>
      <c r="E2726" s="381"/>
      <c r="F2726" s="372"/>
      <c r="G2726" s="382"/>
    </row>
    <row r="2727" spans="2:7">
      <c r="B2727" s="372"/>
      <c r="C2727" s="382"/>
      <c r="D2727" s="372"/>
      <c r="E2727" s="381"/>
      <c r="F2727" s="372"/>
      <c r="G2727" s="382"/>
    </row>
    <row r="2728" spans="2:7">
      <c r="B2728" s="372"/>
      <c r="C2728" s="382"/>
      <c r="D2728" s="372"/>
      <c r="E2728" s="381"/>
      <c r="F2728" s="372"/>
      <c r="G2728" s="382"/>
    </row>
    <row r="2729" spans="2:7">
      <c r="B2729" s="372"/>
      <c r="C2729" s="382"/>
      <c r="D2729" s="372"/>
      <c r="E2729" s="381"/>
      <c r="F2729" s="372"/>
      <c r="G2729" s="382"/>
    </row>
    <row r="2730" spans="2:7">
      <c r="B2730" s="372"/>
      <c r="C2730" s="382"/>
      <c r="D2730" s="372"/>
      <c r="E2730" s="381"/>
      <c r="F2730" s="372"/>
      <c r="G2730" s="382"/>
    </row>
    <row r="2731" spans="2:7">
      <c r="B2731" s="372"/>
      <c r="C2731" s="382"/>
      <c r="D2731" s="372"/>
      <c r="E2731" s="381"/>
      <c r="F2731" s="372"/>
      <c r="G2731" s="382"/>
    </row>
    <row r="2732" spans="2:7">
      <c r="B2732" s="372"/>
      <c r="C2732" s="382"/>
      <c r="D2732" s="372"/>
      <c r="E2732" s="381"/>
      <c r="F2732" s="372"/>
      <c r="G2732" s="382"/>
    </row>
    <row r="2733" spans="2:7">
      <c r="B2733" s="372"/>
      <c r="C2733" s="382"/>
      <c r="D2733" s="372"/>
      <c r="E2733" s="381"/>
      <c r="F2733" s="372"/>
      <c r="G2733" s="382"/>
    </row>
    <row r="2734" spans="2:7">
      <c r="B2734" s="372"/>
      <c r="C2734" s="382"/>
      <c r="D2734" s="372"/>
      <c r="E2734" s="381"/>
      <c r="F2734" s="372"/>
      <c r="G2734" s="382"/>
    </row>
    <row r="2735" spans="2:7">
      <c r="B2735" s="372"/>
      <c r="C2735" s="382"/>
      <c r="D2735" s="372"/>
      <c r="E2735" s="381"/>
      <c r="F2735" s="372"/>
      <c r="G2735" s="382"/>
    </row>
    <row r="2736" spans="2:7">
      <c r="B2736" s="372"/>
      <c r="C2736" s="382"/>
      <c r="D2736" s="372"/>
      <c r="E2736" s="381"/>
      <c r="F2736" s="372"/>
      <c r="G2736" s="382"/>
    </row>
    <row r="2737" spans="2:7">
      <c r="B2737" s="372"/>
      <c r="C2737" s="382"/>
      <c r="D2737" s="372"/>
      <c r="E2737" s="381"/>
      <c r="F2737" s="372"/>
      <c r="G2737" s="382"/>
    </row>
    <row r="2738" spans="2:7">
      <c r="B2738" s="372"/>
      <c r="C2738" s="382"/>
      <c r="D2738" s="372"/>
      <c r="E2738" s="381"/>
      <c r="F2738" s="372"/>
      <c r="G2738" s="382"/>
    </row>
    <row r="2739" spans="2:7">
      <c r="B2739" s="372"/>
      <c r="C2739" s="382"/>
      <c r="D2739" s="372"/>
      <c r="E2739" s="381"/>
      <c r="F2739" s="372"/>
      <c r="G2739" s="382"/>
    </row>
    <row r="2740" spans="2:7">
      <c r="B2740" s="372"/>
      <c r="C2740" s="382"/>
      <c r="D2740" s="372"/>
      <c r="E2740" s="381"/>
      <c r="F2740" s="372"/>
      <c r="G2740" s="382"/>
    </row>
    <row r="2741" spans="2:7">
      <c r="B2741" s="372"/>
      <c r="C2741" s="382"/>
      <c r="D2741" s="372"/>
      <c r="E2741" s="381"/>
      <c r="F2741" s="372"/>
      <c r="G2741" s="382"/>
    </row>
    <row r="2742" spans="2:7">
      <c r="B2742" s="372"/>
      <c r="C2742" s="382"/>
      <c r="D2742" s="372"/>
      <c r="E2742" s="381"/>
      <c r="F2742" s="372"/>
      <c r="G2742" s="382"/>
    </row>
    <row r="2743" spans="2:7">
      <c r="B2743" s="372"/>
      <c r="C2743" s="382"/>
      <c r="D2743" s="372"/>
      <c r="E2743" s="381"/>
      <c r="F2743" s="372"/>
      <c r="G2743" s="382"/>
    </row>
    <row r="2744" spans="2:7">
      <c r="B2744" s="372"/>
      <c r="C2744" s="382"/>
      <c r="D2744" s="372"/>
      <c r="E2744" s="381"/>
      <c r="F2744" s="372"/>
      <c r="G2744" s="382"/>
    </row>
    <row r="2745" spans="2:7">
      <c r="B2745" s="372"/>
      <c r="C2745" s="382"/>
      <c r="D2745" s="372"/>
      <c r="E2745" s="381"/>
      <c r="F2745" s="372"/>
      <c r="G2745" s="382"/>
    </row>
    <row r="2746" spans="2:7">
      <c r="B2746" s="372"/>
      <c r="C2746" s="382"/>
      <c r="D2746" s="372"/>
      <c r="E2746" s="381"/>
      <c r="F2746" s="372"/>
      <c r="G2746" s="382"/>
    </row>
    <row r="2747" spans="2:7">
      <c r="B2747" s="372"/>
      <c r="C2747" s="382"/>
      <c r="D2747" s="372"/>
      <c r="E2747" s="381"/>
      <c r="F2747" s="372"/>
      <c r="G2747" s="382"/>
    </row>
    <row r="2748" spans="2:7">
      <c r="B2748" s="372"/>
      <c r="C2748" s="382"/>
      <c r="D2748" s="372"/>
      <c r="E2748" s="381"/>
      <c r="F2748" s="372"/>
      <c r="G2748" s="382"/>
    </row>
    <row r="2749" spans="2:7">
      <c r="B2749" s="372"/>
      <c r="C2749" s="382"/>
      <c r="D2749" s="372"/>
      <c r="E2749" s="381"/>
      <c r="F2749" s="372"/>
      <c r="G2749" s="382"/>
    </row>
    <row r="2750" spans="2:7">
      <c r="B2750" s="372"/>
      <c r="C2750" s="382"/>
      <c r="D2750" s="372"/>
      <c r="E2750" s="381"/>
      <c r="F2750" s="372"/>
      <c r="G2750" s="382"/>
    </row>
    <row r="2751" spans="2:7">
      <c r="B2751" s="372"/>
      <c r="C2751" s="382"/>
      <c r="D2751" s="372"/>
      <c r="E2751" s="381"/>
      <c r="F2751" s="372"/>
      <c r="G2751" s="382"/>
    </row>
    <row r="2752" spans="2:7">
      <c r="B2752" s="372"/>
      <c r="C2752" s="382"/>
      <c r="D2752" s="372"/>
      <c r="E2752" s="381"/>
      <c r="F2752" s="372"/>
      <c r="G2752" s="382"/>
    </row>
    <row r="2753" spans="2:7">
      <c r="B2753" s="372"/>
      <c r="C2753" s="382"/>
      <c r="D2753" s="372"/>
      <c r="E2753" s="381"/>
      <c r="F2753" s="372"/>
      <c r="G2753" s="382"/>
    </row>
    <row r="2754" spans="2:7">
      <c r="B2754" s="372"/>
      <c r="C2754" s="382"/>
      <c r="D2754" s="372"/>
      <c r="E2754" s="381"/>
      <c r="F2754" s="372"/>
      <c r="G2754" s="382"/>
    </row>
    <row r="2755" spans="2:7">
      <c r="B2755" s="372"/>
      <c r="C2755" s="382"/>
      <c r="D2755" s="372"/>
      <c r="E2755" s="381"/>
      <c r="F2755" s="372"/>
      <c r="G2755" s="382"/>
    </row>
    <row r="2756" spans="2:7">
      <c r="B2756" s="372"/>
      <c r="C2756" s="382"/>
      <c r="D2756" s="372"/>
      <c r="E2756" s="381"/>
      <c r="F2756" s="372"/>
      <c r="G2756" s="382"/>
    </row>
    <row r="2757" spans="2:7">
      <c r="B2757" s="372"/>
      <c r="C2757" s="382"/>
      <c r="D2757" s="372"/>
      <c r="E2757" s="381"/>
      <c r="F2757" s="372"/>
      <c r="G2757" s="382"/>
    </row>
    <row r="2758" spans="2:7">
      <c r="B2758" s="372"/>
      <c r="C2758" s="382"/>
      <c r="D2758" s="372"/>
      <c r="E2758" s="381"/>
      <c r="F2758" s="372"/>
      <c r="G2758" s="382"/>
    </row>
    <row r="2759" spans="2:7">
      <c r="B2759" s="372"/>
      <c r="C2759" s="382"/>
      <c r="D2759" s="372"/>
      <c r="E2759" s="381"/>
      <c r="F2759" s="372"/>
      <c r="G2759" s="382"/>
    </row>
    <row r="2760" spans="2:7">
      <c r="B2760" s="372"/>
      <c r="C2760" s="382"/>
      <c r="D2760" s="372"/>
      <c r="E2760" s="381"/>
      <c r="F2760" s="372"/>
      <c r="G2760" s="382"/>
    </row>
    <row r="2761" spans="2:7">
      <c r="B2761" s="372"/>
      <c r="C2761" s="382"/>
      <c r="D2761" s="372"/>
      <c r="E2761" s="381"/>
      <c r="F2761" s="372"/>
      <c r="G2761" s="382"/>
    </row>
    <row r="2762" spans="2:7">
      <c r="B2762" s="372"/>
      <c r="C2762" s="382"/>
      <c r="D2762" s="372"/>
      <c r="E2762" s="381"/>
      <c r="F2762" s="372"/>
      <c r="G2762" s="382"/>
    </row>
    <row r="2763" spans="2:7">
      <c r="B2763" s="372"/>
      <c r="C2763" s="382"/>
      <c r="D2763" s="372"/>
      <c r="E2763" s="381"/>
      <c r="F2763" s="372"/>
      <c r="G2763" s="382"/>
    </row>
    <row r="2764" spans="2:7">
      <c r="B2764" s="372"/>
      <c r="C2764" s="382"/>
      <c r="D2764" s="372"/>
      <c r="E2764" s="381"/>
      <c r="F2764" s="372"/>
      <c r="G2764" s="382"/>
    </row>
    <row r="2765" spans="2:7">
      <c r="B2765" s="372"/>
      <c r="C2765" s="382"/>
      <c r="D2765" s="372"/>
      <c r="E2765" s="381"/>
      <c r="F2765" s="372"/>
      <c r="G2765" s="382"/>
    </row>
    <row r="2766" spans="2:7">
      <c r="B2766" s="372"/>
      <c r="C2766" s="382"/>
      <c r="D2766" s="372"/>
      <c r="E2766" s="381"/>
      <c r="F2766" s="372"/>
      <c r="G2766" s="382"/>
    </row>
    <row r="2767" spans="2:7">
      <c r="B2767" s="372"/>
      <c r="C2767" s="382"/>
      <c r="D2767" s="372"/>
      <c r="E2767" s="381"/>
      <c r="F2767" s="372"/>
      <c r="G2767" s="382"/>
    </row>
    <row r="2768" spans="2:7">
      <c r="B2768" s="372"/>
      <c r="C2768" s="382"/>
      <c r="D2768" s="372"/>
      <c r="E2768" s="381"/>
      <c r="F2768" s="372"/>
      <c r="G2768" s="382"/>
    </row>
    <row r="2769" spans="2:7">
      <c r="B2769" s="372"/>
      <c r="C2769" s="382"/>
      <c r="D2769" s="372"/>
      <c r="E2769" s="381"/>
      <c r="F2769" s="372"/>
      <c r="G2769" s="382"/>
    </row>
    <row r="2770" spans="2:7">
      <c r="B2770" s="372"/>
      <c r="C2770" s="382"/>
      <c r="D2770" s="372"/>
      <c r="E2770" s="381"/>
      <c r="F2770" s="372"/>
      <c r="G2770" s="382"/>
    </row>
    <row r="2771" spans="2:7">
      <c r="B2771" s="372"/>
      <c r="C2771" s="382"/>
      <c r="D2771" s="372"/>
      <c r="E2771" s="381"/>
      <c r="F2771" s="372"/>
      <c r="G2771" s="382"/>
    </row>
    <row r="2772" spans="2:7">
      <c r="B2772" s="372"/>
      <c r="C2772" s="382"/>
      <c r="D2772" s="372"/>
      <c r="E2772" s="381"/>
      <c r="F2772" s="372"/>
      <c r="G2772" s="382"/>
    </row>
    <row r="2773" spans="2:7">
      <c r="B2773" s="372"/>
      <c r="C2773" s="382"/>
      <c r="D2773" s="372"/>
      <c r="E2773" s="381"/>
      <c r="F2773" s="372"/>
      <c r="G2773" s="382"/>
    </row>
    <row r="2774" spans="2:7">
      <c r="B2774" s="372"/>
      <c r="C2774" s="382"/>
      <c r="D2774" s="372"/>
      <c r="E2774" s="381"/>
      <c r="F2774" s="372"/>
      <c r="G2774" s="382"/>
    </row>
    <row r="2775" spans="2:7">
      <c r="B2775" s="372"/>
      <c r="C2775" s="382"/>
      <c r="D2775" s="372"/>
      <c r="E2775" s="381"/>
      <c r="F2775" s="372"/>
      <c r="G2775" s="382"/>
    </row>
    <row r="2776" spans="2:7">
      <c r="B2776" s="372"/>
      <c r="C2776" s="382"/>
      <c r="D2776" s="372"/>
      <c r="E2776" s="381"/>
      <c r="F2776" s="372"/>
      <c r="G2776" s="382"/>
    </row>
    <row r="2777" spans="2:7">
      <c r="B2777" s="372"/>
      <c r="C2777" s="382"/>
      <c r="D2777" s="372"/>
      <c r="E2777" s="381"/>
      <c r="F2777" s="372"/>
      <c r="G2777" s="382"/>
    </row>
    <row r="2778" spans="2:7">
      <c r="B2778" s="372"/>
      <c r="C2778" s="382"/>
      <c r="D2778" s="372"/>
      <c r="E2778" s="381"/>
      <c r="F2778" s="372"/>
      <c r="G2778" s="382"/>
    </row>
    <row r="2779" spans="2:7">
      <c r="B2779" s="372"/>
      <c r="C2779" s="382"/>
      <c r="D2779" s="372"/>
      <c r="E2779" s="381"/>
      <c r="F2779" s="372"/>
      <c r="G2779" s="382"/>
    </row>
    <row r="2780" spans="2:7">
      <c r="B2780" s="372"/>
      <c r="C2780" s="382"/>
      <c r="D2780" s="372"/>
      <c r="E2780" s="381"/>
      <c r="F2780" s="372"/>
      <c r="G2780" s="382"/>
    </row>
    <row r="2781" spans="2:7">
      <c r="B2781" s="372"/>
      <c r="C2781" s="382"/>
      <c r="D2781" s="372"/>
      <c r="E2781" s="381"/>
      <c r="F2781" s="372"/>
      <c r="G2781" s="382"/>
    </row>
    <row r="2782" spans="2:7">
      <c r="B2782" s="372"/>
      <c r="C2782" s="382"/>
      <c r="D2782" s="372"/>
      <c r="E2782" s="381"/>
      <c r="F2782" s="372"/>
      <c r="G2782" s="382"/>
    </row>
    <row r="2783" spans="2:7">
      <c r="B2783" s="372"/>
      <c r="C2783" s="382"/>
      <c r="D2783" s="372"/>
      <c r="E2783" s="381"/>
      <c r="F2783" s="372"/>
      <c r="G2783" s="382"/>
    </row>
    <row r="2784" spans="2:7">
      <c r="B2784" s="372"/>
      <c r="C2784" s="382"/>
      <c r="D2784" s="372"/>
      <c r="E2784" s="381"/>
      <c r="F2784" s="372"/>
      <c r="G2784" s="382"/>
    </row>
    <row r="2785" spans="2:7">
      <c r="B2785" s="372"/>
      <c r="C2785" s="382"/>
      <c r="D2785" s="372"/>
      <c r="E2785" s="381"/>
      <c r="F2785" s="372"/>
      <c r="G2785" s="382"/>
    </row>
    <row r="2786" spans="2:7">
      <c r="B2786" s="372"/>
      <c r="C2786" s="382"/>
      <c r="D2786" s="372"/>
      <c r="E2786" s="381"/>
      <c r="F2786" s="372"/>
      <c r="G2786" s="382"/>
    </row>
    <row r="2787" spans="2:7">
      <c r="B2787" s="372"/>
      <c r="C2787" s="382"/>
      <c r="D2787" s="372"/>
      <c r="E2787" s="381"/>
      <c r="F2787" s="372"/>
      <c r="G2787" s="382"/>
    </row>
    <row r="2788" spans="2:7">
      <c r="B2788" s="372"/>
      <c r="C2788" s="382"/>
      <c r="D2788" s="372"/>
      <c r="E2788" s="381"/>
      <c r="F2788" s="372"/>
      <c r="G2788" s="382"/>
    </row>
    <row r="2789" spans="2:7">
      <c r="B2789" s="372"/>
      <c r="C2789" s="382"/>
      <c r="D2789" s="372"/>
      <c r="E2789" s="381"/>
      <c r="F2789" s="372"/>
      <c r="G2789" s="382"/>
    </row>
    <row r="2790" spans="2:7">
      <c r="B2790" s="372"/>
      <c r="C2790" s="382"/>
      <c r="D2790" s="372"/>
      <c r="E2790" s="381"/>
      <c r="F2790" s="372"/>
      <c r="G2790" s="382"/>
    </row>
    <row r="2791" spans="2:7">
      <c r="B2791" s="372"/>
      <c r="C2791" s="382"/>
      <c r="D2791" s="372"/>
      <c r="E2791" s="381"/>
      <c r="F2791" s="372"/>
      <c r="G2791" s="382"/>
    </row>
    <row r="2792" spans="2:7">
      <c r="B2792" s="372"/>
      <c r="C2792" s="382"/>
      <c r="D2792" s="372"/>
      <c r="E2792" s="381"/>
      <c r="F2792" s="372"/>
      <c r="G2792" s="382"/>
    </row>
    <row r="2793" spans="2:7">
      <c r="B2793" s="372"/>
      <c r="C2793" s="382"/>
      <c r="D2793" s="372"/>
      <c r="E2793" s="381"/>
      <c r="F2793" s="372"/>
      <c r="G2793" s="382"/>
    </row>
    <row r="2794" spans="2:7">
      <c r="B2794" s="372"/>
      <c r="C2794" s="382"/>
      <c r="D2794" s="372"/>
      <c r="E2794" s="381"/>
      <c r="F2794" s="372"/>
      <c r="G2794" s="382"/>
    </row>
    <row r="2795" spans="2:7">
      <c r="B2795" s="372"/>
      <c r="C2795" s="382"/>
      <c r="D2795" s="372"/>
      <c r="E2795" s="381"/>
      <c r="F2795" s="372"/>
      <c r="G2795" s="382"/>
    </row>
    <row r="2796" spans="2:7">
      <c r="B2796" s="372"/>
      <c r="C2796" s="382"/>
      <c r="D2796" s="372"/>
      <c r="E2796" s="381"/>
      <c r="F2796" s="372"/>
      <c r="G2796" s="382"/>
    </row>
    <row r="2797" spans="2:7">
      <c r="B2797" s="372"/>
      <c r="C2797" s="382"/>
      <c r="D2797" s="372"/>
      <c r="E2797" s="381"/>
      <c r="F2797" s="372"/>
      <c r="G2797" s="382"/>
    </row>
    <row r="2798" spans="2:7">
      <c r="B2798" s="372"/>
      <c r="C2798" s="382"/>
      <c r="D2798" s="372"/>
      <c r="E2798" s="381"/>
      <c r="F2798" s="372"/>
      <c r="G2798" s="382"/>
    </row>
    <row r="2799" spans="2:7">
      <c r="B2799" s="372"/>
      <c r="C2799" s="382"/>
      <c r="D2799" s="372"/>
      <c r="E2799" s="381"/>
      <c r="F2799" s="372"/>
      <c r="G2799" s="382"/>
    </row>
    <row r="2800" spans="2:7">
      <c r="B2800" s="372"/>
      <c r="C2800" s="382"/>
      <c r="D2800" s="372"/>
      <c r="E2800" s="381"/>
      <c r="F2800" s="372"/>
      <c r="G2800" s="382"/>
    </row>
    <row r="2801" spans="2:7">
      <c r="B2801" s="372"/>
      <c r="C2801" s="382"/>
      <c r="D2801" s="372"/>
      <c r="E2801" s="381"/>
      <c r="F2801" s="372"/>
      <c r="G2801" s="382"/>
    </row>
    <row r="2802" spans="2:7">
      <c r="B2802" s="372"/>
      <c r="C2802" s="382"/>
      <c r="D2802" s="372"/>
      <c r="E2802" s="381"/>
      <c r="F2802" s="372"/>
      <c r="G2802" s="382"/>
    </row>
    <row r="2803" spans="2:7">
      <c r="B2803" s="372"/>
      <c r="C2803" s="382"/>
      <c r="D2803" s="372"/>
      <c r="E2803" s="381"/>
      <c r="F2803" s="372"/>
      <c r="G2803" s="382"/>
    </row>
    <row r="2804" spans="2:7">
      <c r="B2804" s="372"/>
      <c r="C2804" s="382"/>
      <c r="D2804" s="372"/>
      <c r="E2804" s="381"/>
      <c r="F2804" s="372"/>
      <c r="G2804" s="382"/>
    </row>
    <row r="2805" spans="2:7">
      <c r="B2805" s="372"/>
      <c r="C2805" s="382"/>
      <c r="D2805" s="372"/>
      <c r="E2805" s="381"/>
      <c r="F2805" s="372"/>
      <c r="G2805" s="382"/>
    </row>
    <row r="2806" spans="2:7">
      <c r="B2806" s="372"/>
      <c r="C2806" s="382"/>
      <c r="D2806" s="372"/>
      <c r="E2806" s="381"/>
      <c r="F2806" s="372"/>
      <c r="G2806" s="382"/>
    </row>
    <row r="2807" spans="2:7">
      <c r="B2807" s="372"/>
      <c r="C2807" s="382"/>
      <c r="D2807" s="372"/>
      <c r="E2807" s="381"/>
      <c r="F2807" s="372"/>
      <c r="G2807" s="382"/>
    </row>
    <row r="2808" spans="2:7">
      <c r="B2808" s="372"/>
      <c r="C2808" s="382"/>
      <c r="D2808" s="372"/>
      <c r="E2808" s="381"/>
      <c r="F2808" s="372"/>
      <c r="G2808" s="382"/>
    </row>
    <row r="2809" spans="2:7">
      <c r="B2809" s="372"/>
      <c r="C2809" s="382"/>
      <c r="D2809" s="372"/>
      <c r="E2809" s="381"/>
      <c r="F2809" s="372"/>
      <c r="G2809" s="382"/>
    </row>
    <row r="2810" spans="2:7">
      <c r="B2810" s="372"/>
      <c r="C2810" s="382"/>
      <c r="D2810" s="372"/>
      <c r="E2810" s="381"/>
      <c r="F2810" s="372"/>
      <c r="G2810" s="382"/>
    </row>
    <row r="2811" spans="2:7">
      <c r="B2811" s="372"/>
      <c r="C2811" s="382"/>
      <c r="D2811" s="372"/>
      <c r="E2811" s="381"/>
      <c r="F2811" s="372"/>
      <c r="G2811" s="382"/>
    </row>
    <row r="2812" spans="2:7">
      <c r="B2812" s="372"/>
      <c r="C2812" s="382"/>
      <c r="D2812" s="372"/>
      <c r="E2812" s="381"/>
      <c r="F2812" s="372"/>
      <c r="G2812" s="382"/>
    </row>
    <row r="2813" spans="2:7">
      <c r="B2813" s="372"/>
      <c r="C2813" s="382"/>
      <c r="D2813" s="372"/>
      <c r="E2813" s="381"/>
      <c r="F2813" s="372"/>
      <c r="G2813" s="382"/>
    </row>
    <row r="2814" spans="2:7">
      <c r="B2814" s="372"/>
      <c r="C2814" s="382"/>
      <c r="D2814" s="372"/>
      <c r="E2814" s="381"/>
      <c r="F2814" s="372"/>
      <c r="G2814" s="382"/>
    </row>
    <row r="2815" spans="2:7">
      <c r="B2815" s="372"/>
      <c r="C2815" s="382"/>
      <c r="D2815" s="372"/>
      <c r="E2815" s="381"/>
      <c r="F2815" s="372"/>
      <c r="G2815" s="382"/>
    </row>
    <row r="2816" spans="2:7">
      <c r="B2816" s="372"/>
      <c r="C2816" s="382"/>
      <c r="D2816" s="372"/>
      <c r="E2816" s="381"/>
      <c r="F2816" s="372"/>
      <c r="G2816" s="382"/>
    </row>
    <row r="2817" spans="2:7">
      <c r="B2817" s="372"/>
      <c r="C2817" s="382"/>
      <c r="D2817" s="372"/>
      <c r="E2817" s="381"/>
      <c r="F2817" s="372"/>
      <c r="G2817" s="382"/>
    </row>
    <row r="2818" spans="2:7">
      <c r="B2818" s="372"/>
      <c r="C2818" s="382"/>
      <c r="D2818" s="372"/>
      <c r="E2818" s="381"/>
      <c r="F2818" s="372"/>
      <c r="G2818" s="382"/>
    </row>
    <row r="2819" spans="2:7">
      <c r="B2819" s="372"/>
      <c r="C2819" s="382"/>
      <c r="D2819" s="372"/>
      <c r="E2819" s="381"/>
      <c r="F2819" s="372"/>
      <c r="G2819" s="382"/>
    </row>
    <row r="2820" spans="2:7">
      <c r="B2820" s="372"/>
      <c r="C2820" s="382"/>
      <c r="D2820" s="372"/>
      <c r="E2820" s="381"/>
      <c r="F2820" s="372"/>
      <c r="G2820" s="382"/>
    </row>
    <row r="2821" spans="2:7">
      <c r="B2821" s="372"/>
      <c r="C2821" s="382"/>
      <c r="D2821" s="372"/>
      <c r="E2821" s="381"/>
      <c r="F2821" s="372"/>
      <c r="G2821" s="382"/>
    </row>
    <row r="2822" spans="2:7">
      <c r="B2822" s="372"/>
      <c r="C2822" s="382"/>
      <c r="D2822" s="372"/>
      <c r="E2822" s="381"/>
      <c r="F2822" s="372"/>
      <c r="G2822" s="382"/>
    </row>
    <row r="2823" spans="2:7">
      <c r="B2823" s="372"/>
      <c r="C2823" s="382"/>
      <c r="D2823" s="372"/>
      <c r="E2823" s="381"/>
      <c r="F2823" s="372"/>
      <c r="G2823" s="382"/>
    </row>
    <row r="2824" spans="2:7">
      <c r="B2824" s="372"/>
      <c r="C2824" s="382"/>
      <c r="D2824" s="372"/>
      <c r="E2824" s="381"/>
      <c r="F2824" s="372"/>
      <c r="G2824" s="382"/>
    </row>
    <row r="2825" spans="2:7">
      <c r="B2825" s="372"/>
      <c r="C2825" s="382"/>
      <c r="D2825" s="372"/>
      <c r="E2825" s="381"/>
      <c r="F2825" s="372"/>
      <c r="G2825" s="382"/>
    </row>
    <row r="2826" spans="2:7">
      <c r="B2826" s="372"/>
      <c r="C2826" s="382"/>
      <c r="D2826" s="372"/>
      <c r="E2826" s="381"/>
      <c r="F2826" s="372"/>
      <c r="G2826" s="382"/>
    </row>
    <row r="2827" spans="2:7">
      <c r="B2827" s="372"/>
      <c r="C2827" s="382"/>
      <c r="D2827" s="372"/>
      <c r="E2827" s="381"/>
      <c r="F2827" s="372"/>
      <c r="G2827" s="382"/>
    </row>
    <row r="2828" spans="2:7">
      <c r="B2828" s="372"/>
      <c r="C2828" s="382"/>
      <c r="D2828" s="372"/>
      <c r="E2828" s="381"/>
      <c r="F2828" s="372"/>
      <c r="G2828" s="382"/>
    </row>
    <row r="2829" spans="2:7">
      <c r="B2829" s="372"/>
      <c r="C2829" s="382"/>
      <c r="D2829" s="372"/>
      <c r="E2829" s="381"/>
      <c r="F2829" s="372"/>
      <c r="G2829" s="382"/>
    </row>
    <row r="2830" spans="2:7">
      <c r="B2830" s="372"/>
      <c r="C2830" s="382"/>
      <c r="D2830" s="372"/>
      <c r="E2830" s="381"/>
      <c r="F2830" s="372"/>
      <c r="G2830" s="382"/>
    </row>
    <row r="2831" spans="2:7">
      <c r="B2831" s="372"/>
      <c r="C2831" s="382"/>
      <c r="D2831" s="372"/>
      <c r="E2831" s="381"/>
      <c r="F2831" s="372"/>
      <c r="G2831" s="382"/>
    </row>
    <row r="2832" spans="2:7">
      <c r="B2832" s="372"/>
      <c r="C2832" s="382"/>
      <c r="D2832" s="372"/>
      <c r="E2832" s="381"/>
      <c r="F2832" s="372"/>
      <c r="G2832" s="382"/>
    </row>
    <row r="2833" spans="2:7">
      <c r="B2833" s="372"/>
      <c r="C2833" s="382"/>
      <c r="D2833" s="372"/>
      <c r="E2833" s="381"/>
      <c r="F2833" s="372"/>
      <c r="G2833" s="382"/>
    </row>
    <row r="2834" spans="2:7">
      <c r="B2834" s="372"/>
      <c r="C2834" s="382"/>
      <c r="D2834" s="372"/>
      <c r="E2834" s="381"/>
      <c r="F2834" s="372"/>
      <c r="G2834" s="382"/>
    </row>
    <row r="2835" spans="2:7">
      <c r="B2835" s="372"/>
      <c r="C2835" s="382"/>
      <c r="D2835" s="372"/>
      <c r="E2835" s="381"/>
      <c r="F2835" s="372"/>
      <c r="G2835" s="382"/>
    </row>
    <row r="2836" spans="2:7">
      <c r="B2836" s="372"/>
      <c r="C2836" s="382"/>
      <c r="D2836" s="372"/>
      <c r="E2836" s="381"/>
      <c r="F2836" s="372"/>
      <c r="G2836" s="382"/>
    </row>
    <row r="2837" spans="2:7">
      <c r="B2837" s="372"/>
      <c r="C2837" s="382"/>
      <c r="D2837" s="372"/>
      <c r="E2837" s="381"/>
      <c r="F2837" s="372"/>
      <c r="G2837" s="382"/>
    </row>
    <row r="2838" spans="2:7">
      <c r="B2838" s="372"/>
      <c r="C2838" s="382"/>
      <c r="D2838" s="372"/>
      <c r="E2838" s="381"/>
      <c r="F2838" s="372"/>
      <c r="G2838" s="382"/>
    </row>
    <row r="2839" spans="2:7">
      <c r="B2839" s="372"/>
      <c r="C2839" s="382"/>
      <c r="D2839" s="372"/>
      <c r="E2839" s="381"/>
      <c r="F2839" s="372"/>
      <c r="G2839" s="382"/>
    </row>
    <row r="2840" spans="2:7">
      <c r="B2840" s="372"/>
      <c r="C2840" s="382"/>
      <c r="D2840" s="372"/>
      <c r="E2840" s="381"/>
      <c r="F2840" s="372"/>
      <c r="G2840" s="382"/>
    </row>
    <row r="2841" spans="2:7">
      <c r="B2841" s="372"/>
      <c r="C2841" s="382"/>
      <c r="D2841" s="372"/>
      <c r="E2841" s="381"/>
      <c r="F2841" s="372"/>
      <c r="G2841" s="382"/>
    </row>
    <row r="2842" spans="2:7">
      <c r="B2842" s="372"/>
      <c r="C2842" s="382"/>
      <c r="D2842" s="372"/>
      <c r="E2842" s="381"/>
      <c r="F2842" s="372"/>
      <c r="G2842" s="382"/>
    </row>
    <row r="2843" spans="2:7">
      <c r="B2843" s="372"/>
      <c r="C2843" s="382"/>
      <c r="D2843" s="372"/>
      <c r="E2843" s="381"/>
      <c r="F2843" s="372"/>
      <c r="G2843" s="382"/>
    </row>
    <row r="2844" spans="2:7">
      <c r="B2844" s="372"/>
      <c r="C2844" s="382"/>
      <c r="D2844" s="372"/>
      <c r="E2844" s="381"/>
      <c r="F2844" s="372"/>
      <c r="G2844" s="382"/>
    </row>
    <row r="2845" spans="2:7">
      <c r="B2845" s="372"/>
      <c r="C2845" s="382"/>
      <c r="D2845" s="372"/>
      <c r="E2845" s="381"/>
      <c r="F2845" s="372"/>
      <c r="G2845" s="382"/>
    </row>
    <row r="2846" spans="2:7">
      <c r="B2846" s="372"/>
      <c r="C2846" s="382"/>
      <c r="D2846" s="372"/>
      <c r="E2846" s="381"/>
      <c r="F2846" s="372"/>
      <c r="G2846" s="382"/>
    </row>
    <row r="2847" spans="2:7">
      <c r="B2847" s="372"/>
      <c r="C2847" s="382"/>
      <c r="D2847" s="372"/>
      <c r="E2847" s="381"/>
      <c r="F2847" s="372"/>
      <c r="G2847" s="382"/>
    </row>
    <row r="2848" spans="2:7">
      <c r="B2848" s="372"/>
      <c r="C2848" s="382"/>
      <c r="D2848" s="372"/>
      <c r="E2848" s="381"/>
      <c r="F2848" s="372"/>
      <c r="G2848" s="382"/>
    </row>
    <row r="2849" spans="2:7">
      <c r="B2849" s="372"/>
      <c r="C2849" s="382"/>
      <c r="D2849" s="372"/>
      <c r="E2849" s="381"/>
      <c r="F2849" s="372"/>
      <c r="G2849" s="382"/>
    </row>
    <row r="2850" spans="2:7">
      <c r="B2850" s="372"/>
      <c r="C2850" s="382"/>
      <c r="D2850" s="372"/>
      <c r="E2850" s="381"/>
      <c r="F2850" s="372"/>
      <c r="G2850" s="382"/>
    </row>
    <row r="2851" spans="2:7">
      <c r="B2851" s="372"/>
      <c r="C2851" s="382"/>
      <c r="D2851" s="372"/>
      <c r="E2851" s="381"/>
      <c r="F2851" s="372"/>
      <c r="G2851" s="382"/>
    </row>
    <row r="2852" spans="2:7">
      <c r="B2852" s="372"/>
      <c r="C2852" s="382"/>
      <c r="D2852" s="372"/>
      <c r="E2852" s="381"/>
      <c r="F2852" s="372"/>
      <c r="G2852" s="382"/>
    </row>
    <row r="2853" spans="2:7">
      <c r="B2853" s="372"/>
      <c r="C2853" s="382"/>
      <c r="D2853" s="372"/>
      <c r="E2853" s="381"/>
      <c r="F2853" s="372"/>
      <c r="G2853" s="382"/>
    </row>
    <row r="2854" spans="2:7">
      <c r="B2854" s="372"/>
      <c r="C2854" s="382"/>
      <c r="D2854" s="372"/>
      <c r="E2854" s="381"/>
      <c r="F2854" s="372"/>
      <c r="G2854" s="382"/>
    </row>
    <row r="2855" spans="2:7">
      <c r="B2855" s="372"/>
      <c r="C2855" s="382"/>
      <c r="D2855" s="372"/>
      <c r="E2855" s="381"/>
      <c r="F2855" s="372"/>
      <c r="G2855" s="382"/>
    </row>
    <row r="2856" spans="2:7">
      <c r="B2856" s="372"/>
      <c r="C2856" s="382"/>
      <c r="D2856" s="372"/>
      <c r="E2856" s="381"/>
      <c r="F2856" s="372"/>
      <c r="G2856" s="382"/>
    </row>
    <row r="2857" spans="2:7">
      <c r="B2857" s="372"/>
      <c r="C2857" s="382"/>
      <c r="D2857" s="372"/>
      <c r="E2857" s="381"/>
      <c r="F2857" s="372"/>
      <c r="G2857" s="382"/>
    </row>
    <row r="2858" spans="2:7">
      <c r="B2858" s="372"/>
      <c r="C2858" s="382"/>
      <c r="D2858" s="372"/>
      <c r="E2858" s="381"/>
      <c r="F2858" s="372"/>
      <c r="G2858" s="382"/>
    </row>
    <row r="2859" spans="2:7">
      <c r="B2859" s="372"/>
      <c r="C2859" s="382"/>
      <c r="D2859" s="372"/>
      <c r="E2859" s="381"/>
      <c r="F2859" s="372"/>
      <c r="G2859" s="382"/>
    </row>
    <row r="2860" spans="2:7">
      <c r="B2860" s="372"/>
      <c r="C2860" s="382"/>
      <c r="D2860" s="372"/>
      <c r="E2860" s="381"/>
      <c r="F2860" s="372"/>
      <c r="G2860" s="382"/>
    </row>
    <row r="2861" spans="2:7">
      <c r="B2861" s="372"/>
      <c r="C2861" s="382"/>
      <c r="D2861" s="372"/>
      <c r="E2861" s="381"/>
      <c r="F2861" s="372"/>
      <c r="G2861" s="382"/>
    </row>
    <row r="2862" spans="2:7">
      <c r="B2862" s="372"/>
      <c r="C2862" s="382"/>
      <c r="D2862" s="372"/>
      <c r="E2862" s="381"/>
      <c r="F2862" s="372"/>
      <c r="G2862" s="382"/>
    </row>
    <row r="2863" spans="2:7">
      <c r="B2863" s="372"/>
      <c r="C2863" s="382"/>
      <c r="D2863" s="372"/>
      <c r="E2863" s="381"/>
      <c r="F2863" s="372"/>
      <c r="G2863" s="382"/>
    </row>
    <row r="2864" spans="2:7">
      <c r="B2864" s="372"/>
      <c r="C2864" s="382"/>
      <c r="D2864" s="372"/>
      <c r="E2864" s="381"/>
      <c r="F2864" s="372"/>
      <c r="G2864" s="382"/>
    </row>
    <row r="2865" spans="2:7">
      <c r="B2865" s="372"/>
      <c r="C2865" s="382"/>
      <c r="D2865" s="372"/>
      <c r="E2865" s="381"/>
      <c r="F2865" s="372"/>
      <c r="G2865" s="382"/>
    </row>
    <row r="2866" spans="2:7">
      <c r="B2866" s="372"/>
      <c r="C2866" s="382"/>
      <c r="D2866" s="372"/>
      <c r="E2866" s="381"/>
      <c r="F2866" s="372"/>
      <c r="G2866" s="382"/>
    </row>
    <row r="2867" spans="2:7">
      <c r="B2867" s="372"/>
      <c r="C2867" s="382"/>
      <c r="D2867" s="372"/>
      <c r="E2867" s="381"/>
      <c r="F2867" s="372"/>
      <c r="G2867" s="382"/>
    </row>
    <row r="2868" spans="2:7">
      <c r="B2868" s="372"/>
      <c r="C2868" s="382"/>
      <c r="D2868" s="372"/>
      <c r="E2868" s="381"/>
      <c r="F2868" s="372"/>
      <c r="G2868" s="382"/>
    </row>
    <row r="2869" spans="2:7">
      <c r="B2869" s="372"/>
      <c r="C2869" s="382"/>
      <c r="D2869" s="372"/>
      <c r="E2869" s="381"/>
      <c r="F2869" s="372"/>
      <c r="G2869" s="382"/>
    </row>
    <row r="2870" spans="2:7">
      <c r="B2870" s="372"/>
      <c r="C2870" s="382"/>
      <c r="D2870" s="372"/>
      <c r="E2870" s="381"/>
      <c r="F2870" s="372"/>
      <c r="G2870" s="382"/>
    </row>
    <row r="2871" spans="2:7">
      <c r="B2871" s="372"/>
      <c r="C2871" s="382"/>
      <c r="D2871" s="372"/>
      <c r="E2871" s="381"/>
      <c r="F2871" s="372"/>
      <c r="G2871" s="382"/>
    </row>
    <row r="2872" spans="2:7">
      <c r="B2872" s="372"/>
      <c r="C2872" s="382"/>
      <c r="D2872" s="372"/>
      <c r="E2872" s="381"/>
      <c r="F2872" s="372"/>
      <c r="G2872" s="382"/>
    </row>
    <row r="2873" spans="2:7">
      <c r="B2873" s="372"/>
      <c r="C2873" s="382"/>
      <c r="D2873" s="372"/>
      <c r="E2873" s="381"/>
      <c r="F2873" s="372"/>
      <c r="G2873" s="382"/>
    </row>
    <row r="2874" spans="2:7">
      <c r="B2874" s="372"/>
      <c r="C2874" s="382"/>
      <c r="D2874" s="372"/>
      <c r="E2874" s="381"/>
      <c r="F2874" s="372"/>
      <c r="G2874" s="382"/>
    </row>
    <row r="2875" spans="2:7">
      <c r="B2875" s="372"/>
      <c r="C2875" s="382"/>
      <c r="D2875" s="372"/>
      <c r="E2875" s="381"/>
      <c r="F2875" s="372"/>
      <c r="G2875" s="382"/>
    </row>
    <row r="2876" spans="2:7">
      <c r="B2876" s="372"/>
      <c r="C2876" s="382"/>
      <c r="D2876" s="372"/>
      <c r="E2876" s="381"/>
      <c r="F2876" s="372"/>
      <c r="G2876" s="382"/>
    </row>
    <row r="2877" spans="2:7">
      <c r="B2877" s="372"/>
      <c r="C2877" s="382"/>
      <c r="D2877" s="372"/>
      <c r="E2877" s="381"/>
      <c r="F2877" s="372"/>
      <c r="G2877" s="382"/>
    </row>
    <row r="2878" spans="2:7">
      <c r="B2878" s="372"/>
      <c r="C2878" s="382"/>
      <c r="D2878" s="372"/>
      <c r="E2878" s="381"/>
      <c r="F2878" s="372"/>
      <c r="G2878" s="382"/>
    </row>
    <row r="2879" spans="2:7">
      <c r="B2879" s="372"/>
      <c r="C2879" s="382"/>
      <c r="D2879" s="372"/>
      <c r="E2879" s="381"/>
      <c r="F2879" s="372"/>
      <c r="G2879" s="382"/>
    </row>
    <row r="2880" spans="2:7">
      <c r="B2880" s="372"/>
      <c r="C2880" s="382"/>
      <c r="D2880" s="372"/>
      <c r="E2880" s="381"/>
      <c r="F2880" s="372"/>
      <c r="G2880" s="382"/>
    </row>
    <row r="2881" spans="2:7">
      <c r="B2881" s="372"/>
      <c r="C2881" s="382"/>
      <c r="D2881" s="372"/>
      <c r="E2881" s="381"/>
      <c r="F2881" s="372"/>
      <c r="G2881" s="382"/>
    </row>
    <row r="2882" spans="2:7">
      <c r="B2882" s="372"/>
      <c r="C2882" s="382"/>
      <c r="D2882" s="372"/>
      <c r="E2882" s="381"/>
      <c r="F2882" s="372"/>
      <c r="G2882" s="382"/>
    </row>
    <row r="2883" spans="2:7">
      <c r="B2883" s="372"/>
      <c r="C2883" s="382"/>
      <c r="D2883" s="372"/>
      <c r="E2883" s="381"/>
      <c r="F2883" s="372"/>
      <c r="G2883" s="382"/>
    </row>
    <row r="2884" spans="2:7">
      <c r="B2884" s="372"/>
      <c r="C2884" s="382"/>
      <c r="D2884" s="372"/>
      <c r="E2884" s="381"/>
      <c r="F2884" s="372"/>
      <c r="G2884" s="382"/>
    </row>
    <row r="2885" spans="2:7">
      <c r="B2885" s="372"/>
      <c r="C2885" s="382"/>
      <c r="D2885" s="372"/>
      <c r="E2885" s="381"/>
      <c r="F2885" s="372"/>
      <c r="G2885" s="382"/>
    </row>
    <row r="2886" spans="2:7">
      <c r="B2886" s="372"/>
      <c r="C2886" s="382"/>
      <c r="D2886" s="372"/>
      <c r="E2886" s="381"/>
      <c r="F2886" s="372"/>
      <c r="G2886" s="382"/>
    </row>
    <row r="2887" spans="2:7">
      <c r="B2887" s="372"/>
      <c r="C2887" s="382"/>
      <c r="D2887" s="372"/>
      <c r="E2887" s="381"/>
      <c r="F2887" s="372"/>
      <c r="G2887" s="382"/>
    </row>
    <row r="2888" spans="2:7">
      <c r="B2888" s="372"/>
      <c r="C2888" s="382"/>
      <c r="D2888" s="372"/>
      <c r="E2888" s="381"/>
      <c r="F2888" s="372"/>
      <c r="G2888" s="382"/>
    </row>
    <row r="2889" spans="2:7">
      <c r="B2889" s="372"/>
      <c r="C2889" s="382"/>
      <c r="D2889" s="372"/>
      <c r="E2889" s="381"/>
      <c r="F2889" s="372"/>
      <c r="G2889" s="382"/>
    </row>
    <row r="2890" spans="2:7">
      <c r="B2890" s="372"/>
      <c r="C2890" s="382"/>
      <c r="D2890" s="372"/>
      <c r="E2890" s="381"/>
      <c r="F2890" s="372"/>
      <c r="G2890" s="382"/>
    </row>
    <row r="2891" spans="2:7">
      <c r="B2891" s="372"/>
      <c r="C2891" s="382"/>
      <c r="D2891" s="372"/>
      <c r="E2891" s="381"/>
      <c r="F2891" s="372"/>
      <c r="G2891" s="382"/>
    </row>
    <row r="2892" spans="2:7">
      <c r="B2892" s="372"/>
      <c r="C2892" s="382"/>
      <c r="D2892" s="372"/>
      <c r="E2892" s="381"/>
      <c r="F2892" s="372"/>
      <c r="G2892" s="382"/>
    </row>
    <row r="2893" spans="2:7">
      <c r="B2893" s="372"/>
      <c r="C2893" s="382"/>
      <c r="D2893" s="372"/>
      <c r="E2893" s="381"/>
      <c r="F2893" s="372"/>
      <c r="G2893" s="382"/>
    </row>
    <row r="2894" spans="2:7">
      <c r="B2894" s="372"/>
      <c r="C2894" s="382"/>
      <c r="D2894" s="372"/>
      <c r="E2894" s="381"/>
      <c r="F2894" s="372"/>
      <c r="G2894" s="382"/>
    </row>
    <row r="2895" spans="2:7">
      <c r="B2895" s="372"/>
      <c r="C2895" s="382"/>
      <c r="D2895" s="372"/>
      <c r="E2895" s="381"/>
      <c r="F2895" s="372"/>
      <c r="G2895" s="382"/>
    </row>
    <row r="2896" spans="2:7">
      <c r="B2896" s="372"/>
      <c r="C2896" s="382"/>
      <c r="D2896" s="372"/>
      <c r="E2896" s="381"/>
      <c r="F2896" s="372"/>
      <c r="G2896" s="382"/>
    </row>
    <row r="2897" spans="2:7">
      <c r="B2897" s="372"/>
      <c r="C2897" s="382"/>
      <c r="D2897" s="372"/>
      <c r="E2897" s="381"/>
      <c r="F2897" s="372"/>
      <c r="G2897" s="382"/>
    </row>
    <row r="2898" spans="2:7">
      <c r="B2898" s="372"/>
      <c r="C2898" s="382"/>
      <c r="D2898" s="372"/>
      <c r="E2898" s="381"/>
      <c r="F2898" s="372"/>
      <c r="G2898" s="382"/>
    </row>
    <row r="2899" spans="2:7">
      <c r="B2899" s="372"/>
      <c r="C2899" s="382"/>
      <c r="D2899" s="372"/>
      <c r="E2899" s="381"/>
      <c r="F2899" s="372"/>
      <c r="G2899" s="382"/>
    </row>
    <row r="2900" spans="2:7">
      <c r="B2900" s="372"/>
      <c r="C2900" s="382"/>
      <c r="D2900" s="372"/>
      <c r="E2900" s="381"/>
      <c r="F2900" s="372"/>
      <c r="G2900" s="382"/>
    </row>
    <row r="2901" spans="2:7">
      <c r="B2901" s="372"/>
      <c r="C2901" s="382"/>
      <c r="D2901" s="372"/>
      <c r="E2901" s="381"/>
      <c r="F2901" s="372"/>
      <c r="G2901" s="382"/>
    </row>
    <row r="2902" spans="2:7">
      <c r="B2902" s="372"/>
      <c r="C2902" s="382"/>
      <c r="D2902" s="372"/>
      <c r="E2902" s="381"/>
      <c r="F2902" s="372"/>
      <c r="G2902" s="382"/>
    </row>
    <row r="2903" spans="2:7">
      <c r="B2903" s="372"/>
      <c r="C2903" s="382"/>
      <c r="D2903" s="372"/>
      <c r="E2903" s="381"/>
      <c r="F2903" s="372"/>
      <c r="G2903" s="382"/>
    </row>
    <row r="2904" spans="2:7">
      <c r="B2904" s="372"/>
      <c r="C2904" s="382"/>
      <c r="D2904" s="372"/>
      <c r="E2904" s="381"/>
      <c r="F2904" s="372"/>
      <c r="G2904" s="382"/>
    </row>
    <row r="2905" spans="2:7">
      <c r="B2905" s="372"/>
      <c r="C2905" s="382"/>
      <c r="D2905" s="372"/>
      <c r="E2905" s="381"/>
      <c r="F2905" s="372"/>
      <c r="G2905" s="382"/>
    </row>
    <row r="2906" spans="2:7">
      <c r="B2906" s="372"/>
      <c r="C2906" s="382"/>
      <c r="D2906" s="372"/>
      <c r="E2906" s="381"/>
      <c r="F2906" s="372"/>
      <c r="G2906" s="382"/>
    </row>
    <row r="2907" spans="2:7">
      <c r="B2907" s="372"/>
      <c r="C2907" s="382"/>
      <c r="D2907" s="372"/>
      <c r="E2907" s="381"/>
      <c r="F2907" s="372"/>
      <c r="G2907" s="382"/>
    </row>
    <row r="2908" spans="2:7">
      <c r="B2908" s="372"/>
      <c r="C2908" s="382"/>
      <c r="D2908" s="372"/>
      <c r="E2908" s="381"/>
      <c r="F2908" s="372"/>
      <c r="G2908" s="382"/>
    </row>
    <row r="2909" spans="2:7">
      <c r="B2909" s="372"/>
      <c r="C2909" s="382"/>
      <c r="D2909" s="372"/>
      <c r="E2909" s="381"/>
      <c r="F2909" s="372"/>
      <c r="G2909" s="382"/>
    </row>
    <row r="2910" spans="2:7">
      <c r="B2910" s="372"/>
      <c r="C2910" s="382"/>
      <c r="D2910" s="372"/>
      <c r="E2910" s="381"/>
      <c r="F2910" s="372"/>
      <c r="G2910" s="382"/>
    </row>
    <row r="2911" spans="2:7">
      <c r="B2911" s="372"/>
      <c r="C2911" s="382"/>
      <c r="D2911" s="372"/>
      <c r="E2911" s="381"/>
      <c r="F2911" s="372"/>
      <c r="G2911" s="382"/>
    </row>
    <row r="2912" spans="2:7">
      <c r="B2912" s="372"/>
      <c r="C2912" s="382"/>
      <c r="D2912" s="372"/>
      <c r="E2912" s="381"/>
      <c r="F2912" s="372"/>
      <c r="G2912" s="382"/>
    </row>
    <row r="2913" spans="2:7">
      <c r="B2913" s="372"/>
      <c r="C2913" s="382"/>
      <c r="D2913" s="372"/>
      <c r="E2913" s="381"/>
      <c r="F2913" s="372"/>
      <c r="G2913" s="382"/>
    </row>
    <row r="2914" spans="2:7">
      <c r="B2914" s="372"/>
      <c r="C2914" s="382"/>
      <c r="D2914" s="372"/>
      <c r="E2914" s="381"/>
      <c r="F2914" s="372"/>
      <c r="G2914" s="382"/>
    </row>
    <row r="2915" spans="2:7">
      <c r="B2915" s="372"/>
      <c r="C2915" s="382"/>
      <c r="D2915" s="372"/>
      <c r="E2915" s="381"/>
      <c r="F2915" s="372"/>
      <c r="G2915" s="382"/>
    </row>
    <row r="2916" spans="2:7">
      <c r="B2916" s="372"/>
      <c r="C2916" s="382"/>
      <c r="D2916" s="372"/>
      <c r="E2916" s="381"/>
      <c r="F2916" s="372"/>
      <c r="G2916" s="382"/>
    </row>
    <row r="2917" spans="2:7">
      <c r="B2917" s="372"/>
      <c r="C2917" s="382"/>
      <c r="D2917" s="372"/>
      <c r="E2917" s="381"/>
      <c r="F2917" s="372"/>
      <c r="G2917" s="382"/>
    </row>
    <row r="2918" spans="2:7">
      <c r="B2918" s="372"/>
      <c r="C2918" s="382"/>
      <c r="D2918" s="372"/>
      <c r="E2918" s="381"/>
      <c r="F2918" s="372"/>
      <c r="G2918" s="382"/>
    </row>
    <row r="2919" spans="2:7">
      <c r="B2919" s="372"/>
      <c r="C2919" s="382"/>
      <c r="D2919" s="372"/>
      <c r="E2919" s="381"/>
      <c r="F2919" s="372"/>
      <c r="G2919" s="382"/>
    </row>
    <row r="2920" spans="2:7">
      <c r="B2920" s="372"/>
      <c r="C2920" s="382"/>
      <c r="D2920" s="372"/>
      <c r="E2920" s="381"/>
      <c r="F2920" s="372"/>
      <c r="G2920" s="382"/>
    </row>
    <row r="2921" spans="2:7">
      <c r="B2921" s="372"/>
      <c r="C2921" s="382"/>
      <c r="D2921" s="372"/>
      <c r="E2921" s="381"/>
      <c r="F2921" s="372"/>
      <c r="G2921" s="382"/>
    </row>
    <row r="2922" spans="2:7">
      <c r="B2922" s="372"/>
      <c r="C2922" s="382"/>
      <c r="D2922" s="372"/>
      <c r="E2922" s="381"/>
      <c r="F2922" s="372"/>
      <c r="G2922" s="382"/>
    </row>
    <row r="2923" spans="2:7">
      <c r="B2923" s="372"/>
      <c r="C2923" s="382"/>
      <c r="D2923" s="372"/>
      <c r="E2923" s="381"/>
      <c r="F2923" s="372"/>
      <c r="G2923" s="382"/>
    </row>
    <row r="2924" spans="2:7">
      <c r="B2924" s="372"/>
      <c r="C2924" s="382"/>
      <c r="D2924" s="372"/>
      <c r="E2924" s="381"/>
      <c r="F2924" s="372"/>
      <c r="G2924" s="382"/>
    </row>
    <row r="2925" spans="2:7">
      <c r="B2925" s="372"/>
      <c r="C2925" s="382"/>
      <c r="D2925" s="372"/>
      <c r="E2925" s="381"/>
      <c r="F2925" s="372"/>
      <c r="G2925" s="382"/>
    </row>
    <row r="2926" spans="2:7">
      <c r="B2926" s="372"/>
      <c r="C2926" s="382"/>
      <c r="D2926" s="372"/>
      <c r="E2926" s="381"/>
      <c r="F2926" s="372"/>
      <c r="G2926" s="382"/>
    </row>
    <row r="2927" spans="2:7">
      <c r="B2927" s="372"/>
      <c r="C2927" s="382"/>
      <c r="D2927" s="372"/>
      <c r="E2927" s="381"/>
      <c r="F2927" s="372"/>
      <c r="G2927" s="382"/>
    </row>
    <row r="2928" spans="2:7">
      <c r="B2928" s="372"/>
      <c r="C2928" s="382"/>
      <c r="D2928" s="372"/>
      <c r="E2928" s="381"/>
      <c r="F2928" s="372"/>
      <c r="G2928" s="382"/>
    </row>
    <row r="2929" spans="2:7">
      <c r="B2929" s="372"/>
      <c r="C2929" s="382"/>
      <c r="D2929" s="372"/>
      <c r="E2929" s="381"/>
      <c r="F2929" s="372"/>
      <c r="G2929" s="382"/>
    </row>
    <row r="2930" spans="2:7">
      <c r="B2930" s="372"/>
      <c r="C2930" s="382"/>
      <c r="D2930" s="372"/>
      <c r="E2930" s="381"/>
      <c r="F2930" s="372"/>
      <c r="G2930" s="382"/>
    </row>
    <row r="2931" spans="2:7">
      <c r="B2931" s="372"/>
      <c r="C2931" s="382"/>
      <c r="D2931" s="372"/>
      <c r="E2931" s="381"/>
      <c r="F2931" s="372"/>
      <c r="G2931" s="382"/>
    </row>
    <row r="2932" spans="2:7">
      <c r="B2932" s="372"/>
      <c r="C2932" s="382"/>
      <c r="D2932" s="372"/>
      <c r="E2932" s="381"/>
      <c r="F2932" s="372"/>
      <c r="G2932" s="382"/>
    </row>
    <row r="2933" spans="2:7">
      <c r="B2933" s="372"/>
      <c r="C2933" s="382"/>
      <c r="D2933" s="372"/>
      <c r="E2933" s="381"/>
      <c r="F2933" s="372"/>
      <c r="G2933" s="382"/>
    </row>
    <row r="2934" spans="2:7">
      <c r="B2934" s="372"/>
      <c r="C2934" s="382"/>
      <c r="D2934" s="372"/>
      <c r="E2934" s="381"/>
      <c r="F2934" s="372"/>
      <c r="G2934" s="382"/>
    </row>
    <row r="2935" spans="2:7">
      <c r="B2935" s="372"/>
      <c r="C2935" s="382"/>
      <c r="D2935" s="372"/>
      <c r="E2935" s="381"/>
      <c r="F2935" s="372"/>
      <c r="G2935" s="382"/>
    </row>
    <row r="2936" spans="2:7">
      <c r="B2936" s="372"/>
      <c r="C2936" s="382"/>
      <c r="D2936" s="372"/>
      <c r="E2936" s="381"/>
      <c r="F2936" s="372"/>
      <c r="G2936" s="382"/>
    </row>
    <row r="2937" spans="2:7">
      <c r="B2937" s="372"/>
      <c r="C2937" s="382"/>
      <c r="D2937" s="372"/>
      <c r="E2937" s="381"/>
      <c r="F2937" s="372"/>
      <c r="G2937" s="382"/>
    </row>
  </sheetData>
  <sheetProtection password="D351" sheet="1" objects="1" scenarios="1"/>
  <mergeCells count="45">
    <mergeCell ref="B92:B93"/>
    <mergeCell ref="A20:A21"/>
    <mergeCell ref="A23:A24"/>
    <mergeCell ref="B20:B21"/>
    <mergeCell ref="B23:B24"/>
    <mergeCell ref="A87:A88"/>
    <mergeCell ref="B87:B88"/>
    <mergeCell ref="A52:A53"/>
    <mergeCell ref="B52:B53"/>
    <mergeCell ref="E87:E88"/>
    <mergeCell ref="F87:F88"/>
    <mergeCell ref="G87:G88"/>
    <mergeCell ref="H87:H88"/>
    <mergeCell ref="B90:B91"/>
    <mergeCell ref="C87:C88"/>
    <mergeCell ref="D87:D88"/>
    <mergeCell ref="S89:S90"/>
    <mergeCell ref="I87:I88"/>
    <mergeCell ref="J87:J88"/>
    <mergeCell ref="P89:P90"/>
    <mergeCell ref="H85:J85"/>
    <mergeCell ref="P85:P86"/>
    <mergeCell ref="Q85:Q86"/>
    <mergeCell ref="S85:S86"/>
    <mergeCell ref="Q89:Q90"/>
    <mergeCell ref="D52:D53"/>
    <mergeCell ref="E52:E53"/>
    <mergeCell ref="B85:B86"/>
    <mergeCell ref="C85:C86"/>
    <mergeCell ref="D85:D86"/>
    <mergeCell ref="E85:G85"/>
    <mergeCell ref="D32:D33"/>
    <mergeCell ref="E32:E33"/>
    <mergeCell ref="A33:A34"/>
    <mergeCell ref="B33:B34"/>
    <mergeCell ref="A49:A50"/>
    <mergeCell ref="B49:B50"/>
    <mergeCell ref="A1:D1"/>
    <mergeCell ref="A27:A28"/>
    <mergeCell ref="B27:B28"/>
    <mergeCell ref="D28:E28"/>
    <mergeCell ref="D29:D30"/>
    <mergeCell ref="E29:E30"/>
    <mergeCell ref="A30:A31"/>
    <mergeCell ref="B30:B31"/>
  </mergeCells>
  <phoneticPr fontId="0" type="noConversion"/>
  <conditionalFormatting sqref="B92 I87:J88 F87:G88 B90 D87:D88">
    <cfRule type="cellIs" dxfId="8" priority="1" stopIfTrue="1" operator="notEqual">
      <formula>0</formula>
    </cfRule>
  </conditionalFormatting>
  <conditionalFormatting sqref="F29 F32">
    <cfRule type="cellIs" dxfId="7" priority="2" stopIfTrue="1" operator="notEqual">
      <formula>0</formula>
    </cfRule>
  </conditionalFormatting>
  <conditionalFormatting sqref="B23:B25">
    <cfRule type="cellIs" dxfId="6" priority="3" stopIfTrue="1" operator="notEqual">
      <formula>0</formula>
    </cfRule>
  </conditionalFormatting>
  <pageMargins left="0.75" right="0.75" top="1" bottom="1" header="0" footer="0"/>
  <pageSetup orientation="portrait" horizontalDpi="300" verticalDpi="300" copies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2"/>
  <sheetViews>
    <sheetView showGridLines="0" showZeros="0" topLeftCell="B138" zoomScale="80" zoomScaleNormal="80" workbookViewId="0">
      <selection activeCell="D97" sqref="D97"/>
    </sheetView>
  </sheetViews>
  <sheetFormatPr baseColWidth="10" defaultRowHeight="12.75"/>
  <cols>
    <col min="1" max="1" width="7.140625" style="17" customWidth="1"/>
    <col min="2" max="2" width="38.28515625" style="17" customWidth="1"/>
    <col min="3" max="3" width="18.28515625" style="17" customWidth="1"/>
    <col min="4" max="4" width="20.28515625" style="17" customWidth="1"/>
    <col min="5" max="5" width="21.28515625" style="17" customWidth="1"/>
    <col min="6" max="6" width="22.85546875" style="29" bestFit="1" customWidth="1"/>
    <col min="7" max="7" width="23.5703125" style="29" bestFit="1" customWidth="1"/>
    <col min="8" max="8" width="18.5703125" style="29" bestFit="1" customWidth="1"/>
    <col min="9" max="9" width="18.42578125" style="29" customWidth="1"/>
    <col min="10" max="10" width="14.5703125" style="29" customWidth="1"/>
    <col min="11" max="11" width="11" style="29" customWidth="1"/>
    <col min="12" max="12" width="13.85546875" style="29" customWidth="1"/>
    <col min="13" max="13" width="3.28515625" style="17" customWidth="1"/>
    <col min="14" max="26" width="11.42578125" style="17"/>
    <col min="27" max="27" width="0" style="17" hidden="1" customWidth="1"/>
    <col min="28" max="16384" width="11.42578125" style="17"/>
  </cols>
  <sheetData>
    <row r="1" spans="2:27" ht="15.75">
      <c r="C1" s="154" t="s">
        <v>121</v>
      </c>
      <c r="AA1" s="191">
        <f>C140/100</f>
        <v>0.08</v>
      </c>
    </row>
    <row r="3" spans="2:27">
      <c r="B3" s="549" t="s">
        <v>131</v>
      </c>
      <c r="C3" s="549"/>
      <c r="D3" s="549"/>
      <c r="E3" s="549"/>
      <c r="F3" s="549"/>
      <c r="G3" s="549"/>
      <c r="H3" s="549"/>
      <c r="I3" s="10"/>
      <c r="L3" s="17"/>
    </row>
    <row r="4" spans="2:27">
      <c r="B4" s="32"/>
      <c r="C4" s="33"/>
      <c r="E4" s="5"/>
      <c r="F4" s="10"/>
      <c r="G4" s="10"/>
      <c r="H4" s="10"/>
      <c r="I4" s="10"/>
      <c r="L4" s="17"/>
    </row>
    <row r="5" spans="2:27">
      <c r="E5" s="5"/>
      <c r="F5" s="10"/>
      <c r="G5" s="10"/>
      <c r="H5" s="10"/>
      <c r="I5" s="10"/>
      <c r="L5" s="17"/>
    </row>
    <row r="6" spans="2:27">
      <c r="B6" s="17" t="s">
        <v>39</v>
      </c>
      <c r="E6" s="5"/>
      <c r="F6" s="10"/>
      <c r="G6" s="10"/>
      <c r="H6" s="10"/>
      <c r="I6" s="10"/>
      <c r="L6" s="17"/>
    </row>
    <row r="7" spans="2:27">
      <c r="E7" s="5"/>
      <c r="F7" s="5"/>
      <c r="G7" s="6"/>
      <c r="L7" s="17"/>
    </row>
    <row r="8" spans="2:27">
      <c r="E8" s="5"/>
      <c r="F8" s="5"/>
      <c r="G8" s="6"/>
      <c r="L8" s="17"/>
    </row>
    <row r="9" spans="2:27">
      <c r="E9" s="5"/>
      <c r="F9" s="5"/>
      <c r="G9" s="6"/>
      <c r="L9" s="17"/>
    </row>
    <row r="10" spans="2:27">
      <c r="E10" s="5"/>
      <c r="F10" s="5"/>
      <c r="G10" s="6"/>
      <c r="L10" s="17"/>
    </row>
    <row r="11" spans="2:27">
      <c r="B11" s="34" t="s">
        <v>80</v>
      </c>
      <c r="E11" s="5"/>
      <c r="F11" s="5"/>
      <c r="G11" s="6"/>
      <c r="H11" s="6"/>
      <c r="I11" s="6"/>
      <c r="J11" s="5"/>
      <c r="L11" s="17"/>
    </row>
    <row r="12" spans="2:27" ht="13.5" thickBot="1">
      <c r="B12" s="34"/>
      <c r="E12" s="5"/>
      <c r="F12" s="5"/>
      <c r="G12" s="6"/>
      <c r="H12" s="6"/>
      <c r="I12" s="6"/>
      <c r="J12" s="5"/>
      <c r="L12" s="17"/>
    </row>
    <row r="13" spans="2:27" ht="14.25" thickTop="1" thickBot="1">
      <c r="B13" s="115" t="s">
        <v>103</v>
      </c>
      <c r="C13" s="116" t="s">
        <v>104</v>
      </c>
      <c r="D13" s="117" t="s">
        <v>105</v>
      </c>
      <c r="E13" s="117" t="s">
        <v>107</v>
      </c>
      <c r="F13" s="117" t="s">
        <v>106</v>
      </c>
      <c r="G13" s="117" t="s">
        <v>108</v>
      </c>
      <c r="H13" s="118" t="s">
        <v>109</v>
      </c>
      <c r="I13" s="6"/>
      <c r="J13" s="5"/>
      <c r="L13" s="17"/>
    </row>
    <row r="14" spans="2:27">
      <c r="B14" s="119"/>
      <c r="C14" s="120" t="s">
        <v>115</v>
      </c>
      <c r="D14" s="121">
        <v>0.8</v>
      </c>
      <c r="E14" s="121">
        <v>0.75</v>
      </c>
      <c r="F14" s="121">
        <v>0.7</v>
      </c>
      <c r="G14" s="121">
        <v>0.65</v>
      </c>
      <c r="H14" s="122">
        <v>0.6</v>
      </c>
      <c r="I14" s="6"/>
      <c r="J14" s="5"/>
      <c r="L14" s="17"/>
    </row>
    <row r="15" spans="2:27">
      <c r="B15" s="119" t="s">
        <v>110</v>
      </c>
      <c r="C15" s="123" t="s">
        <v>116</v>
      </c>
      <c r="D15" s="124">
        <v>0.7</v>
      </c>
      <c r="E15" s="124">
        <v>0.65</v>
      </c>
      <c r="F15" s="124">
        <v>0.6</v>
      </c>
      <c r="G15" s="124">
        <v>0.55000000000000004</v>
      </c>
      <c r="H15" s="125">
        <v>0.5</v>
      </c>
      <c r="I15" s="6"/>
      <c r="J15" s="5"/>
      <c r="L15" s="17"/>
    </row>
    <row r="16" spans="2:27" ht="13.5" thickBot="1">
      <c r="B16" s="119"/>
      <c r="C16" s="126" t="s">
        <v>117</v>
      </c>
      <c r="D16" s="127">
        <v>0.5</v>
      </c>
      <c r="E16" s="127">
        <v>0.45</v>
      </c>
      <c r="F16" s="127">
        <v>0.4</v>
      </c>
      <c r="G16" s="127">
        <v>0.35</v>
      </c>
      <c r="H16" s="128">
        <v>0.3</v>
      </c>
      <c r="I16" s="6"/>
      <c r="J16" s="5"/>
      <c r="L16" s="17"/>
    </row>
    <row r="17" spans="2:12">
      <c r="B17" s="129"/>
      <c r="C17" s="130" t="s">
        <v>115</v>
      </c>
      <c r="D17" s="131">
        <v>0.7</v>
      </c>
      <c r="E17" s="131">
        <v>0.55000000000000004</v>
      </c>
      <c r="F17" s="131">
        <v>0.6</v>
      </c>
      <c r="G17" s="131">
        <v>0.55000000000000004</v>
      </c>
      <c r="H17" s="132">
        <v>0.5</v>
      </c>
      <c r="I17" s="6"/>
      <c r="J17" s="5"/>
      <c r="L17" s="17"/>
    </row>
    <row r="18" spans="2:12">
      <c r="B18" s="119" t="s">
        <v>111</v>
      </c>
      <c r="C18" s="123" t="s">
        <v>116</v>
      </c>
      <c r="D18" s="124">
        <v>0.6</v>
      </c>
      <c r="E18" s="124">
        <v>0.55000000000000004</v>
      </c>
      <c r="F18" s="124">
        <v>0.5</v>
      </c>
      <c r="G18" s="124">
        <v>0.45</v>
      </c>
      <c r="H18" s="125">
        <v>0.4</v>
      </c>
      <c r="I18" s="6"/>
      <c r="J18" s="5"/>
      <c r="L18" s="17"/>
    </row>
    <row r="19" spans="2:12" ht="13.5" thickBot="1">
      <c r="B19" s="133"/>
      <c r="C19" s="134" t="s">
        <v>117</v>
      </c>
      <c r="D19" s="135">
        <v>0.4</v>
      </c>
      <c r="E19" s="135">
        <v>0.35</v>
      </c>
      <c r="F19" s="135">
        <v>0.3</v>
      </c>
      <c r="G19" s="135">
        <v>0.25</v>
      </c>
      <c r="H19" s="136">
        <v>0.2</v>
      </c>
      <c r="I19" s="6"/>
      <c r="J19" s="5"/>
      <c r="L19" s="17"/>
    </row>
    <row r="20" spans="2:12">
      <c r="B20" s="119"/>
      <c r="C20" s="120" t="s">
        <v>115</v>
      </c>
      <c r="D20" s="121">
        <v>0.65</v>
      </c>
      <c r="E20" s="121">
        <v>0.6</v>
      </c>
      <c r="F20" s="121">
        <v>0.55000000000000004</v>
      </c>
      <c r="G20" s="121">
        <v>0.5</v>
      </c>
      <c r="H20" s="122">
        <v>0.45</v>
      </c>
      <c r="I20" s="6"/>
      <c r="J20" s="5"/>
      <c r="L20" s="17"/>
    </row>
    <row r="21" spans="2:12">
      <c r="B21" s="119" t="s">
        <v>112</v>
      </c>
      <c r="C21" s="123" t="s">
        <v>116</v>
      </c>
      <c r="D21" s="124">
        <v>0.55000000000000004</v>
      </c>
      <c r="E21" s="124">
        <v>0.5</v>
      </c>
      <c r="F21" s="124">
        <v>0.45</v>
      </c>
      <c r="G21" s="124">
        <v>0.4</v>
      </c>
      <c r="H21" s="125">
        <v>0.35</v>
      </c>
      <c r="I21" s="6"/>
      <c r="J21" s="5"/>
      <c r="L21" s="17"/>
    </row>
    <row r="22" spans="2:12" ht="13.5" thickBot="1">
      <c r="B22" s="119"/>
      <c r="C22" s="126" t="s">
        <v>117</v>
      </c>
      <c r="D22" s="127">
        <v>0.35</v>
      </c>
      <c r="E22" s="127">
        <v>0.3</v>
      </c>
      <c r="F22" s="127">
        <v>0.25</v>
      </c>
      <c r="G22" s="127">
        <v>0.2</v>
      </c>
      <c r="H22" s="128">
        <v>0.15</v>
      </c>
      <c r="I22" s="6"/>
      <c r="J22" s="5"/>
      <c r="L22" s="17"/>
    </row>
    <row r="23" spans="2:12">
      <c r="B23" s="129"/>
      <c r="C23" s="130" t="s">
        <v>115</v>
      </c>
      <c r="D23" s="131">
        <v>0.6</v>
      </c>
      <c r="E23" s="131">
        <v>0.55000000000000004</v>
      </c>
      <c r="F23" s="131">
        <v>0.5</v>
      </c>
      <c r="G23" s="131">
        <v>0.45</v>
      </c>
      <c r="H23" s="132">
        <v>0.4</v>
      </c>
      <c r="I23" s="6"/>
      <c r="J23" s="5"/>
      <c r="L23" s="17"/>
    </row>
    <row r="24" spans="2:12">
      <c r="B24" s="119" t="s">
        <v>113</v>
      </c>
      <c r="C24" s="123" t="s">
        <v>116</v>
      </c>
      <c r="D24" s="124">
        <v>0.5</v>
      </c>
      <c r="E24" s="124">
        <v>0.45</v>
      </c>
      <c r="F24" s="124">
        <v>0.4</v>
      </c>
      <c r="G24" s="124">
        <v>0.35</v>
      </c>
      <c r="H24" s="125">
        <v>0.3</v>
      </c>
      <c r="I24" s="6"/>
      <c r="J24" s="5"/>
      <c r="L24" s="17"/>
    </row>
    <row r="25" spans="2:12" ht="13.5" thickBot="1">
      <c r="B25" s="133"/>
      <c r="C25" s="134" t="s">
        <v>117</v>
      </c>
      <c r="D25" s="135">
        <v>0.3</v>
      </c>
      <c r="E25" s="135">
        <v>0.25</v>
      </c>
      <c r="F25" s="135">
        <v>0.2</v>
      </c>
      <c r="G25" s="135">
        <v>0.15</v>
      </c>
      <c r="H25" s="136">
        <v>0.1</v>
      </c>
      <c r="I25" s="6"/>
      <c r="J25" s="5"/>
      <c r="L25" s="17"/>
    </row>
    <row r="26" spans="2:12">
      <c r="B26" s="119"/>
      <c r="C26" s="120" t="s">
        <v>115</v>
      </c>
      <c r="D26" s="121">
        <v>0.55000000000000004</v>
      </c>
      <c r="E26" s="121">
        <v>0.5</v>
      </c>
      <c r="F26" s="121">
        <v>0.45</v>
      </c>
      <c r="G26" s="121">
        <v>0.4</v>
      </c>
      <c r="H26" s="122">
        <v>0.35</v>
      </c>
      <c r="I26" s="6"/>
      <c r="J26" s="5"/>
      <c r="L26" s="17"/>
    </row>
    <row r="27" spans="2:12">
      <c r="B27" s="119" t="s">
        <v>114</v>
      </c>
      <c r="C27" s="123" t="s">
        <v>116</v>
      </c>
      <c r="D27" s="124">
        <v>0.45</v>
      </c>
      <c r="E27" s="124">
        <v>0.4</v>
      </c>
      <c r="F27" s="124">
        <v>0.35</v>
      </c>
      <c r="G27" s="124">
        <v>0.3</v>
      </c>
      <c r="H27" s="125">
        <v>0.25</v>
      </c>
      <c r="I27" s="6"/>
      <c r="J27" s="5"/>
      <c r="L27" s="17"/>
    </row>
    <row r="28" spans="2:12" ht="13.5" thickBot="1">
      <c r="B28" s="137"/>
      <c r="C28" s="138" t="s">
        <v>117</v>
      </c>
      <c r="D28" s="139">
        <v>0.25</v>
      </c>
      <c r="E28" s="139">
        <v>0.2</v>
      </c>
      <c r="F28" s="139">
        <v>0.15</v>
      </c>
      <c r="G28" s="139">
        <v>0.1</v>
      </c>
      <c r="H28" s="140">
        <v>0.05</v>
      </c>
      <c r="I28" s="6"/>
      <c r="J28" s="5"/>
      <c r="L28" s="17"/>
    </row>
    <row r="29" spans="2:12" ht="13.5" thickTop="1">
      <c r="B29" s="17" t="s">
        <v>38</v>
      </c>
      <c r="C29" s="12">
        <v>0.56999999999999995</v>
      </c>
      <c r="D29" s="17" t="s">
        <v>118</v>
      </c>
      <c r="L29" s="17"/>
    </row>
    <row r="31" spans="2:12">
      <c r="B31" s="35" t="s">
        <v>81</v>
      </c>
    </row>
    <row r="33" spans="2:7">
      <c r="B33" s="35" t="s">
        <v>198</v>
      </c>
    </row>
    <row r="35" spans="2:7" customFormat="1">
      <c r="B35" t="s">
        <v>199</v>
      </c>
      <c r="C35" s="11">
        <v>0.3</v>
      </c>
    </row>
    <row r="36" spans="2:7" customFormat="1">
      <c r="B36" s="17"/>
      <c r="C36" s="17"/>
    </row>
    <row r="37" spans="2:7" customFormat="1">
      <c r="B37" t="s">
        <v>202</v>
      </c>
      <c r="C37" s="11">
        <v>0.4</v>
      </c>
    </row>
    <row r="38" spans="2:7" customFormat="1">
      <c r="B38" s="17"/>
      <c r="C38" s="17"/>
    </row>
    <row r="39" spans="2:7" customFormat="1" ht="20.25">
      <c r="B39" t="s">
        <v>200</v>
      </c>
      <c r="C39" s="387">
        <v>150</v>
      </c>
    </row>
    <row r="40" spans="2:7" customFormat="1">
      <c r="B40" t="s">
        <v>201</v>
      </c>
    </row>
    <row r="41" spans="2:7" customFormat="1"/>
    <row r="42" spans="2:7">
      <c r="F42" s="17"/>
      <c r="G42" s="33"/>
    </row>
    <row r="43" spans="2:7" ht="13.5" thickBot="1">
      <c r="C43" s="33"/>
      <c r="F43" s="17"/>
      <c r="G43" s="33"/>
    </row>
    <row r="44" spans="2:7" ht="13.5" thickTop="1">
      <c r="B44" s="557" t="s">
        <v>82</v>
      </c>
      <c r="C44" s="558"/>
      <c r="F44" s="17"/>
      <c r="G44" s="33"/>
    </row>
    <row r="45" spans="2:7" ht="13.5" thickBot="1">
      <c r="B45" s="39"/>
      <c r="C45" s="40"/>
      <c r="F45" s="17"/>
      <c r="G45" s="33"/>
    </row>
    <row r="46" spans="2:7">
      <c r="B46" s="551" t="s">
        <v>87</v>
      </c>
      <c r="C46" s="552">
        <f>IF(C39=0,0,(((4*(C35^(0.5))+1.5*C37))/(0.8*C39^(0.5))*60))</f>
        <v>17.090642479173503</v>
      </c>
      <c r="F46" s="17"/>
      <c r="G46" s="33"/>
    </row>
    <row r="47" spans="2:7">
      <c r="B47" s="544"/>
      <c r="C47" s="550"/>
    </row>
    <row r="48" spans="2:7">
      <c r="B48" s="543" t="s">
        <v>83</v>
      </c>
      <c r="C48" s="464">
        <f>IF(C46=0,0,(IF(C46&lt;=5,(0.26),IF(C46&lt;15,(0.126+0.0251*C46+0.0004*C46^2-0.00002*C46^3),(0.3425+0.01296666*C46-0.00003333*C46^2)))))</f>
        <v>0.5543731884975035</v>
      </c>
    </row>
    <row r="49" spans="2:3">
      <c r="B49" s="544"/>
      <c r="C49" s="550"/>
    </row>
    <row r="50" spans="2:3">
      <c r="B50" s="543" t="s">
        <v>196</v>
      </c>
      <c r="C50" s="545">
        <v>20</v>
      </c>
    </row>
    <row r="51" spans="2:3">
      <c r="B51" s="544"/>
      <c r="C51" s="546"/>
    </row>
    <row r="52" spans="2:3">
      <c r="B52" s="543" t="s">
        <v>144</v>
      </c>
      <c r="C52" s="464">
        <f>IF(C50=0,0,((C48/4.9)*'PP CANAL'!D30))</f>
        <v>17.213854442804678</v>
      </c>
    </row>
    <row r="53" spans="2:3">
      <c r="B53" s="544"/>
      <c r="C53" s="550"/>
    </row>
    <row r="54" spans="2:3">
      <c r="B54" s="543" t="s">
        <v>143</v>
      </c>
      <c r="C54" s="464">
        <f>IF(C46&lt;=5,C52/(5/60),(C52/(C46/60)))</f>
        <v>60.432559386042932</v>
      </c>
    </row>
    <row r="55" spans="2:3" ht="13.5" thickBot="1">
      <c r="B55" s="555"/>
      <c r="C55" s="465"/>
    </row>
    <row r="56" spans="2:3" ht="13.5" thickTop="1">
      <c r="C56" s="41"/>
    </row>
    <row r="57" spans="2:3">
      <c r="C57" s="41"/>
    </row>
    <row r="58" spans="2:3">
      <c r="C58" s="41"/>
    </row>
    <row r="59" spans="2:3">
      <c r="B59" s="35" t="s">
        <v>122</v>
      </c>
      <c r="C59" s="12">
        <v>30</v>
      </c>
    </row>
    <row r="60" spans="2:3">
      <c r="C60" s="42"/>
    </row>
    <row r="61" spans="2:3">
      <c r="C61" s="42"/>
    </row>
    <row r="62" spans="2:3">
      <c r="C62" s="42"/>
    </row>
    <row r="63" spans="2:3">
      <c r="C63" s="42"/>
    </row>
    <row r="64" spans="2:3" ht="13.5" thickBot="1">
      <c r="C64" s="42"/>
    </row>
    <row r="65" spans="2:12" ht="14.25" thickTop="1" thickBot="1">
      <c r="B65" s="144" t="s">
        <v>86</v>
      </c>
      <c r="C65" s="192">
        <f>(C54*C29*C59/360)</f>
        <v>2.8705465708370395</v>
      </c>
      <c r="D65" s="43"/>
      <c r="E65" s="43"/>
    </row>
    <row r="66" spans="2:12" ht="13.5" thickTop="1">
      <c r="B66" s="146"/>
      <c r="C66" s="145"/>
      <c r="D66" s="43"/>
      <c r="E66" s="43"/>
    </row>
    <row r="67" spans="2:12">
      <c r="B67" s="556" t="s">
        <v>142</v>
      </c>
      <c r="C67" s="556"/>
      <c r="D67" s="556"/>
      <c r="E67" s="556"/>
      <c r="F67" s="556"/>
      <c r="G67" s="556"/>
      <c r="H67" s="556"/>
    </row>
    <row r="68" spans="2:12">
      <c r="B68"/>
      <c r="C68"/>
      <c r="D68" s="43"/>
      <c r="E68" s="43"/>
    </row>
    <row r="69" spans="2:12">
      <c r="B69" s="162" t="s">
        <v>138</v>
      </c>
      <c r="C69" s="145"/>
      <c r="D69" s="43"/>
      <c r="E69" s="43"/>
    </row>
    <row r="70" spans="2:12" ht="13.5" thickBot="1">
      <c r="F70" s="17"/>
      <c r="G70" s="17"/>
      <c r="H70" s="17"/>
      <c r="I70" s="17"/>
      <c r="J70" s="17"/>
      <c r="K70" s="17"/>
      <c r="L70" s="17"/>
    </row>
    <row r="71" spans="2:12" ht="13.5" thickTop="1">
      <c r="B71" s="553" t="s">
        <v>40</v>
      </c>
      <c r="C71" s="55" t="s">
        <v>52</v>
      </c>
      <c r="F71" s="17"/>
      <c r="G71" s="17"/>
      <c r="H71" s="17"/>
      <c r="I71" s="17"/>
      <c r="J71" s="17"/>
      <c r="K71" s="17"/>
      <c r="L71" s="17"/>
    </row>
    <row r="72" spans="2:12" ht="13.5" thickBot="1">
      <c r="B72" s="554"/>
      <c r="C72" s="56" t="s">
        <v>53</v>
      </c>
      <c r="F72" s="17"/>
      <c r="G72" s="17"/>
      <c r="H72" s="17"/>
      <c r="I72" s="17"/>
      <c r="J72" s="17"/>
      <c r="K72" s="17"/>
      <c r="L72" s="17"/>
    </row>
    <row r="73" spans="2:12">
      <c r="B73" s="57" t="s">
        <v>41</v>
      </c>
      <c r="C73" s="58" t="s">
        <v>54</v>
      </c>
      <c r="F73" s="17"/>
      <c r="G73" s="17"/>
      <c r="H73" s="17"/>
      <c r="I73" s="17"/>
      <c r="J73" s="17"/>
      <c r="K73" s="17"/>
      <c r="L73" s="17"/>
    </row>
    <row r="74" spans="2:12">
      <c r="B74" s="59" t="s">
        <v>42</v>
      </c>
      <c r="C74" s="60" t="s">
        <v>55</v>
      </c>
      <c r="F74" s="17"/>
      <c r="G74" s="17"/>
      <c r="H74" s="17"/>
      <c r="I74" s="17"/>
      <c r="J74" s="17"/>
      <c r="K74" s="17"/>
      <c r="L74" s="17"/>
    </row>
    <row r="75" spans="2:12">
      <c r="B75" s="59" t="s">
        <v>43</v>
      </c>
      <c r="C75" s="60" t="s">
        <v>60</v>
      </c>
      <c r="F75" s="17"/>
      <c r="G75" s="17"/>
      <c r="H75" s="17"/>
      <c r="I75" s="17"/>
      <c r="J75" s="17"/>
      <c r="K75" s="17"/>
      <c r="L75" s="17"/>
    </row>
    <row r="76" spans="2:12">
      <c r="B76" s="59" t="s">
        <v>44</v>
      </c>
      <c r="C76" s="60" t="s">
        <v>56</v>
      </c>
      <c r="F76" s="17"/>
      <c r="G76" s="17"/>
      <c r="H76" s="17"/>
      <c r="I76" s="17"/>
      <c r="J76" s="17"/>
      <c r="K76" s="17"/>
      <c r="L76" s="17"/>
    </row>
    <row r="77" spans="2:12">
      <c r="B77" s="59" t="s">
        <v>45</v>
      </c>
      <c r="C77" s="60" t="s">
        <v>57</v>
      </c>
      <c r="F77" s="17"/>
      <c r="G77" s="17"/>
      <c r="H77" s="17"/>
      <c r="I77" s="17"/>
      <c r="J77" s="17"/>
      <c r="K77" s="17"/>
      <c r="L77" s="17"/>
    </row>
    <row r="78" spans="2:12">
      <c r="B78" s="59" t="s">
        <v>46</v>
      </c>
      <c r="C78" s="60" t="s">
        <v>58</v>
      </c>
      <c r="E78" s="29"/>
      <c r="L78" s="17"/>
    </row>
    <row r="79" spans="2:12">
      <c r="B79" s="59" t="s">
        <v>47</v>
      </c>
      <c r="C79" s="60" t="s">
        <v>59</v>
      </c>
      <c r="E79" s="29"/>
      <c r="L79" s="17"/>
    </row>
    <row r="80" spans="2:12">
      <c r="B80" s="59" t="s">
        <v>48</v>
      </c>
      <c r="C80" s="60"/>
      <c r="E80" s="29"/>
      <c r="L80" s="17"/>
    </row>
    <row r="81" spans="1:18">
      <c r="B81" s="59" t="s">
        <v>49</v>
      </c>
      <c r="C81" s="60" t="s">
        <v>61</v>
      </c>
      <c r="E81" s="29"/>
      <c r="L81" s="17"/>
    </row>
    <row r="82" spans="1:18">
      <c r="B82" s="59" t="s">
        <v>50</v>
      </c>
      <c r="C82" s="60" t="s">
        <v>62</v>
      </c>
      <c r="E82" s="29"/>
      <c r="L82" s="17"/>
    </row>
    <row r="83" spans="1:18" ht="13.5" thickBot="1">
      <c r="B83" s="61" t="s">
        <v>51</v>
      </c>
      <c r="C83" s="62" t="s">
        <v>63</v>
      </c>
      <c r="E83" s="29"/>
      <c r="L83" s="17"/>
    </row>
    <row r="84" spans="1:18" ht="13.5" thickTop="1"/>
    <row r="85" spans="1:18">
      <c r="B85" s="17" t="s">
        <v>74</v>
      </c>
      <c r="C85" s="12">
        <v>4</v>
      </c>
    </row>
    <row r="86" spans="1:18" ht="13.5" thickBot="1">
      <c r="B86" s="146"/>
      <c r="C86" s="145"/>
      <c r="D86" s="43"/>
      <c r="E86" s="43"/>
    </row>
    <row r="87" spans="1:18" ht="14.25" thickTop="1" thickBot="1">
      <c r="B87" s="147" t="s">
        <v>123</v>
      </c>
      <c r="C87" s="192">
        <f>C146</f>
        <v>0.71763664270925986</v>
      </c>
      <c r="D87" s="43"/>
      <c r="E87" s="43"/>
    </row>
    <row r="88" spans="1:18" ht="13.5" thickTop="1">
      <c r="B88" s="146"/>
      <c r="C88" s="145"/>
      <c r="D88" s="43"/>
      <c r="E88" s="43"/>
    </row>
    <row r="89" spans="1:18">
      <c r="B89" s="146"/>
      <c r="C89" s="145"/>
      <c r="D89" s="43"/>
      <c r="E89" s="43"/>
    </row>
    <row r="90" spans="1:18" s="15" customFormat="1">
      <c r="A90" s="13"/>
      <c r="B90" s="162" t="s">
        <v>139</v>
      </c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3"/>
    </row>
    <row r="91" spans="1:18" ht="21">
      <c r="A91" s="5"/>
      <c r="B91" s="5"/>
      <c r="C91" s="5"/>
      <c r="D91" s="5"/>
      <c r="E91" s="16"/>
      <c r="F91" s="6"/>
      <c r="G91" s="6"/>
      <c r="H91" s="6"/>
      <c r="I91" s="6"/>
      <c r="J91" s="6"/>
      <c r="K91" s="6"/>
      <c r="L91" s="6"/>
      <c r="M91" s="5"/>
    </row>
    <row r="92" spans="1:18" ht="13.5" thickBot="1">
      <c r="A92" s="5"/>
      <c r="B92" s="5"/>
      <c r="C92" s="5"/>
      <c r="D92" s="5"/>
      <c r="E92" s="5"/>
      <c r="F92" s="6"/>
      <c r="G92" s="6"/>
      <c r="H92" s="6"/>
      <c r="I92" s="6"/>
      <c r="J92" s="6"/>
      <c r="K92" s="6"/>
      <c r="L92" s="6"/>
      <c r="M92" s="5"/>
    </row>
    <row r="93" spans="1:18" s="20" customFormat="1" ht="13.5" thickTop="1">
      <c r="A93" s="18"/>
      <c r="B93" s="499" t="s">
        <v>84</v>
      </c>
      <c r="C93" s="539" t="s">
        <v>19</v>
      </c>
      <c r="D93" s="539" t="s">
        <v>20</v>
      </c>
      <c r="E93" s="535" t="s">
        <v>21</v>
      </c>
      <c r="F93" s="501" t="s">
        <v>22</v>
      </c>
      <c r="G93" s="502"/>
      <c r="H93" s="521"/>
      <c r="I93" s="501" t="s">
        <v>23</v>
      </c>
      <c r="J93" s="502"/>
      <c r="K93" s="503"/>
      <c r="L93" s="19"/>
      <c r="O93" s="21"/>
      <c r="P93" s="21"/>
      <c r="Q93" s="21"/>
      <c r="R93" s="21"/>
    </row>
    <row r="94" spans="1:18" s="20" customFormat="1" ht="13.5" thickBot="1">
      <c r="A94" s="18"/>
      <c r="B94" s="500"/>
      <c r="C94" s="540"/>
      <c r="D94" s="540"/>
      <c r="E94" s="536"/>
      <c r="F94" s="22" t="s">
        <v>24</v>
      </c>
      <c r="G94" s="23" t="s">
        <v>25</v>
      </c>
      <c r="H94" s="23" t="s">
        <v>26</v>
      </c>
      <c r="I94" s="22" t="s">
        <v>24</v>
      </c>
      <c r="J94" s="24" t="s">
        <v>25</v>
      </c>
      <c r="K94" s="25" t="s">
        <v>27</v>
      </c>
      <c r="L94" s="18"/>
      <c r="O94" s="21"/>
      <c r="P94" s="21"/>
      <c r="Q94" s="21"/>
      <c r="R94" s="21"/>
    </row>
    <row r="95" spans="1:18">
      <c r="A95" s="5"/>
      <c r="B95" s="547"/>
      <c r="C95" s="504">
        <v>0.8</v>
      </c>
      <c r="D95" s="541">
        <v>1</v>
      </c>
      <c r="E95" s="559">
        <v>1</v>
      </c>
      <c r="F95" s="504">
        <v>1</v>
      </c>
      <c r="G95" s="537">
        <f>IF(D95=0,0,DEGREES(ATAN(D95*F95/D95)))</f>
        <v>45</v>
      </c>
      <c r="H95" s="447">
        <f>(($D$95*F95)^2+$D$95^2)^(1/2)</f>
        <v>1.4142135623730951</v>
      </c>
      <c r="I95" s="504">
        <v>1</v>
      </c>
      <c r="J95" s="445">
        <f>IF(D95=0,0,DEGREES(ATAN(D95*I95/D95)))</f>
        <v>45</v>
      </c>
      <c r="K95" s="447">
        <f>(($D$95*I95)^2+$D$95^2)^(1/2)</f>
        <v>1.4142135623730951</v>
      </c>
      <c r="L95" s="26"/>
    </row>
    <row r="96" spans="1:18" ht="13.5" thickBot="1">
      <c r="A96" s="5"/>
      <c r="B96" s="548"/>
      <c r="C96" s="505"/>
      <c r="D96" s="542"/>
      <c r="E96" s="560"/>
      <c r="F96" s="505"/>
      <c r="G96" s="538"/>
      <c r="H96" s="448"/>
      <c r="I96" s="505"/>
      <c r="J96" s="446"/>
      <c r="K96" s="448"/>
      <c r="L96" s="26"/>
    </row>
    <row r="97" spans="1:21" ht="13.5" thickTop="1">
      <c r="A97" s="5"/>
      <c r="B97" s="5"/>
      <c r="C97" s="5"/>
      <c r="E97" s="5"/>
      <c r="F97"/>
      <c r="G97"/>
      <c r="H97"/>
      <c r="I97"/>
      <c r="J97" s="6"/>
      <c r="K97" s="6"/>
      <c r="L97" s="8"/>
      <c r="M97" s="8"/>
      <c r="N97" s="27"/>
      <c r="O97" s="27"/>
      <c r="P97" s="27"/>
      <c r="Q97" s="27"/>
      <c r="R97" s="27"/>
      <c r="S97" s="27"/>
      <c r="T97" s="27"/>
      <c r="U97" s="27"/>
    </row>
    <row r="98" spans="1:21" ht="13.5" thickBot="1">
      <c r="A98" s="5"/>
      <c r="B98" s="5"/>
      <c r="C98" s="5"/>
      <c r="E98" s="5"/>
      <c r="F98"/>
      <c r="G98"/>
      <c r="H98"/>
      <c r="I98"/>
      <c r="J98" s="6"/>
      <c r="K98" s="8"/>
      <c r="L98" s="8"/>
      <c r="M98" s="8"/>
      <c r="N98" s="27"/>
      <c r="O98" s="27"/>
      <c r="P98" s="27"/>
      <c r="Q98" s="27"/>
      <c r="R98" s="27"/>
    </row>
    <row r="99" spans="1:21" ht="13.5" thickTop="1">
      <c r="A99" s="5"/>
      <c r="B99" s="28" t="s">
        <v>98</v>
      </c>
      <c r="C99" s="522">
        <f>(C95+E95)*D95/2</f>
        <v>0.9</v>
      </c>
      <c r="E99" s="29"/>
      <c r="F99" s="17"/>
      <c r="G99" s="17"/>
      <c r="H99" s="17"/>
      <c r="I99" s="17"/>
      <c r="J99" s="17"/>
      <c r="K99" s="5"/>
      <c r="L99" s="5"/>
      <c r="M99" s="5"/>
    </row>
    <row r="100" spans="1:21">
      <c r="A100" s="5"/>
      <c r="B100" s="30" t="s">
        <v>30</v>
      </c>
      <c r="C100" s="523"/>
      <c r="E100" s="5"/>
      <c r="F100" s="5" t="s">
        <v>28</v>
      </c>
      <c r="G100" s="5" t="s">
        <v>29</v>
      </c>
      <c r="H100" s="7"/>
      <c r="I100" s="7"/>
      <c r="J100" s="6"/>
      <c r="K100" s="5"/>
      <c r="L100" s="5"/>
      <c r="M100" s="5"/>
    </row>
    <row r="101" spans="1:21">
      <c r="A101" s="5"/>
      <c r="B101" s="31" t="s">
        <v>33</v>
      </c>
      <c r="C101" s="464">
        <f>C99*B95</f>
        <v>0</v>
      </c>
      <c r="E101" s="5"/>
      <c r="F101" s="5">
        <f>-F108/2-G106</f>
        <v>0.99999999999999989</v>
      </c>
      <c r="G101" s="5">
        <v>0</v>
      </c>
      <c r="H101" s="9"/>
      <c r="I101" s="7"/>
      <c r="J101" s="6"/>
      <c r="K101" s="5"/>
      <c r="L101" s="5"/>
      <c r="M101" s="5"/>
    </row>
    <row r="102" spans="1:21">
      <c r="A102" s="5"/>
      <c r="B102" s="30" t="s">
        <v>99</v>
      </c>
      <c r="C102" s="524"/>
      <c r="E102" s="5"/>
      <c r="F102" s="5">
        <f>F108/2-G106</f>
        <v>1.7999999999999998</v>
      </c>
      <c r="G102" s="5">
        <v>0</v>
      </c>
      <c r="H102" s="5"/>
      <c r="I102" s="6"/>
      <c r="K102" s="5"/>
      <c r="L102" s="5"/>
      <c r="M102" s="5"/>
    </row>
    <row r="103" spans="1:21">
      <c r="A103" s="5"/>
      <c r="B103" s="519" t="s">
        <v>119</v>
      </c>
      <c r="C103" s="533">
        <f>IF(C99=0,0,C99/(C95+H95+K95))</f>
        <v>0.24804136036298519</v>
      </c>
      <c r="D103" s="5"/>
      <c r="E103" s="5"/>
      <c r="F103" s="5">
        <f>(F108/2)+G103*I108-G106</f>
        <v>2.8</v>
      </c>
      <c r="G103" s="5">
        <f>G108</f>
        <v>1</v>
      </c>
      <c r="H103" s="10">
        <f>D95*F95</f>
        <v>1</v>
      </c>
      <c r="I103" s="10" t="s">
        <v>31</v>
      </c>
      <c r="K103" s="5"/>
      <c r="L103" s="5"/>
      <c r="M103" s="5"/>
      <c r="S103" s="27"/>
      <c r="T103" s="27"/>
      <c r="U103" s="27"/>
    </row>
    <row r="104" spans="1:21" ht="13.5" thickBot="1">
      <c r="B104" s="520"/>
      <c r="C104" s="534"/>
      <c r="E104" s="5"/>
      <c r="F104" s="5">
        <f>-F108/2-(G104*H108)-G106</f>
        <v>0</v>
      </c>
      <c r="G104" s="5">
        <f>G108</f>
        <v>1</v>
      </c>
      <c r="H104" s="10">
        <f>D95*I95</f>
        <v>1</v>
      </c>
      <c r="I104" s="10" t="s">
        <v>32</v>
      </c>
    </row>
    <row r="105" spans="1:21" ht="13.5" thickTop="1">
      <c r="E105" s="5"/>
      <c r="F105" s="5">
        <f>-F108/2-G106</f>
        <v>0.99999999999999989</v>
      </c>
      <c r="G105" s="5">
        <f>G101</f>
        <v>0</v>
      </c>
      <c r="H105" s="5"/>
      <c r="I105" s="5"/>
    </row>
    <row r="106" spans="1:21">
      <c r="E106" s="5"/>
      <c r="F106" s="8"/>
      <c r="G106" s="8">
        <f>-F108/2-(G104*H108)</f>
        <v>-1.4</v>
      </c>
      <c r="H106" s="5"/>
      <c r="I106" s="5"/>
      <c r="L106" s="17"/>
    </row>
    <row r="107" spans="1:21">
      <c r="E107" s="5"/>
      <c r="F107" s="5" t="s">
        <v>34</v>
      </c>
      <c r="G107" s="5" t="s">
        <v>35</v>
      </c>
      <c r="H107" s="5" t="s">
        <v>36</v>
      </c>
      <c r="I107" s="5" t="s">
        <v>37</v>
      </c>
      <c r="L107" s="17"/>
    </row>
    <row r="108" spans="1:21">
      <c r="E108" s="5"/>
      <c r="F108" s="10">
        <f>C95</f>
        <v>0.8</v>
      </c>
      <c r="G108" s="10">
        <f>D95</f>
        <v>1</v>
      </c>
      <c r="H108" s="10">
        <f>I95</f>
        <v>1</v>
      </c>
      <c r="I108" s="10">
        <f>F95</f>
        <v>1</v>
      </c>
      <c r="L108" s="17"/>
    </row>
    <row r="109" spans="1:21">
      <c r="E109" s="5"/>
      <c r="F109" s="10"/>
      <c r="G109" s="10"/>
      <c r="H109" s="10"/>
      <c r="I109" s="10"/>
      <c r="L109" s="17"/>
    </row>
    <row r="110" spans="1:21">
      <c r="E110" s="5"/>
      <c r="F110" s="10"/>
      <c r="G110" s="10"/>
      <c r="H110" s="10"/>
      <c r="I110" s="10"/>
      <c r="L110" s="17"/>
    </row>
    <row r="111" spans="1:21">
      <c r="E111" s="5"/>
      <c r="F111" s="10"/>
      <c r="G111" s="10"/>
      <c r="H111" s="10"/>
      <c r="I111" s="10"/>
      <c r="L111" s="17"/>
    </row>
    <row r="112" spans="1:21">
      <c r="E112" s="5"/>
      <c r="F112" s="10"/>
      <c r="G112" s="10"/>
      <c r="H112" s="10"/>
      <c r="I112" s="10"/>
      <c r="L112" s="17"/>
    </row>
    <row r="113" spans="2:12">
      <c r="C113" s="41"/>
    </row>
    <row r="114" spans="2:12">
      <c r="B114" s="163" t="s">
        <v>141</v>
      </c>
      <c r="C114" s="163"/>
    </row>
    <row r="115" spans="2:12">
      <c r="F115" s="17"/>
      <c r="G115" s="17"/>
    </row>
    <row r="116" spans="2:12">
      <c r="F116" s="17"/>
      <c r="G116" s="17"/>
    </row>
    <row r="117" spans="2:12">
      <c r="F117" s="17"/>
      <c r="G117" s="17"/>
    </row>
    <row r="118" spans="2:12">
      <c r="F118" s="17"/>
      <c r="G118" s="17"/>
    </row>
    <row r="119" spans="2:12">
      <c r="F119" s="17"/>
      <c r="G119" s="17"/>
      <c r="H119" s="17"/>
      <c r="I119" s="17"/>
      <c r="J119" s="17"/>
      <c r="K119" s="17"/>
    </row>
    <row r="120" spans="2:12">
      <c r="F120" s="17"/>
      <c r="G120" s="17"/>
      <c r="H120" s="17"/>
      <c r="I120" s="17"/>
      <c r="J120" s="17"/>
      <c r="K120" s="17"/>
    </row>
    <row r="121" spans="2:12">
      <c r="F121" s="17"/>
      <c r="G121" s="17"/>
      <c r="H121" s="17"/>
      <c r="I121" s="17"/>
      <c r="J121" s="17"/>
      <c r="K121" s="17"/>
    </row>
    <row r="122" spans="2:12">
      <c r="F122" s="17"/>
      <c r="G122" s="17"/>
      <c r="H122" s="17"/>
      <c r="I122" s="17"/>
      <c r="J122" s="17"/>
      <c r="K122" s="17"/>
    </row>
    <row r="123" spans="2:12">
      <c r="F123" s="17"/>
      <c r="G123" s="17"/>
      <c r="H123" s="17"/>
      <c r="I123" s="17"/>
      <c r="J123" s="17"/>
      <c r="K123" s="17"/>
    </row>
    <row r="124" spans="2:12">
      <c r="F124" s="17"/>
      <c r="G124" s="17"/>
      <c r="H124" s="17"/>
      <c r="I124" s="17"/>
      <c r="J124" s="17"/>
      <c r="K124" s="17"/>
    </row>
    <row r="125" spans="2:12">
      <c r="C125" s="17" t="s">
        <v>85</v>
      </c>
      <c r="F125" s="17"/>
      <c r="G125" s="17"/>
      <c r="H125" s="17"/>
      <c r="I125" s="17"/>
      <c r="J125" s="17"/>
      <c r="K125" s="17"/>
    </row>
    <row r="126" spans="2:12" ht="13.5" thickBot="1">
      <c r="F126" s="17"/>
      <c r="G126" s="17"/>
      <c r="H126" s="17"/>
      <c r="I126" s="17"/>
      <c r="J126" s="17"/>
      <c r="K126" s="17"/>
    </row>
    <row r="127" spans="2:12" ht="13.5" thickTop="1">
      <c r="B127" s="38" t="s">
        <v>64</v>
      </c>
      <c r="C127" s="472" t="s">
        <v>102</v>
      </c>
      <c r="D127" s="473"/>
      <c r="E127" s="474"/>
      <c r="H127" s="17"/>
      <c r="I127" s="17"/>
      <c r="J127" s="17"/>
      <c r="K127" s="17"/>
    </row>
    <row r="128" spans="2:12">
      <c r="B128" s="114" t="s">
        <v>65</v>
      </c>
      <c r="C128" s="475"/>
      <c r="D128" s="476"/>
      <c r="E128" s="477"/>
      <c r="G128" s="17"/>
      <c r="H128" s="17"/>
      <c r="I128" s="17"/>
      <c r="J128" s="17"/>
      <c r="L128" s="17"/>
    </row>
    <row r="129" spans="2:12">
      <c r="B129" s="44" t="s">
        <v>66</v>
      </c>
      <c r="C129" s="36">
        <v>0.02</v>
      </c>
      <c r="D129" s="36">
        <v>2.2499999999999999E-2</v>
      </c>
      <c r="E129" s="37">
        <v>2.5000000000000001E-2</v>
      </c>
      <c r="G129" s="17"/>
      <c r="H129" s="17"/>
      <c r="I129" s="17"/>
      <c r="J129" s="17"/>
      <c r="L129" s="17"/>
    </row>
    <row r="130" spans="2:12">
      <c r="B130" s="44" t="s">
        <v>67</v>
      </c>
      <c r="C130" s="36">
        <v>0.03</v>
      </c>
      <c r="D130" s="36">
        <v>3.3000000000000002E-2</v>
      </c>
      <c r="E130" s="37">
        <v>3.5000000000000003E-2</v>
      </c>
      <c r="G130" s="17"/>
      <c r="H130" s="17"/>
      <c r="I130" s="17"/>
      <c r="J130" s="17"/>
      <c r="L130" s="17"/>
    </row>
    <row r="131" spans="2:12">
      <c r="B131" s="44" t="s">
        <v>68</v>
      </c>
      <c r="C131" s="36">
        <v>2.5000000000000001E-2</v>
      </c>
      <c r="D131" s="36">
        <v>2.75E-2</v>
      </c>
      <c r="E131" s="37">
        <v>0.03</v>
      </c>
      <c r="G131" s="17"/>
      <c r="H131" s="17"/>
      <c r="I131" s="17"/>
      <c r="J131" s="17"/>
      <c r="L131" s="17"/>
    </row>
    <row r="132" spans="2:12">
      <c r="B132" s="44" t="s">
        <v>69</v>
      </c>
      <c r="C132" s="36">
        <v>2.75E-2</v>
      </c>
      <c r="D132" s="36">
        <v>0.03</v>
      </c>
      <c r="E132" s="37">
        <v>3.3000000000000002E-2</v>
      </c>
      <c r="G132" s="17"/>
      <c r="H132" s="17"/>
      <c r="I132" s="17"/>
      <c r="J132" s="17"/>
      <c r="L132" s="17"/>
    </row>
    <row r="133" spans="2:12">
      <c r="B133" s="45" t="s">
        <v>70</v>
      </c>
      <c r="C133" s="46"/>
      <c r="D133" s="46"/>
      <c r="E133" s="47"/>
      <c r="G133" s="17"/>
      <c r="H133" s="17"/>
      <c r="I133" s="17"/>
      <c r="J133" s="17"/>
      <c r="L133" s="17"/>
    </row>
    <row r="134" spans="2:12">
      <c r="B134" s="48" t="s">
        <v>71</v>
      </c>
      <c r="C134" s="49">
        <v>0.03</v>
      </c>
      <c r="D134" s="49">
        <v>3.5000000000000003E-2</v>
      </c>
      <c r="E134" s="50">
        <v>0.04</v>
      </c>
      <c r="G134" s="17"/>
      <c r="H134" s="17"/>
      <c r="I134" s="17"/>
      <c r="J134" s="17"/>
      <c r="L134" s="17"/>
    </row>
    <row r="135" spans="2:12">
      <c r="B135" s="45" t="s">
        <v>72</v>
      </c>
      <c r="C135" s="46"/>
      <c r="D135" s="46"/>
      <c r="E135" s="47"/>
      <c r="G135" s="17"/>
      <c r="H135" s="17"/>
      <c r="I135" s="17"/>
      <c r="J135" s="17"/>
      <c r="L135" s="17"/>
    </row>
    <row r="136" spans="2:12" ht="13.5" thickBot="1">
      <c r="B136" s="51" t="s">
        <v>73</v>
      </c>
      <c r="C136" s="52">
        <v>0.03</v>
      </c>
      <c r="D136" s="52">
        <v>3.3000000000000002E-2</v>
      </c>
      <c r="E136" s="53">
        <v>3.5000000000000003E-2</v>
      </c>
      <c r="L136" s="17"/>
    </row>
    <row r="137" spans="2:12" ht="13.5" thickTop="1">
      <c r="B137" s="54"/>
      <c r="C137" s="29"/>
      <c r="D137" s="29"/>
      <c r="E137" s="29"/>
    </row>
    <row r="138" spans="2:12">
      <c r="B138" s="54" t="s">
        <v>184</v>
      </c>
      <c r="C138" s="12">
        <v>0.03</v>
      </c>
      <c r="D138" s="29"/>
      <c r="E138" s="29"/>
    </row>
    <row r="140" spans="2:12">
      <c r="B140" s="54" t="s">
        <v>185</v>
      </c>
      <c r="C140" s="12">
        <v>8</v>
      </c>
    </row>
    <row r="143" spans="2:12">
      <c r="B143" s="163" t="s">
        <v>140</v>
      </c>
    </row>
    <row r="144" spans="2:12" ht="13.5" thickBot="1">
      <c r="B144"/>
    </row>
    <row r="145" spans="2:15" ht="14.25" thickTop="1" thickBot="1">
      <c r="B145" s="478" t="s">
        <v>145</v>
      </c>
      <c r="C145" s="479"/>
      <c r="D145" s="486" t="s">
        <v>149</v>
      </c>
      <c r="E145" s="486"/>
      <c r="F145" s="164" t="s">
        <v>150</v>
      </c>
      <c r="G145" s="516" t="s">
        <v>151</v>
      </c>
      <c r="H145" s="517"/>
      <c r="I145" s="518"/>
    </row>
    <row r="146" spans="2:15">
      <c r="B146" s="197" t="s">
        <v>146</v>
      </c>
      <c r="C146" s="480">
        <f>IF(C85=0,0,C65/C85)</f>
        <v>0.71763664270925986</v>
      </c>
      <c r="D146" s="484" t="s">
        <v>78</v>
      </c>
      <c r="E146" s="491">
        <f>C99</f>
        <v>0.9</v>
      </c>
      <c r="F146" s="514" t="str">
        <f>IF(E146&lt;=C146,"REDISEÑO","ACEPTADO")</f>
        <v>ACEPTADO</v>
      </c>
      <c r="G146" s="193" t="s">
        <v>135</v>
      </c>
      <c r="H146" s="482" t="str">
        <f>IF(E146&lt;C146,"&gt;","&lt;")</f>
        <v>&lt;</v>
      </c>
      <c r="I146" s="510" t="s">
        <v>128</v>
      </c>
      <c r="M146" s="29"/>
      <c r="N146" s="29"/>
      <c r="O146" s="29"/>
    </row>
    <row r="147" spans="2:15">
      <c r="B147" s="198" t="s">
        <v>88</v>
      </c>
      <c r="C147" s="481"/>
      <c r="D147" s="485"/>
      <c r="E147" s="492"/>
      <c r="F147" s="515"/>
      <c r="G147" s="194">
        <f>C146</f>
        <v>0.71763664270925986</v>
      </c>
      <c r="H147" s="483"/>
      <c r="I147" s="511"/>
      <c r="M147" s="29"/>
      <c r="N147" s="29"/>
      <c r="O147" s="29"/>
    </row>
    <row r="148" spans="2:15">
      <c r="B148" s="199" t="s">
        <v>75</v>
      </c>
      <c r="C148" s="506">
        <f>C65</f>
        <v>2.8705465708370395</v>
      </c>
      <c r="D148" s="527" t="s">
        <v>76</v>
      </c>
      <c r="E148" s="493">
        <f>IF(C138=0,0,IF(C103=0,0,(1/C138)*E146*(C99/(C95+H95+K95))^(2/3)*((AA1)^(1/2))))</f>
        <v>3.3497751096340891</v>
      </c>
      <c r="F148" s="531" t="str">
        <f>IF(E148&lt;=C148,"REDISEÑO","ACEPTADO")</f>
        <v>ACEPTADO</v>
      </c>
      <c r="G148" s="195" t="s">
        <v>132</v>
      </c>
      <c r="H148" s="508" t="str">
        <f>IF(E148&lt;C148,"&gt;","&lt;")</f>
        <v>&lt;</v>
      </c>
      <c r="I148" s="512" t="s">
        <v>133</v>
      </c>
      <c r="K148" s="63"/>
      <c r="M148" s="29"/>
      <c r="N148" s="29"/>
      <c r="O148" s="29"/>
    </row>
    <row r="149" spans="2:15">
      <c r="B149" s="198" t="s">
        <v>147</v>
      </c>
      <c r="C149" s="507"/>
      <c r="D149" s="528"/>
      <c r="E149" s="494"/>
      <c r="F149" s="531"/>
      <c r="G149" s="196" t="s">
        <v>136</v>
      </c>
      <c r="H149" s="509"/>
      <c r="I149" s="513"/>
      <c r="M149" s="29"/>
      <c r="N149" s="29"/>
      <c r="O149" s="29"/>
    </row>
    <row r="150" spans="2:15">
      <c r="B150" s="199" t="s">
        <v>79</v>
      </c>
      <c r="C150" s="525">
        <f>C85</f>
        <v>4</v>
      </c>
      <c r="D150" s="529" t="s">
        <v>77</v>
      </c>
      <c r="E150" s="495">
        <f>IF(C103=0,0,E148/E146)</f>
        <v>3.7219723440378765</v>
      </c>
      <c r="F150" s="515" t="str">
        <f>IF(E150&gt;=C150,"REDISEÑO","ACEPTADO")</f>
        <v>ACEPTADO</v>
      </c>
      <c r="G150" s="497" t="s">
        <v>137</v>
      </c>
      <c r="H150" s="487" t="str">
        <f>IF(E150&gt;C150,"&lt;","&gt;")</f>
        <v>&gt;</v>
      </c>
      <c r="I150" s="489" t="s">
        <v>134</v>
      </c>
      <c r="M150" s="29"/>
      <c r="N150" s="29"/>
      <c r="O150" s="29"/>
    </row>
    <row r="151" spans="2:15" ht="13.5" thickBot="1">
      <c r="B151" s="200" t="s">
        <v>148</v>
      </c>
      <c r="C151" s="526"/>
      <c r="D151" s="530"/>
      <c r="E151" s="496"/>
      <c r="F151" s="532"/>
      <c r="G151" s="498"/>
      <c r="H151" s="488"/>
      <c r="I151" s="490"/>
      <c r="M151" s="29"/>
      <c r="N151" s="29"/>
      <c r="O151" s="29"/>
    </row>
    <row r="152" spans="2:15" ht="13.5" thickTop="1"/>
  </sheetData>
  <mergeCells count="57">
    <mergeCell ref="B50:B51"/>
    <mergeCell ref="C50:C51"/>
    <mergeCell ref="B95:B96"/>
    <mergeCell ref="B3:H3"/>
    <mergeCell ref="C48:C49"/>
    <mergeCell ref="B48:B49"/>
    <mergeCell ref="B46:B47"/>
    <mergeCell ref="C46:C47"/>
    <mergeCell ref="C52:C53"/>
    <mergeCell ref="C54:C55"/>
    <mergeCell ref="B52:B53"/>
    <mergeCell ref="B71:B72"/>
    <mergeCell ref="B54:B55"/>
    <mergeCell ref="B67:H67"/>
    <mergeCell ref="B44:C44"/>
    <mergeCell ref="E95:E96"/>
    <mergeCell ref="C103:C104"/>
    <mergeCell ref="H95:H96"/>
    <mergeCell ref="E93:E94"/>
    <mergeCell ref="G95:G96"/>
    <mergeCell ref="C93:C94"/>
    <mergeCell ref="C95:C96"/>
    <mergeCell ref="D95:D96"/>
    <mergeCell ref="D93:D94"/>
    <mergeCell ref="C150:C151"/>
    <mergeCell ref="D148:D149"/>
    <mergeCell ref="D150:D151"/>
    <mergeCell ref="F148:F149"/>
    <mergeCell ref="F150:F151"/>
    <mergeCell ref="B93:B94"/>
    <mergeCell ref="I93:K93"/>
    <mergeCell ref="J95:J96"/>
    <mergeCell ref="I95:I96"/>
    <mergeCell ref="C148:C149"/>
    <mergeCell ref="H148:H149"/>
    <mergeCell ref="I146:I147"/>
    <mergeCell ref="I148:I149"/>
    <mergeCell ref="F95:F96"/>
    <mergeCell ref="F146:F147"/>
    <mergeCell ref="G145:I145"/>
    <mergeCell ref="K95:K96"/>
    <mergeCell ref="B103:B104"/>
    <mergeCell ref="F93:H93"/>
    <mergeCell ref="C99:C100"/>
    <mergeCell ref="C101:C102"/>
    <mergeCell ref="H150:H151"/>
    <mergeCell ref="I150:I151"/>
    <mergeCell ref="E146:E147"/>
    <mergeCell ref="E148:E149"/>
    <mergeCell ref="E150:E151"/>
    <mergeCell ref="G150:G151"/>
    <mergeCell ref="C127:E128"/>
    <mergeCell ref="B145:C145"/>
    <mergeCell ref="C146:C147"/>
    <mergeCell ref="H146:H147"/>
    <mergeCell ref="D146:D147"/>
    <mergeCell ref="D145:E145"/>
  </mergeCells>
  <phoneticPr fontId="0" type="noConversion"/>
  <conditionalFormatting sqref="E95:E96 J95:K96 G95:H96 C99:C103 E156 C86:C89 C65:C66 C69 E146:E151">
    <cfRule type="cellIs" dxfId="5" priority="1" stopIfTrue="1" operator="notEqual">
      <formula>0</formula>
    </cfRule>
  </conditionalFormatting>
  <conditionalFormatting sqref="F146:F151">
    <cfRule type="cellIs" dxfId="4" priority="2" stopIfTrue="1" operator="equal">
      <formula>"ACEPTADO"</formula>
    </cfRule>
  </conditionalFormatting>
  <conditionalFormatting sqref="C146:C151">
    <cfRule type="cellIs" dxfId="3" priority="3" stopIfTrue="1" operator="notEqual">
      <formula>0</formula>
    </cfRule>
  </conditionalFormatting>
  <pageMargins left="0.75" right="0.75" top="1" bottom="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1</xdr:col>
                <xdr:colOff>1028700</xdr:colOff>
                <xdr:row>4</xdr:row>
                <xdr:rowOff>85725</xdr:rowOff>
              </from>
              <to>
                <xdr:col>1</xdr:col>
                <xdr:colOff>1981200</xdr:colOff>
                <xdr:row>8</xdr:row>
                <xdr:rowOff>85725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7">
            <anchor moveWithCells="1">
              <from>
                <xdr:col>1</xdr:col>
                <xdr:colOff>9525</xdr:colOff>
                <xdr:row>115</xdr:row>
                <xdr:rowOff>28575</xdr:rowOff>
              </from>
              <to>
                <xdr:col>1</xdr:col>
                <xdr:colOff>2286000</xdr:colOff>
                <xdr:row>122</xdr:row>
                <xdr:rowOff>28575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79" r:id="rId8">
          <objectPr defaultSize="0" autoPict="0" r:id="rId9">
            <anchor moveWithCells="1">
              <from>
                <xdr:col>3</xdr:col>
                <xdr:colOff>247650</xdr:colOff>
                <xdr:row>114</xdr:row>
                <xdr:rowOff>152400</xdr:rowOff>
              </from>
              <to>
                <xdr:col>4</xdr:col>
                <xdr:colOff>1171575</xdr:colOff>
                <xdr:row>121</xdr:row>
                <xdr:rowOff>142875</xdr:rowOff>
              </to>
            </anchor>
          </objectPr>
        </oleObject>
      </mc:Choice>
      <mc:Fallback>
        <oleObject progId="Equation.3" shapeId="3079" r:id="rId8"/>
      </mc:Fallback>
    </mc:AlternateContent>
    <mc:AlternateContent xmlns:mc="http://schemas.openxmlformats.org/markup-compatibility/2006">
      <mc:Choice Requires="x14">
        <oleObject progId="Equation.3" shapeId="3082" r:id="rId10">
          <objectPr defaultSize="0" autoPict="0" r:id="rId5">
            <anchor moveWithCells="1">
              <from>
                <xdr:col>1</xdr:col>
                <xdr:colOff>371475</xdr:colOff>
                <xdr:row>59</xdr:row>
                <xdr:rowOff>66675</xdr:rowOff>
              </from>
              <to>
                <xdr:col>1</xdr:col>
                <xdr:colOff>1323975</xdr:colOff>
                <xdr:row>63</xdr:row>
                <xdr:rowOff>66675</xdr:rowOff>
              </to>
            </anchor>
          </objectPr>
        </oleObject>
      </mc:Choice>
      <mc:Fallback>
        <oleObject progId="Equation.3" shapeId="3082" r:id="rId10"/>
      </mc:Fallback>
    </mc:AlternateContent>
    <mc:AlternateContent xmlns:mc="http://schemas.openxmlformats.org/markup-compatibility/2006">
      <mc:Choice Requires="x14">
        <oleObject progId="Equation.3" shapeId="3096" r:id="rId11">
          <objectPr defaultSize="0" autoPict="0" r:id="rId12">
            <anchor moveWithCells="1">
              <from>
                <xdr:col>3</xdr:col>
                <xdr:colOff>752475</xdr:colOff>
                <xdr:row>32</xdr:row>
                <xdr:rowOff>66675</xdr:rowOff>
              </from>
              <to>
                <xdr:col>4</xdr:col>
                <xdr:colOff>1104900</xdr:colOff>
                <xdr:row>36</xdr:row>
                <xdr:rowOff>142875</xdr:rowOff>
              </to>
            </anchor>
          </objectPr>
        </oleObject>
      </mc:Choice>
      <mc:Fallback>
        <oleObject progId="Equation.3" shapeId="3096" r:id="rId11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showZeros="0" topLeftCell="A13" zoomScale="75" workbookViewId="0">
      <selection activeCell="F21" sqref="F21"/>
    </sheetView>
  </sheetViews>
  <sheetFormatPr baseColWidth="10" defaultRowHeight="12.75"/>
  <cols>
    <col min="1" max="1" width="22" customWidth="1"/>
    <col min="2" max="2" width="14.85546875" style="101" customWidth="1"/>
    <col min="3" max="3" width="11.42578125" style="103"/>
    <col min="4" max="4" width="11.42578125" style="101"/>
    <col min="5" max="5" width="11.42578125" style="107"/>
    <col min="6" max="6" width="11.42578125" style="101"/>
    <col min="7" max="7" width="11.42578125" style="103"/>
  </cols>
  <sheetData>
    <row r="1" spans="1:15" ht="15.75">
      <c r="C1" s="102" t="s">
        <v>91</v>
      </c>
    </row>
    <row r="2" spans="1:15" ht="13.5" thickBot="1">
      <c r="A2" s="103" t="s">
        <v>92</v>
      </c>
      <c r="B2" s="148">
        <f>'Canal de desviación'!E146</f>
        <v>0.9</v>
      </c>
    </row>
    <row r="3" spans="1:15" ht="14.25" thickTop="1" thickBot="1">
      <c r="A3" s="149" t="s">
        <v>34</v>
      </c>
      <c r="B3" s="577">
        <f>'Canal de desviación'!C95</f>
        <v>0.8</v>
      </c>
      <c r="C3" s="578"/>
      <c r="D3"/>
      <c r="E3"/>
      <c r="F3"/>
      <c r="G3"/>
    </row>
    <row r="4" spans="1:15" ht="13.5" thickBot="1">
      <c r="A4" s="150" t="s">
        <v>93</v>
      </c>
      <c r="B4" s="105" t="s">
        <v>94</v>
      </c>
      <c r="C4" s="106" t="s">
        <v>95</v>
      </c>
      <c r="D4"/>
      <c r="E4"/>
      <c r="F4"/>
      <c r="G4"/>
    </row>
    <row r="5" spans="1:15" ht="13.5" thickBot="1">
      <c r="A5" s="151">
        <v>0.1</v>
      </c>
      <c r="B5" s="152">
        <f t="shared" ref="B5:B24" si="0">IF($B$2=0,0,(-$B$3+($B$3^2-4*A5*(-$B$2))^(1/2))/(2*A5))</f>
        <v>0.99999999999999978</v>
      </c>
      <c r="C5" s="104">
        <f t="shared" ref="C5:C24" si="1">IF($B$2=0,0,$B$2/(2*(B5^2+(B5*A5)^2)^(1/2)+$B$3))</f>
        <v>0.32028753288287076</v>
      </c>
      <c r="D5"/>
      <c r="E5"/>
      <c r="F5"/>
      <c r="G5"/>
    </row>
    <row r="6" spans="1:15">
      <c r="A6" s="151">
        <f>A5+0.1</f>
        <v>0.2</v>
      </c>
      <c r="B6" s="152">
        <f t="shared" si="0"/>
        <v>0.91547594742265037</v>
      </c>
      <c r="C6" s="104">
        <f t="shared" si="1"/>
        <v>0.33743100952392618</v>
      </c>
      <c r="D6"/>
      <c r="E6"/>
      <c r="F6"/>
      <c r="G6"/>
      <c r="N6" s="504">
        <f>IF(C5=$B$25,A5,IF(C6=$B$25,A6,IF(C7=$B$25,A7,IF(C7=$B$25,A7,IF(C8=$B$25,A8,IF(C9=$B$25,A9,IF(C10=$B$25,A10,IF(C11=$B$25,A11))))))))</f>
        <v>0.6</v>
      </c>
      <c r="O6" s="571">
        <f>((IF(C5=$B$25,B5,IF(C6=$B$25,B6,IF(C7=$B$25,B7,IF(C8=$B$25,B8,IF(C9=$B$25,B9,IF(C10=$B$25,B10,IF(C11=$B$25,B11)))))))))</f>
        <v>0.7277667108901259</v>
      </c>
    </row>
    <row r="7" spans="1:15" ht="13.5" thickBot="1">
      <c r="A7" s="151">
        <f t="shared" ref="A7:A24" si="2">A6+0.1</f>
        <v>0.30000000000000004</v>
      </c>
      <c r="B7" s="152">
        <f t="shared" si="0"/>
        <v>0.85247950810066708</v>
      </c>
      <c r="C7" s="104">
        <f t="shared" si="1"/>
        <v>0.34883322456860433</v>
      </c>
      <c r="D7"/>
      <c r="E7"/>
      <c r="F7"/>
      <c r="G7"/>
      <c r="N7" s="505"/>
      <c r="O7" s="572"/>
    </row>
    <row r="8" spans="1:15" ht="13.5" thickTop="1">
      <c r="A8" s="151">
        <f t="shared" si="2"/>
        <v>0.4</v>
      </c>
      <c r="B8" s="152">
        <f t="shared" si="0"/>
        <v>0.80277563773199467</v>
      </c>
      <c r="C8" s="104">
        <f t="shared" si="1"/>
        <v>0.35583929285483612</v>
      </c>
      <c r="D8"/>
      <c r="E8"/>
      <c r="F8"/>
      <c r="G8"/>
    </row>
    <row r="9" spans="1:15">
      <c r="A9" s="151">
        <f t="shared" si="2"/>
        <v>0.5</v>
      </c>
      <c r="B9" s="152">
        <f t="shared" si="0"/>
        <v>0.76204993518133102</v>
      </c>
      <c r="C9" s="104">
        <f t="shared" si="1"/>
        <v>0.35942557218739618</v>
      </c>
      <c r="D9"/>
      <c r="E9"/>
      <c r="F9"/>
      <c r="G9"/>
    </row>
    <row r="10" spans="1:15">
      <c r="A10" s="151">
        <f t="shared" si="2"/>
        <v>0.6</v>
      </c>
      <c r="B10" s="152">
        <f t="shared" si="0"/>
        <v>0.7277667108901259</v>
      </c>
      <c r="C10" s="104">
        <f t="shared" si="1"/>
        <v>0.36037059463301818</v>
      </c>
      <c r="D10"/>
      <c r="E10"/>
      <c r="F10"/>
      <c r="G10"/>
    </row>
    <row r="11" spans="1:15">
      <c r="A11" s="151">
        <f t="shared" si="2"/>
        <v>0.7</v>
      </c>
      <c r="B11" s="152">
        <f t="shared" si="0"/>
        <v>0.69831348818794137</v>
      </c>
      <c r="C11" s="104">
        <f t="shared" si="1"/>
        <v>0.35931005482235623</v>
      </c>
      <c r="D11" s="155"/>
      <c r="E11"/>
      <c r="F11"/>
      <c r="G11"/>
    </row>
    <row r="12" spans="1:15">
      <c r="A12" s="151">
        <f t="shared" si="2"/>
        <v>0.79999999999999993</v>
      </c>
      <c r="B12" s="152">
        <f t="shared" si="0"/>
        <v>0.67260393995585743</v>
      </c>
      <c r="C12" s="104">
        <f t="shared" si="1"/>
        <v>0.3567596751595809</v>
      </c>
      <c r="D12"/>
      <c r="E12"/>
      <c r="F12"/>
      <c r="G12"/>
    </row>
    <row r="13" spans="1:15">
      <c r="A13" s="151">
        <f t="shared" si="2"/>
        <v>0.89999999999999991</v>
      </c>
      <c r="B13" s="152">
        <f t="shared" si="0"/>
        <v>0.64987308908845609</v>
      </c>
      <c r="C13" s="104">
        <f t="shared" si="1"/>
        <v>0.35313094713310483</v>
      </c>
      <c r="D13"/>
      <c r="E13"/>
      <c r="F13"/>
      <c r="G13"/>
    </row>
    <row r="14" spans="1:15">
      <c r="A14" s="151">
        <f t="shared" si="2"/>
        <v>0.99999999999999989</v>
      </c>
      <c r="B14" s="152">
        <f t="shared" si="0"/>
        <v>0.62956301409870008</v>
      </c>
      <c r="C14" s="104">
        <f t="shared" si="1"/>
        <v>0.34874622360053403</v>
      </c>
      <c r="D14"/>
      <c r="E14"/>
      <c r="F14"/>
      <c r="G14"/>
    </row>
    <row r="15" spans="1:15">
      <c r="A15" s="151">
        <f t="shared" si="2"/>
        <v>1.0999999999999999</v>
      </c>
      <c r="B15" s="152">
        <f t="shared" si="0"/>
        <v>0.61125502679669175</v>
      </c>
      <c r="C15" s="104">
        <f t="shared" si="1"/>
        <v>0.34385374890097736</v>
      </c>
      <c r="D15"/>
      <c r="E15"/>
      <c r="F15"/>
      <c r="G15"/>
    </row>
    <row r="16" spans="1:15">
      <c r="A16" s="151">
        <f t="shared" si="2"/>
        <v>1.2</v>
      </c>
      <c r="B16" s="152">
        <f t="shared" si="0"/>
        <v>0.59462739380500373</v>
      </c>
      <c r="C16" s="104">
        <f t="shared" si="1"/>
        <v>0.33864181164669999</v>
      </c>
      <c r="D16"/>
      <c r="E16"/>
      <c r="F16"/>
      <c r="G16"/>
    </row>
    <row r="17" spans="1:17">
      <c r="A17" s="151">
        <f t="shared" si="2"/>
        <v>1.3</v>
      </c>
      <c r="B17" s="152">
        <f t="shared" si="0"/>
        <v>0.57942789189775357</v>
      </c>
      <c r="C17" s="104">
        <f t="shared" si="1"/>
        <v>0.33325127896340662</v>
      </c>
      <c r="D17"/>
      <c r="E17"/>
      <c r="F17"/>
      <c r="G17"/>
    </row>
    <row r="18" spans="1:17">
      <c r="A18" s="93">
        <f t="shared" si="2"/>
        <v>1.4000000000000001</v>
      </c>
      <c r="B18" s="152">
        <f t="shared" si="0"/>
        <v>0.56545537770092746</v>
      </c>
      <c r="C18" s="104">
        <f t="shared" si="1"/>
        <v>0.32778616756920143</v>
      </c>
      <c r="D18"/>
      <c r="E18"/>
      <c r="F18"/>
      <c r="G18"/>
    </row>
    <row r="19" spans="1:17">
      <c r="A19" s="93">
        <f t="shared" si="2"/>
        <v>1.5000000000000002</v>
      </c>
      <c r="B19" s="152">
        <f t="shared" si="0"/>
        <v>0.55254704849630043</v>
      </c>
      <c r="C19" s="104">
        <f t="shared" si="1"/>
        <v>0.32232224260106429</v>
      </c>
      <c r="D19"/>
      <c r="E19"/>
      <c r="F19"/>
      <c r="G19"/>
    </row>
    <row r="20" spans="1:17">
      <c r="A20" s="93">
        <f t="shared" si="2"/>
        <v>1.6000000000000003</v>
      </c>
      <c r="B20" s="152">
        <f t="shared" si="0"/>
        <v>0.54056941504209488</v>
      </c>
      <c r="C20" s="104">
        <f t="shared" si="1"/>
        <v>0.31691383227306985</v>
      </c>
      <c r="D20"/>
      <c r="E20"/>
      <c r="F20"/>
      <c r="G20"/>
    </row>
    <row r="21" spans="1:17">
      <c r="A21" s="93">
        <f t="shared" si="2"/>
        <v>1.7000000000000004</v>
      </c>
      <c r="B21" s="152">
        <f t="shared" si="0"/>
        <v>0.52941176470588225</v>
      </c>
      <c r="C21" s="104">
        <f t="shared" si="1"/>
        <v>0.3115991293547733</v>
      </c>
      <c r="D21"/>
      <c r="E21"/>
      <c r="F21"/>
      <c r="G21"/>
    </row>
    <row r="22" spans="1:17">
      <c r="A22" s="93">
        <f t="shared" si="2"/>
        <v>1.8000000000000005</v>
      </c>
      <c r="B22" s="152">
        <f t="shared" si="0"/>
        <v>0.51898133689590753</v>
      </c>
      <c r="C22" s="104">
        <f t="shared" si="1"/>
        <v>0.30640426191264952</v>
      </c>
      <c r="D22"/>
      <c r="E22"/>
      <c r="F22"/>
      <c r="G22"/>
    </row>
    <row r="23" spans="1:17">
      <c r="A23" s="93">
        <f t="shared" si="2"/>
        <v>1.9000000000000006</v>
      </c>
      <c r="B23" s="152">
        <f t="shared" si="0"/>
        <v>0.50919970164091266</v>
      </c>
      <c r="C23" s="104">
        <f t="shared" si="1"/>
        <v>0.30134639060434176</v>
      </c>
      <c r="D23"/>
      <c r="E23"/>
      <c r="F23"/>
      <c r="G23"/>
    </row>
    <row r="24" spans="1:17" ht="13.5" thickBot="1">
      <c r="A24" s="93">
        <f t="shared" si="2"/>
        <v>2.0000000000000004</v>
      </c>
      <c r="B24" s="152">
        <f t="shared" si="0"/>
        <v>0.49999999999999989</v>
      </c>
      <c r="C24" s="104">
        <f t="shared" si="1"/>
        <v>0.29643605040133275</v>
      </c>
      <c r="D24"/>
      <c r="E24"/>
      <c r="F24"/>
      <c r="G24"/>
    </row>
    <row r="25" spans="1:17" ht="13.5" thickBot="1">
      <c r="A25" s="94" t="s">
        <v>96</v>
      </c>
      <c r="B25" s="579">
        <f>MAX(C5:C24)</f>
        <v>0.36037059463301818</v>
      </c>
      <c r="C25" s="580"/>
      <c r="D25"/>
      <c r="E25"/>
      <c r="F25"/>
      <c r="G25"/>
    </row>
    <row r="26" spans="1:17" ht="13.5" thickTop="1">
      <c r="A26" s="112"/>
      <c r="B26" s="101" t="s">
        <v>124</v>
      </c>
    </row>
    <row r="27" spans="1:17" s="17" customFormat="1" ht="15">
      <c r="A27" s="5"/>
      <c r="B27" s="5"/>
      <c r="C27" s="5"/>
      <c r="D27" s="113" t="s">
        <v>101</v>
      </c>
      <c r="E27" s="6"/>
      <c r="F27" s="6"/>
      <c r="G27" s="6"/>
      <c r="H27" s="6"/>
      <c r="I27" s="6"/>
      <c r="J27" s="6"/>
      <c r="K27" s="6"/>
      <c r="L27" s="5"/>
    </row>
    <row r="28" spans="1:17" s="17" customFormat="1" ht="13.5" thickBot="1">
      <c r="A28" s="5"/>
      <c r="B28" s="5"/>
      <c r="C28" s="5"/>
      <c r="D28" s="5"/>
      <c r="E28" s="6"/>
      <c r="F28" s="6"/>
      <c r="G28" s="6"/>
      <c r="H28" s="6"/>
      <c r="I28" s="6"/>
      <c r="J28" s="6"/>
      <c r="K28" s="6"/>
      <c r="L28" s="5"/>
    </row>
    <row r="29" spans="1:17" s="20" customFormat="1" ht="13.5" thickTop="1">
      <c r="A29" s="110" t="s">
        <v>27</v>
      </c>
      <c r="B29" s="539" t="s">
        <v>19</v>
      </c>
      <c r="C29" s="539" t="s">
        <v>20</v>
      </c>
      <c r="D29" s="535" t="s">
        <v>21</v>
      </c>
      <c r="E29" s="501" t="s">
        <v>22</v>
      </c>
      <c r="F29" s="502"/>
      <c r="G29" s="521"/>
      <c r="H29" s="501" t="s">
        <v>23</v>
      </c>
      <c r="I29" s="502"/>
      <c r="J29" s="503"/>
      <c r="K29" s="19"/>
      <c r="N29" s="21"/>
      <c r="O29" s="21"/>
      <c r="P29" s="21"/>
      <c r="Q29" s="21"/>
    </row>
    <row r="30" spans="1:17" s="20" customFormat="1" ht="13.5" thickBot="1">
      <c r="A30" s="111" t="s">
        <v>100</v>
      </c>
      <c r="B30" s="540"/>
      <c r="C30" s="540"/>
      <c r="D30" s="536"/>
      <c r="E30" s="22" t="s">
        <v>24</v>
      </c>
      <c r="F30" s="23" t="s">
        <v>25</v>
      </c>
      <c r="G30" s="23" t="s">
        <v>26</v>
      </c>
      <c r="H30" s="22" t="s">
        <v>24</v>
      </c>
      <c r="I30" s="24" t="s">
        <v>25</v>
      </c>
      <c r="J30" s="25" t="s">
        <v>27</v>
      </c>
      <c r="K30" s="18"/>
      <c r="N30" s="21"/>
      <c r="O30" s="21"/>
      <c r="P30" s="21"/>
      <c r="Q30" s="21"/>
    </row>
    <row r="31" spans="1:17" s="17" customFormat="1">
      <c r="A31" s="547">
        <v>50</v>
      </c>
      <c r="B31" s="504">
        <v>0.2</v>
      </c>
      <c r="C31" s="541">
        <f>IF(C7=$B$25,B7,IF(C8=$B$25,B8,IF(C9=$B$25,B9,IF(C10=$B$25,B10,IF(C11=$B$25,B11,IF(C12=$B$25,B12,IF(C13=$B$25,B13,IF(C14=$B$25,B14))))))))</f>
        <v>0.7277667108901259</v>
      </c>
      <c r="D31" s="573">
        <f>IF(B2=0,0,(C31*E31+B31+C31*H31))</f>
        <v>1.073320053068151</v>
      </c>
      <c r="E31" s="563">
        <f>IF(C16&gt;C17,N6,IF(C17=$B$25,A17,IF(C18=$B$25,A18,IF(C19=$B$25,A19,IF(C20=$B$25,A20,IF(C21=$B$25,A21,IF(C22=$B$25,A22,IF(C23=$B$25,A23))))))))</f>
        <v>0.6</v>
      </c>
      <c r="F31" s="575">
        <f>IF(C31=0,0,DEGREES(ATAN(C31*E31/C31)))</f>
        <v>30.963756532073521</v>
      </c>
      <c r="G31" s="575">
        <f>(($C$31*E31)^2+$C$31^2)^(1/2)</f>
        <v>0.84871453637402228</v>
      </c>
      <c r="H31" s="563">
        <f>IF(C16&gt;C17,N6,IF(C17=$B$25,A17,IF(C18=$B$25,A18,IF(C19=$B$25,A19,IF(C20=$B$25,A20,IF(C21=$B$25,A21,IF(C22=$B$25,A22,IF(C23=$B$25,A23))))))))</f>
        <v>0.6</v>
      </c>
      <c r="I31" s="565">
        <f>IF(C31=0,0,DEGREES(ATAN(C31*H31/C31)))</f>
        <v>30.963756532073521</v>
      </c>
      <c r="J31" s="567">
        <f>(($C$31*H31)^2+$C$31^2)^(1/2)</f>
        <v>0.84871453637402228</v>
      </c>
      <c r="K31" s="26"/>
    </row>
    <row r="32" spans="1:17" s="17" customFormat="1" ht="13.5" thickBot="1">
      <c r="A32" s="548"/>
      <c r="B32" s="505"/>
      <c r="C32" s="542"/>
      <c r="D32" s="574"/>
      <c r="E32" s="564"/>
      <c r="F32" s="576"/>
      <c r="G32" s="576"/>
      <c r="H32" s="564"/>
      <c r="I32" s="566"/>
      <c r="J32" s="568"/>
      <c r="K32" s="26"/>
    </row>
    <row r="33" spans="1:20" s="17" customFormat="1" ht="14.25" thickTop="1" thickBot="1">
      <c r="A33" s="5"/>
      <c r="B33" s="5"/>
      <c r="D33" s="5"/>
      <c r="E33" s="5"/>
      <c r="F33" s="6"/>
      <c r="G33" s="6"/>
      <c r="H33" s="6"/>
      <c r="I33" s="6"/>
      <c r="J33" s="8"/>
      <c r="K33" s="8"/>
      <c r="L33" s="8"/>
      <c r="M33" s="27"/>
      <c r="N33" s="27"/>
      <c r="O33" s="27"/>
      <c r="P33" s="27"/>
      <c r="Q33" s="27"/>
    </row>
    <row r="34" spans="1:20" s="17" customFormat="1" ht="13.5" thickTop="1">
      <c r="A34" s="28" t="s">
        <v>98</v>
      </c>
      <c r="B34" s="569">
        <f>(B31+D31)*C31/2</f>
        <v>0.46333997346592443</v>
      </c>
      <c r="D34" s="29"/>
      <c r="J34" s="5"/>
      <c r="K34" s="5"/>
      <c r="L34" s="5"/>
    </row>
    <row r="35" spans="1:20" s="17" customFormat="1">
      <c r="A35" s="30" t="s">
        <v>30</v>
      </c>
      <c r="B35" s="570"/>
      <c r="D35" s="5"/>
      <c r="E35" s="5" t="s">
        <v>28</v>
      </c>
      <c r="F35" s="5" t="s">
        <v>29</v>
      </c>
      <c r="G35" s="7"/>
      <c r="H35" s="7"/>
      <c r="I35" s="6"/>
      <c r="J35" s="5"/>
      <c r="K35" s="5"/>
      <c r="L35" s="5"/>
    </row>
    <row r="36" spans="1:20" s="17" customFormat="1">
      <c r="A36" s="31" t="s">
        <v>33</v>
      </c>
      <c r="B36" s="561">
        <f>B34*A31</f>
        <v>23.16699867329622</v>
      </c>
      <c r="D36" s="5"/>
      <c r="E36" s="5">
        <f>-E43/2-F41</f>
        <v>0.43666002653407554</v>
      </c>
      <c r="F36" s="5">
        <v>0</v>
      </c>
      <c r="G36" s="9"/>
      <c r="H36" s="7"/>
      <c r="I36" s="6"/>
      <c r="J36" s="5"/>
      <c r="K36" s="5"/>
      <c r="L36" s="5"/>
    </row>
    <row r="37" spans="1:20" s="17" customFormat="1" ht="13.5" thickBot="1">
      <c r="A37" s="153" t="s">
        <v>99</v>
      </c>
      <c r="B37" s="562"/>
      <c r="D37" s="5"/>
      <c r="E37" s="5">
        <f>E43/2-F41</f>
        <v>0.6366600265340755</v>
      </c>
      <c r="F37" s="5">
        <v>0</v>
      </c>
      <c r="G37" s="5"/>
      <c r="H37" s="6"/>
      <c r="I37" s="29"/>
      <c r="J37" s="5"/>
      <c r="K37" s="5"/>
      <c r="L37" s="5"/>
    </row>
    <row r="38" spans="1:20" s="17" customFormat="1" ht="13.5" thickTop="1">
      <c r="A38" s="10"/>
      <c r="B38" s="10"/>
      <c r="C38" s="5"/>
      <c r="D38" s="5"/>
      <c r="E38" s="5">
        <f>(E43/2)+F38*H43-F41</f>
        <v>1.073320053068151</v>
      </c>
      <c r="F38" s="5">
        <f>F43</f>
        <v>0.7277667108901259</v>
      </c>
      <c r="G38" s="10">
        <f>C31*E31</f>
        <v>0.43666002653407554</v>
      </c>
      <c r="H38" s="10" t="s">
        <v>31</v>
      </c>
      <c r="I38" s="29"/>
      <c r="J38" s="5"/>
      <c r="K38" s="5"/>
      <c r="L38" s="5"/>
      <c r="R38" s="27"/>
      <c r="S38" s="27"/>
      <c r="T38" s="27"/>
    </row>
    <row r="39" spans="1:20" s="17" customFormat="1">
      <c r="D39" s="5"/>
      <c r="E39" s="5">
        <f>-E43/2-(F39*G43)-F41</f>
        <v>0</v>
      </c>
      <c r="F39" s="5">
        <f>F43</f>
        <v>0.7277667108901259</v>
      </c>
      <c r="G39" s="10">
        <f>C31*H31</f>
        <v>0.43666002653407554</v>
      </c>
      <c r="H39" s="10" t="s">
        <v>32</v>
      </c>
      <c r="I39" s="29"/>
      <c r="J39" s="29"/>
      <c r="K39" s="29"/>
    </row>
    <row r="40" spans="1:20" s="17" customFormat="1">
      <c r="D40" s="5"/>
      <c r="E40" s="5">
        <f>-E43/2-F41</f>
        <v>0.43666002653407554</v>
      </c>
      <c r="F40" s="5">
        <f>F36</f>
        <v>0</v>
      </c>
      <c r="G40" s="5"/>
      <c r="H40" s="5"/>
      <c r="I40" s="29"/>
      <c r="J40" s="29"/>
      <c r="K40" s="29"/>
    </row>
    <row r="41" spans="1:20" s="17" customFormat="1">
      <c r="D41" s="5"/>
      <c r="E41" s="8"/>
      <c r="F41" s="8">
        <f>-E43/2-(F39*G43)</f>
        <v>-0.53666002653407552</v>
      </c>
      <c r="G41" s="5"/>
      <c r="H41" s="5"/>
      <c r="I41" s="29"/>
      <c r="J41" s="29"/>
    </row>
    <row r="42" spans="1:20" s="17" customFormat="1">
      <c r="D42" s="5"/>
      <c r="E42" s="5" t="s">
        <v>34</v>
      </c>
      <c r="F42" s="5" t="s">
        <v>35</v>
      </c>
      <c r="G42" s="5" t="s">
        <v>36</v>
      </c>
      <c r="H42" s="5" t="s">
        <v>37</v>
      </c>
      <c r="I42" s="29"/>
      <c r="J42" s="29"/>
    </row>
    <row r="43" spans="1:20" s="17" customFormat="1">
      <c r="D43" s="5"/>
      <c r="E43" s="10">
        <f>B31</f>
        <v>0.2</v>
      </c>
      <c r="F43" s="10">
        <f>C31</f>
        <v>0.7277667108901259</v>
      </c>
      <c r="G43" s="10">
        <f>H31</f>
        <v>0.6</v>
      </c>
      <c r="H43" s="10">
        <f>E31</f>
        <v>0.6</v>
      </c>
      <c r="I43" s="29"/>
      <c r="J43" s="29"/>
    </row>
    <row r="44" spans="1:20" s="17" customFormat="1">
      <c r="D44" s="5"/>
      <c r="E44" s="10"/>
      <c r="F44" s="10"/>
      <c r="G44" s="10"/>
      <c r="H44" s="10"/>
      <c r="I44" s="29"/>
      <c r="J44" s="29"/>
    </row>
    <row r="45" spans="1:20" s="17" customFormat="1">
      <c r="A45" s="32"/>
      <c r="B45" s="33"/>
      <c r="D45" s="5"/>
      <c r="E45" s="10"/>
      <c r="F45" s="10"/>
      <c r="G45" s="10"/>
      <c r="H45" s="10"/>
      <c r="I45" s="29"/>
      <c r="J45" s="29"/>
    </row>
    <row r="46" spans="1:20" s="17" customFormat="1">
      <c r="E46" s="5"/>
      <c r="F46" s="10"/>
      <c r="G46" s="10"/>
      <c r="H46" s="10"/>
      <c r="I46" s="10"/>
      <c r="J46" s="29"/>
      <c r="K46" s="29"/>
    </row>
    <row r="47" spans="1:20" s="17" customFormat="1" ht="13.5" thickBot="1">
      <c r="E47" s="5"/>
      <c r="F47" s="10"/>
      <c r="G47" s="10"/>
      <c r="H47" s="10"/>
      <c r="I47" s="10"/>
      <c r="J47" s="29"/>
      <c r="K47" s="29"/>
    </row>
    <row r="48" spans="1:20" s="17" customFormat="1" ht="13.5" thickTop="1">
      <c r="B48" s="156" t="s">
        <v>125</v>
      </c>
      <c r="C48" s="157">
        <f>'Canal de desviación'!E148</f>
        <v>3.3497751096340891</v>
      </c>
      <c r="D48" s="5"/>
      <c r="E48" s="5"/>
      <c r="F48" s="6"/>
      <c r="G48" s="29"/>
      <c r="H48" s="29"/>
      <c r="I48" s="29"/>
      <c r="J48" s="29"/>
    </row>
    <row r="49" spans="2:7">
      <c r="B49" s="158" t="s">
        <v>126</v>
      </c>
      <c r="C49" s="159">
        <f>(1/'Canal de desviación'!C138)*('Canal de desviación'!E146)*('Canal de desviación'!E146/(B31+G31+J31))^(2/3)*'Canal de desviación'!AA1^(0.5)</f>
        <v>5.1608062410530291</v>
      </c>
      <c r="D49" s="107"/>
      <c r="E49" s="101"/>
      <c r="F49" s="103"/>
      <c r="G49"/>
    </row>
    <row r="50" spans="2:7" ht="13.5" thickBot="1">
      <c r="B50" s="160" t="s">
        <v>127</v>
      </c>
      <c r="C50" s="161">
        <f>C49/B34</f>
        <v>11.138271111056151</v>
      </c>
      <c r="D50" s="107"/>
      <c r="E50" s="101"/>
      <c r="F50" s="103"/>
      <c r="G50"/>
    </row>
    <row r="51" spans="2:7" ht="13.5" thickTop="1"/>
  </sheetData>
  <mergeCells count="21">
    <mergeCell ref="B3:C3"/>
    <mergeCell ref="B25:C25"/>
    <mergeCell ref="D29:D30"/>
    <mergeCell ref="E29:G29"/>
    <mergeCell ref="B29:B30"/>
    <mergeCell ref="C29:C30"/>
    <mergeCell ref="O6:O7"/>
    <mergeCell ref="H29:J29"/>
    <mergeCell ref="A31:A32"/>
    <mergeCell ref="B31:B32"/>
    <mergeCell ref="C31:C32"/>
    <mergeCell ref="D31:D32"/>
    <mergeCell ref="E31:E32"/>
    <mergeCell ref="F31:F32"/>
    <mergeCell ref="G31:G32"/>
    <mergeCell ref="N6:N7"/>
    <mergeCell ref="B36:B37"/>
    <mergeCell ref="H31:H32"/>
    <mergeCell ref="I31:I32"/>
    <mergeCell ref="J31:J32"/>
    <mergeCell ref="B34:B35"/>
  </mergeCells>
  <phoneticPr fontId="0" type="noConversion"/>
  <conditionalFormatting sqref="A15:A24 C5:C24">
    <cfRule type="cellIs" dxfId="2" priority="1" stopIfTrue="1" operator="equal">
      <formula>$B$25</formula>
    </cfRule>
  </conditionalFormatting>
  <conditionalFormatting sqref="D31:D32 B34:B37 I31:J32 F31:G32">
    <cfRule type="cellIs" dxfId="1" priority="2" stopIfTrue="1" operator="notEqual">
      <formula>0</formula>
    </cfRule>
  </conditionalFormatting>
  <conditionalFormatting sqref="A5:A14">
    <cfRule type="cellIs" dxfId="0" priority="3" stopIfTrue="1" operator="equal">
      <formula>$B$25</formula>
    </cfRule>
  </conditionalFormatting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PP ZANJA DISEÑO generalizado</vt:lpstr>
      <vt:lpstr>PP CANAL</vt:lpstr>
      <vt:lpstr>Presentación</vt:lpstr>
      <vt:lpstr>Contenido</vt:lpstr>
      <vt:lpstr>Analisis de precipitaciones</vt:lpstr>
      <vt:lpstr>Tabla Kolmogorov</vt:lpstr>
      <vt:lpstr>Analisis estadistico</vt:lpstr>
      <vt:lpstr>Procesamiento estadistico</vt:lpstr>
      <vt:lpstr>Hoja1</vt:lpstr>
      <vt:lpstr>Coeficiente de Escorrentia</vt:lpstr>
      <vt:lpstr>Hoja3</vt:lpstr>
      <vt:lpstr>Hoja2</vt:lpstr>
      <vt:lpstr>Diseño Zanjas Infiltracion </vt:lpstr>
      <vt:lpstr>Canal de desviación</vt:lpstr>
      <vt:lpstr>Radio Hidraulico</vt:lpstr>
    </vt:vector>
  </TitlesOfParts>
  <Company>CONAF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CONAF</dc:creator>
  <cp:lastModifiedBy>Mauricio Lemus</cp:lastModifiedBy>
  <cp:lastPrinted>2002-08-23T12:51:20Z</cp:lastPrinted>
  <dcterms:created xsi:type="dcterms:W3CDTF">2000-11-28T16:08:49Z</dcterms:created>
  <dcterms:modified xsi:type="dcterms:W3CDTF">2017-11-21T11:55:20Z</dcterms:modified>
</cp:coreProperties>
</file>