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15600" windowHeight="10155" activeTab="2"/>
  </bookViews>
  <sheets>
    <sheet name="ejercicio 1" sheetId="1" r:id="rId1"/>
    <sheet name="ejercico 2" sheetId="2" r:id="rId2"/>
    <sheet name="ejercicio 3" sheetId="3" r:id="rId3"/>
  </sheets>
  <calcPr calcId="125725"/>
</workbook>
</file>

<file path=xl/calcChain.xml><?xml version="1.0" encoding="utf-8"?>
<calcChain xmlns="http://schemas.openxmlformats.org/spreadsheetml/2006/main">
  <c r="H96" i="1"/>
  <c r="J97" s="1"/>
  <c r="L67"/>
  <c r="L68"/>
  <c r="L66"/>
  <c r="G72" l="1"/>
  <c r="I76" s="1"/>
  <c r="I82" s="1"/>
  <c r="L34"/>
  <c r="I75" l="1"/>
  <c r="I81" s="1"/>
  <c r="I74"/>
  <c r="L31"/>
  <c r="I43" s="1"/>
  <c r="I78" l="1"/>
  <c r="I80"/>
  <c r="I84" s="1"/>
  <c r="I86" s="1"/>
  <c r="I42"/>
  <c r="J42" s="1"/>
  <c r="I41"/>
  <c r="C22" i="3"/>
  <c r="E22"/>
  <c r="E21"/>
  <c r="C21"/>
  <c r="G13"/>
  <c r="E17"/>
  <c r="E18"/>
  <c r="E19"/>
  <c r="E20"/>
  <c r="E16"/>
  <c r="G30" i="2"/>
  <c r="I36"/>
  <c r="I37"/>
  <c r="D34"/>
  <c r="H34"/>
  <c r="I35"/>
  <c r="I34"/>
  <c r="E34"/>
  <c r="H36"/>
  <c r="H35"/>
  <c r="E37"/>
  <c r="E36"/>
  <c r="E35"/>
  <c r="D36"/>
  <c r="D35"/>
  <c r="I30"/>
  <c r="H30"/>
  <c r="G29"/>
  <c r="G28"/>
  <c r="J43" i="1"/>
  <c r="Q35"/>
  <c r="Q34"/>
  <c r="Q33"/>
  <c r="Q32"/>
  <c r="Q31"/>
  <c r="N35"/>
  <c r="M35"/>
  <c r="L35"/>
  <c r="M37"/>
  <c r="M36"/>
  <c r="M34"/>
  <c r="N34"/>
  <c r="L33"/>
  <c r="I55" s="1"/>
  <c r="J55" s="1"/>
  <c r="L32"/>
  <c r="I47" s="1"/>
  <c r="I44" l="1"/>
  <c r="M38"/>
  <c r="O35" s="1"/>
  <c r="J41"/>
  <c r="J44" s="1"/>
  <c r="J45" s="1"/>
  <c r="J47"/>
  <c r="I53"/>
  <c r="I48"/>
  <c r="J48" s="1"/>
  <c r="I54"/>
  <c r="J54" s="1"/>
  <c r="I49"/>
  <c r="J49" s="1"/>
  <c r="O34"/>
  <c r="M41" s="1"/>
  <c r="M43" l="1"/>
  <c r="N43" s="1"/>
  <c r="J50"/>
  <c r="J51" s="1"/>
  <c r="N41"/>
  <c r="I56"/>
  <c r="J53"/>
  <c r="J56" s="1"/>
  <c r="J57" s="1"/>
  <c r="I50"/>
  <c r="M42"/>
  <c r="N42" s="1"/>
  <c r="M44" l="1"/>
  <c r="N44"/>
  <c r="N45" s="1"/>
</calcChain>
</file>

<file path=xl/sharedStrings.xml><?xml version="1.0" encoding="utf-8"?>
<sst xmlns="http://schemas.openxmlformats.org/spreadsheetml/2006/main" count="134" uniqueCount="98">
  <si>
    <t>1)</t>
  </si>
  <si>
    <t>Escenario</t>
  </si>
  <si>
    <t>Probabilidad</t>
  </si>
  <si>
    <t>A</t>
  </si>
  <si>
    <t>B</t>
  </si>
  <si>
    <t>C</t>
  </si>
  <si>
    <t>Auge</t>
  </si>
  <si>
    <t>0.20</t>
  </si>
  <si>
    <t>0.15</t>
  </si>
  <si>
    <t>0.17</t>
  </si>
  <si>
    <t>0.2</t>
  </si>
  <si>
    <t>Normal</t>
  </si>
  <si>
    <t>0.65</t>
  </si>
  <si>
    <t>0.11</t>
  </si>
  <si>
    <t>0.14</t>
  </si>
  <si>
    <t>0.13</t>
  </si>
  <si>
    <t>Recesión</t>
  </si>
  <si>
    <t>-0.02</t>
  </si>
  <si>
    <t>-0.04</t>
  </si>
  <si>
    <t>-0.09</t>
  </si>
  <si>
    <t xml:space="preserve">Auge </t>
  </si>
  <si>
    <t>Pobabilidad</t>
  </si>
  <si>
    <t xml:space="preserve">Cartera </t>
  </si>
  <si>
    <t>i)</t>
  </si>
  <si>
    <t>ii)</t>
  </si>
  <si>
    <t>iii)</t>
  </si>
  <si>
    <t>iV)</t>
  </si>
  <si>
    <t>v)</t>
  </si>
  <si>
    <t>%</t>
  </si>
  <si>
    <t>Esperanza</t>
  </si>
  <si>
    <t>Desv. Estandar</t>
  </si>
  <si>
    <t>iv)</t>
  </si>
  <si>
    <t>2)</t>
  </si>
  <si>
    <t>Dos sociedades anónimas, cuyas acciones hoy valen lo mismo,  tienen las</t>
  </si>
  <si>
    <t>siguientes expectativas de rentabilidad:</t>
  </si>
  <si>
    <t>Si se produce una depresión, sus rentabilidades serán -18% y 20%, respectivamente;</t>
  </si>
  <si>
    <t>Si se produce un auge, las rentabilidades serán 20% y -18%, respectivamente.</t>
  </si>
  <si>
    <t>La probabilidad de auge es de 60% y de depresión es 40%.</t>
  </si>
  <si>
    <t xml:space="preserve">Se pide calcular la desviación estándar de tres carteras: </t>
  </si>
  <si>
    <r>
      <rPr>
        <b/>
        <sz val="12"/>
        <rFont val="Times New Roman"/>
        <family val="1"/>
      </rPr>
      <t>primera</t>
    </r>
    <r>
      <rPr>
        <sz val="12"/>
        <rFont val="Times New Roman"/>
        <family val="1"/>
      </rPr>
      <t>, dos acciones de la primera empresa;</t>
    </r>
  </si>
  <si>
    <r>
      <rPr>
        <b/>
        <sz val="12"/>
        <rFont val="Times New Roman"/>
        <family val="1"/>
      </rPr>
      <t>segunda</t>
    </r>
    <r>
      <rPr>
        <sz val="12"/>
        <rFont val="Times New Roman"/>
        <family val="1"/>
      </rPr>
      <t xml:space="preserve">, dos acciones de la segunda empresa; </t>
    </r>
  </si>
  <si>
    <r>
      <t xml:space="preserve">y </t>
    </r>
    <r>
      <rPr>
        <b/>
        <sz val="12"/>
        <rFont val="Times New Roman"/>
        <family val="1"/>
      </rPr>
      <t>tercera</t>
    </r>
    <r>
      <rPr>
        <sz val="12"/>
        <rFont val="Times New Roman"/>
        <family val="1"/>
      </rPr>
      <t>, dos acciones, una de cada empresa.</t>
    </r>
  </si>
  <si>
    <t>Depresión</t>
  </si>
  <si>
    <t>probabilidad</t>
  </si>
  <si>
    <t>Desv. Estándar</t>
  </si>
  <si>
    <t>esperanzas</t>
  </si>
  <si>
    <t>3)</t>
  </si>
  <si>
    <t>El mercado históricamente ha tenido una prima por riesgo de mercado del 6,8%</t>
  </si>
  <si>
    <t xml:space="preserve"> y hoy en día la rentabilidad libre de riesgo es de 3.5%.</t>
  </si>
  <si>
    <t>Las rentabilidades del mercado en los últimos 5 meses han sido de:</t>
  </si>
  <si>
    <t>7%, 11%, 12%, 5% y 14%</t>
  </si>
  <si>
    <t xml:space="preserve">Las cinco últimas rentabilidades mensuales de la empresa </t>
  </si>
  <si>
    <t>Celco han sido 1,35 veces mayores a las del mercado.</t>
  </si>
  <si>
    <t>Considerando los datos anteriores calcule:</t>
  </si>
  <si>
    <t>A)      ¿Cuánto vale el coeficiente beta de la empresa Celco?</t>
  </si>
  <si>
    <t>B)      En cuanto estima usted hoy la rentabilidad esperada del mercado y de la empresa Celco?</t>
  </si>
  <si>
    <t>prima por riesgo</t>
  </si>
  <si>
    <t xml:space="preserve">r libre de riesgo </t>
  </si>
  <si>
    <t>rentabilidad del mercado</t>
  </si>
  <si>
    <t>r esperado mercado</t>
  </si>
  <si>
    <t xml:space="preserve">r celco </t>
  </si>
  <si>
    <t>Para resolver las partes iv y v se debe calcular la rentabnilidad de las carteras.</t>
  </si>
  <si>
    <t>La rentabilidad de las carteras es el promedio ponderado de las rentabilidad de los títulos</t>
  </si>
  <si>
    <t>Se debe ponderar por el capital invertido en cada título.</t>
  </si>
  <si>
    <t>Rentabilidad con 1 acción de cada título</t>
  </si>
  <si>
    <t>Como las acciones valen lo mismo, se debe obtener el promedio de la rentabilidad de la cartera (se divide por 3)</t>
  </si>
  <si>
    <t>Caso auge</t>
  </si>
  <si>
    <t xml:space="preserve">Rentabilidad </t>
  </si>
  <si>
    <t>Caso normal</t>
  </si>
  <si>
    <t>Caso recesión</t>
  </si>
  <si>
    <t>Sus probabilidades son las mismas que en el caso original (pues los escenarios no han cambiado, sino que sólo la combinación de acciones):</t>
  </si>
  <si>
    <t>r esperada cartera iv</t>
  </si>
  <si>
    <t>Ahora se calculan las desviaciones</t>
  </si>
  <si>
    <t>Se calcula el promedio</t>
  </si>
  <si>
    <t>para comprobar:</t>
  </si>
  <si>
    <t>Da cero. OK Está bien.</t>
  </si>
  <si>
    <t>Ahora se eleva al cuadrado</t>
  </si>
  <si>
    <t>varianza (promedio cuadrados)</t>
  </si>
  <si>
    <t>desviación estándar (reaíz cuadrada)</t>
  </si>
  <si>
    <t>Está OK</t>
  </si>
  <si>
    <t xml:space="preserve">Aquí la combinación de acciones es </t>
  </si>
  <si>
    <t xml:space="preserve"> 3 A  y 2 B   y  1 C</t>
  </si>
  <si>
    <t>Por tanto son 6 valores de acciones</t>
  </si>
  <si>
    <t>Ahora se debe calcular el promedio ponderado de la rentabilidad de la cartera para cada caso</t>
  </si>
  <si>
    <t>En el primer caso de auge tenemos</t>
  </si>
  <si>
    <t xml:space="preserve">  </t>
  </si>
  <si>
    <t xml:space="preserve">Es decir, la rentabilidad de la cartera v) enb caso de auge es </t>
  </si>
  <si>
    <t>¿Se entiende?</t>
  </si>
  <si>
    <t>RESPUESTA DEL PROFESOR:</t>
  </si>
  <si>
    <t>Cartera con 3 acciones de la empresa A</t>
  </si>
  <si>
    <t>Cartera con 3 acciones de la Empresa B</t>
  </si>
  <si>
    <t>Calcular la desviación estándar de las siguientes carteras:</t>
  </si>
  <si>
    <t>Cartera con 3 acciones de la Empresa C</t>
  </si>
  <si>
    <t>Cartera con una acción de cada empresa ( A, B y C)</t>
  </si>
  <si>
    <t xml:space="preserve">Cartera con 3 acciones A, 2 acciones B y una acción C (3A, 2B, C) </t>
  </si>
  <si>
    <t>Tres sociedades anónimas A, B y C; cuyas acciones hoy valen lo mismo,</t>
  </si>
  <si>
    <t>tienen las siguientes expectativas de rentabilidad en los 3 escenarios</t>
  </si>
  <si>
    <t>que se muestran con sus respectivas probabilidades:</t>
  </si>
</sst>
</file>

<file path=xl/styles.xml><?xml version="1.0" encoding="utf-8"?>
<styleSheet xmlns="http://schemas.openxmlformats.org/spreadsheetml/2006/main">
  <numFmts count="1">
    <numFmt numFmtId="164" formatCode="0.00000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0" xfId="0" applyFill="1"/>
    <xf numFmtId="0" fontId="2" fillId="0" borderId="7" xfId="0" applyFont="1" applyFill="1" applyBorder="1" applyAlignment="1">
      <alignment horizontal="right"/>
    </xf>
    <xf numFmtId="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8"/>
    </xf>
    <xf numFmtId="0" fontId="0" fillId="0" borderId="0" xfId="0" applyFill="1" applyAlignment="1">
      <alignment horizontal="center"/>
    </xf>
    <xf numFmtId="0" fontId="0" fillId="0" borderId="5" xfId="0" applyFill="1" applyBorder="1"/>
    <xf numFmtId="0" fontId="5" fillId="0" borderId="5" xfId="0" applyFont="1" applyFill="1" applyBorder="1"/>
    <xf numFmtId="0" fontId="6" fillId="0" borderId="0" xfId="0" applyFont="1" applyFill="1"/>
    <xf numFmtId="0" fontId="0" fillId="0" borderId="0" xfId="0" quotePrefix="1" applyFill="1"/>
    <xf numFmtId="0" fontId="3" fillId="0" borderId="0" xfId="0" applyFont="1" applyFill="1"/>
    <xf numFmtId="0" fontId="5" fillId="0" borderId="0" xfId="0" applyFont="1" applyFill="1"/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1" fillId="0" borderId="0" xfId="0" applyFont="1" applyFill="1" applyBorder="1"/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30</xdr:row>
      <xdr:rowOff>104775</xdr:rowOff>
    </xdr:from>
    <xdr:to>
      <xdr:col>11</xdr:col>
      <xdr:colOff>171450</xdr:colOff>
      <xdr:row>30</xdr:row>
      <xdr:rowOff>104775</xdr:rowOff>
    </xdr:to>
    <xdr:cxnSp macro="">
      <xdr:nvCxnSpPr>
        <xdr:cNvPr id="3" name="2 Conector recto de flecha"/>
        <xdr:cNvCxnSpPr/>
      </xdr:nvCxnSpPr>
      <xdr:spPr>
        <a:xfrm>
          <a:off x="7096125" y="4905375"/>
          <a:ext cx="695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31</xdr:row>
      <xdr:rowOff>104775</xdr:rowOff>
    </xdr:from>
    <xdr:to>
      <xdr:col>11</xdr:col>
      <xdr:colOff>180975</xdr:colOff>
      <xdr:row>31</xdr:row>
      <xdr:rowOff>104775</xdr:rowOff>
    </xdr:to>
    <xdr:cxnSp macro="">
      <xdr:nvCxnSpPr>
        <xdr:cNvPr id="4" name="3 Conector recto de flecha"/>
        <xdr:cNvCxnSpPr/>
      </xdr:nvCxnSpPr>
      <xdr:spPr>
        <a:xfrm>
          <a:off x="7105650" y="5095875"/>
          <a:ext cx="695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266700</xdr:colOff>
      <xdr:row>32</xdr:row>
      <xdr:rowOff>114300</xdr:rowOff>
    </xdr:from>
    <xdr:to>
      <xdr:col>11</xdr:col>
      <xdr:colOff>200025</xdr:colOff>
      <xdr:row>32</xdr:row>
      <xdr:rowOff>114300</xdr:rowOff>
    </xdr:to>
    <xdr:cxnSp macro="">
      <xdr:nvCxnSpPr>
        <xdr:cNvPr id="5" name="4 Conector recto de flecha"/>
        <xdr:cNvCxnSpPr/>
      </xdr:nvCxnSpPr>
      <xdr:spPr>
        <a:xfrm>
          <a:off x="7124700" y="5295900"/>
          <a:ext cx="695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276225</xdr:colOff>
      <xdr:row>33</xdr:row>
      <xdr:rowOff>123825</xdr:rowOff>
    </xdr:from>
    <xdr:to>
      <xdr:col>11</xdr:col>
      <xdr:colOff>209550</xdr:colOff>
      <xdr:row>33</xdr:row>
      <xdr:rowOff>123825</xdr:rowOff>
    </xdr:to>
    <xdr:cxnSp macro="">
      <xdr:nvCxnSpPr>
        <xdr:cNvPr id="6" name="5 Conector recto de flecha"/>
        <xdr:cNvCxnSpPr/>
      </xdr:nvCxnSpPr>
      <xdr:spPr>
        <a:xfrm>
          <a:off x="7134225" y="5495925"/>
          <a:ext cx="695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304800</xdr:colOff>
      <xdr:row>34</xdr:row>
      <xdr:rowOff>114300</xdr:rowOff>
    </xdr:from>
    <xdr:to>
      <xdr:col>11</xdr:col>
      <xdr:colOff>238125</xdr:colOff>
      <xdr:row>34</xdr:row>
      <xdr:rowOff>114300</xdr:rowOff>
    </xdr:to>
    <xdr:cxnSp macro="">
      <xdr:nvCxnSpPr>
        <xdr:cNvPr id="7" name="6 Conector recto de flecha"/>
        <xdr:cNvCxnSpPr/>
      </xdr:nvCxnSpPr>
      <xdr:spPr>
        <a:xfrm>
          <a:off x="7162800" y="5676900"/>
          <a:ext cx="695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419100</xdr:colOff>
      <xdr:row>43</xdr:row>
      <xdr:rowOff>142875</xdr:rowOff>
    </xdr:from>
    <xdr:to>
      <xdr:col>5</xdr:col>
      <xdr:colOff>628418</xdr:colOff>
      <xdr:row>47</xdr:row>
      <xdr:rowOff>133256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6467475"/>
          <a:ext cx="1857143" cy="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9"/>
  <sheetViews>
    <sheetView topLeftCell="B1" workbookViewId="0">
      <selection activeCell="D21" sqref="D21"/>
    </sheetView>
  </sheetViews>
  <sheetFormatPr baseColWidth="10" defaultRowHeight="15"/>
  <cols>
    <col min="1" max="1" width="11.42578125" style="3"/>
    <col min="2" max="2" width="15.85546875" style="3" customWidth="1"/>
    <col min="3" max="3" width="2.7109375" style="3" customWidth="1"/>
    <col min="4" max="4" width="13.28515625" style="3" customWidth="1"/>
    <col min="5" max="8" width="11.42578125" style="3"/>
    <col min="9" max="9" width="14.5703125" style="3" bestFit="1" customWidth="1"/>
    <col min="10" max="10" width="12" style="3" bestFit="1" customWidth="1"/>
    <col min="11" max="16384" width="11.42578125" style="3"/>
  </cols>
  <sheetData>
    <row r="1" spans="1:9" ht="15.75">
      <c r="A1" s="6" t="s">
        <v>0</v>
      </c>
      <c r="B1" s="7" t="s">
        <v>95</v>
      </c>
      <c r="C1" s="7"/>
      <c r="D1" s="7"/>
      <c r="E1" s="7"/>
      <c r="F1" s="7"/>
      <c r="G1" s="7"/>
      <c r="H1" s="7"/>
      <c r="I1" s="7"/>
    </row>
    <row r="2" spans="1:9" ht="15.75">
      <c r="A2" s="6"/>
      <c r="B2" s="7" t="s">
        <v>96</v>
      </c>
      <c r="C2" s="7"/>
      <c r="D2" s="7"/>
      <c r="E2" s="7"/>
      <c r="F2" s="8"/>
      <c r="G2" s="8"/>
      <c r="H2" s="8"/>
      <c r="I2" s="7"/>
    </row>
    <row r="3" spans="1:9" ht="15.75">
      <c r="A3" s="6"/>
      <c r="B3" s="7" t="s">
        <v>97</v>
      </c>
      <c r="C3" s="7"/>
      <c r="D3" s="7"/>
      <c r="E3" s="7"/>
      <c r="F3" s="7"/>
      <c r="G3" s="7"/>
      <c r="H3" s="7"/>
      <c r="I3" s="7"/>
    </row>
    <row r="4" spans="1:9" ht="16.5" thickBot="1">
      <c r="A4" s="6"/>
      <c r="B4" s="7"/>
      <c r="C4" s="7"/>
      <c r="D4" s="7"/>
      <c r="E4" s="7"/>
      <c r="F4" s="7"/>
      <c r="G4" s="7"/>
      <c r="H4" s="7"/>
      <c r="I4" s="7"/>
    </row>
    <row r="5" spans="1:9" ht="16.5" thickBot="1">
      <c r="A5" s="6"/>
      <c r="B5" s="9" t="s">
        <v>1</v>
      </c>
      <c r="C5" s="29"/>
      <c r="D5" s="10" t="s">
        <v>2</v>
      </c>
      <c r="E5" s="10" t="s">
        <v>3</v>
      </c>
      <c r="F5" s="10" t="s">
        <v>4</v>
      </c>
      <c r="G5" s="10" t="s">
        <v>5</v>
      </c>
      <c r="H5" s="7"/>
      <c r="I5" s="7"/>
    </row>
    <row r="6" spans="1:9" ht="16.5" thickBot="1">
      <c r="A6" s="6"/>
      <c r="B6" s="11" t="s">
        <v>6</v>
      </c>
      <c r="C6" s="30"/>
      <c r="D6" s="12" t="s">
        <v>7</v>
      </c>
      <c r="E6" s="12" t="s">
        <v>8</v>
      </c>
      <c r="F6" s="12" t="s">
        <v>9</v>
      </c>
      <c r="G6" s="12" t="s">
        <v>10</v>
      </c>
      <c r="H6" s="7"/>
      <c r="I6" s="7"/>
    </row>
    <row r="7" spans="1:9" ht="16.5" thickBot="1">
      <c r="A7" s="6"/>
      <c r="B7" s="11" t="s">
        <v>11</v>
      </c>
      <c r="C7" s="30"/>
      <c r="D7" s="12" t="s">
        <v>12</v>
      </c>
      <c r="E7" s="12" t="s">
        <v>13</v>
      </c>
      <c r="F7" s="12" t="s">
        <v>14</v>
      </c>
      <c r="G7" s="12" t="s">
        <v>15</v>
      </c>
      <c r="H7" s="7"/>
      <c r="I7" s="7"/>
    </row>
    <row r="8" spans="1:9" ht="16.5" thickBot="1">
      <c r="A8" s="6"/>
      <c r="B8" s="11" t="s">
        <v>16</v>
      </c>
      <c r="C8" s="30"/>
      <c r="D8" s="12" t="s">
        <v>8</v>
      </c>
      <c r="E8" s="12" t="s">
        <v>17</v>
      </c>
      <c r="F8" s="12" t="s">
        <v>18</v>
      </c>
      <c r="G8" s="12" t="s">
        <v>19</v>
      </c>
      <c r="H8" s="7"/>
      <c r="I8" s="7"/>
    </row>
    <row r="9" spans="1:9" ht="15.75">
      <c r="A9" s="6"/>
      <c r="B9" s="7"/>
      <c r="C9" s="7"/>
      <c r="D9" s="7"/>
      <c r="E9" s="7"/>
      <c r="F9" s="7"/>
      <c r="G9" s="7"/>
      <c r="H9" s="7"/>
      <c r="I9" s="7"/>
    </row>
    <row r="10" spans="1:9" ht="15.75">
      <c r="A10" s="6"/>
      <c r="B10" s="13" t="s">
        <v>91</v>
      </c>
      <c r="C10" s="13"/>
      <c r="D10" s="7"/>
      <c r="E10" s="7"/>
      <c r="F10" s="7"/>
      <c r="G10" s="7"/>
      <c r="H10" s="7"/>
      <c r="I10" s="7"/>
    </row>
    <row r="11" spans="1:9" ht="15.75">
      <c r="A11" s="6"/>
      <c r="B11" s="31" t="s">
        <v>23</v>
      </c>
      <c r="C11" s="14"/>
      <c r="D11" s="7" t="s">
        <v>89</v>
      </c>
      <c r="E11" s="7"/>
      <c r="F11" s="7"/>
      <c r="G11" s="7"/>
      <c r="H11" s="7"/>
      <c r="I11" s="7"/>
    </row>
    <row r="12" spans="1:9" ht="15.75">
      <c r="A12" s="6"/>
      <c r="B12" s="31" t="s">
        <v>24</v>
      </c>
      <c r="C12" s="14"/>
      <c r="D12" s="7" t="s">
        <v>90</v>
      </c>
      <c r="E12" s="7"/>
      <c r="F12" s="7"/>
      <c r="G12" s="7"/>
      <c r="H12" s="7"/>
      <c r="I12" s="7"/>
    </row>
    <row r="13" spans="1:9" ht="15.75">
      <c r="A13" s="6"/>
      <c r="B13" s="31" t="s">
        <v>25</v>
      </c>
      <c r="C13" s="14"/>
      <c r="D13" s="7" t="s">
        <v>92</v>
      </c>
      <c r="E13" s="7"/>
      <c r="F13" s="7"/>
      <c r="G13" s="7"/>
      <c r="H13" s="7"/>
      <c r="I13" s="7"/>
    </row>
    <row r="14" spans="1:9" ht="15.75">
      <c r="A14" s="6"/>
      <c r="B14" s="31" t="s">
        <v>31</v>
      </c>
      <c r="C14" s="14"/>
      <c r="D14" s="7" t="s">
        <v>93</v>
      </c>
      <c r="E14" s="7"/>
      <c r="F14" s="7"/>
      <c r="G14" s="7"/>
      <c r="H14" s="7"/>
      <c r="I14" s="7"/>
    </row>
    <row r="15" spans="1:9" ht="15.75">
      <c r="A15" s="6"/>
      <c r="B15" s="31" t="s">
        <v>27</v>
      </c>
      <c r="C15" s="14"/>
      <c r="D15" s="7" t="s">
        <v>94</v>
      </c>
      <c r="E15" s="7"/>
      <c r="F15" s="7"/>
      <c r="G15" s="7"/>
      <c r="H15" s="7"/>
      <c r="I15" s="7"/>
    </row>
    <row r="16" spans="1:9" ht="15.75">
      <c r="A16" s="6"/>
      <c r="B16" s="31"/>
      <c r="C16" s="14"/>
      <c r="D16" s="7"/>
      <c r="E16" s="7"/>
      <c r="F16" s="7"/>
      <c r="G16" s="7"/>
      <c r="H16" s="7"/>
      <c r="I16" s="7"/>
    </row>
    <row r="17" spans="1:18" ht="15.75">
      <c r="A17" s="6"/>
      <c r="B17" s="31"/>
      <c r="C17" s="14"/>
      <c r="D17" s="7"/>
      <c r="E17" s="7"/>
      <c r="F17" s="7"/>
      <c r="G17" s="7"/>
      <c r="H17" s="7"/>
      <c r="I17" s="7"/>
    </row>
    <row r="18" spans="1:18" ht="15.75">
      <c r="A18" s="6"/>
      <c r="B18" s="31"/>
      <c r="C18" s="14"/>
      <c r="D18" s="7"/>
      <c r="E18" s="7"/>
      <c r="F18" s="7"/>
      <c r="G18" s="7"/>
      <c r="H18" s="7"/>
      <c r="I18" s="7"/>
    </row>
    <row r="19" spans="1:18" ht="15.75">
      <c r="A19" s="6"/>
      <c r="B19" s="31"/>
      <c r="C19" s="14"/>
      <c r="D19" s="7"/>
      <c r="E19" s="7"/>
      <c r="F19" s="7"/>
      <c r="G19" s="7"/>
      <c r="H19" s="7"/>
      <c r="I19" s="7"/>
    </row>
    <row r="20" spans="1:18" ht="15.75">
      <c r="A20" s="6"/>
      <c r="B20" s="31"/>
      <c r="C20" s="14"/>
      <c r="D20" s="7"/>
      <c r="E20" s="7"/>
      <c r="F20" s="7"/>
      <c r="G20" s="7"/>
      <c r="H20" s="7"/>
      <c r="I20" s="7"/>
    </row>
    <row r="21" spans="1:18" ht="15.75">
      <c r="A21" s="6"/>
      <c r="B21" s="31"/>
      <c r="C21" s="14"/>
      <c r="D21" s="7"/>
      <c r="E21" s="7"/>
      <c r="F21" s="7"/>
      <c r="G21" s="7"/>
      <c r="H21" s="7"/>
      <c r="I21" s="7"/>
    </row>
    <row r="22" spans="1:18" ht="15.75">
      <c r="A22" s="6"/>
      <c r="B22" s="31"/>
      <c r="C22" s="14"/>
      <c r="D22" s="7"/>
      <c r="E22" s="7"/>
      <c r="F22" s="7"/>
      <c r="G22" s="7"/>
      <c r="H22" s="7"/>
      <c r="I22" s="7"/>
    </row>
    <row r="23" spans="1:18" ht="15.75">
      <c r="A23" s="6"/>
      <c r="B23" s="31"/>
      <c r="C23" s="14"/>
      <c r="D23" s="7"/>
      <c r="E23" s="7"/>
      <c r="F23" s="7"/>
      <c r="G23" s="7"/>
      <c r="H23" s="7"/>
      <c r="I23" s="7"/>
    </row>
    <row r="24" spans="1:18" ht="15.75">
      <c r="A24" s="6"/>
      <c r="B24" s="31"/>
      <c r="C24" s="14"/>
      <c r="D24" s="7"/>
      <c r="E24" s="7"/>
      <c r="F24" s="7"/>
      <c r="G24" s="7"/>
      <c r="H24" s="7"/>
      <c r="I24" s="7"/>
    </row>
    <row r="25" spans="1:18" ht="15.75">
      <c r="A25" s="6"/>
      <c r="B25" s="14"/>
      <c r="C25" s="14"/>
      <c r="D25" s="7"/>
      <c r="E25" s="7"/>
      <c r="F25" s="7"/>
      <c r="G25" s="7"/>
      <c r="H25" s="7"/>
      <c r="I25" s="7"/>
    </row>
    <row r="26" spans="1:18" ht="15.75">
      <c r="D26" s="7"/>
    </row>
    <row r="27" spans="1:18" ht="15.75">
      <c r="D27" s="7"/>
    </row>
    <row r="28" spans="1:18" ht="15.75">
      <c r="D28" s="7"/>
    </row>
    <row r="29" spans="1:18" ht="15.75">
      <c r="D29" s="7"/>
    </row>
    <row r="30" spans="1:18" ht="15.75">
      <c r="D30" s="7"/>
      <c r="F30" s="15" t="s">
        <v>21</v>
      </c>
      <c r="G30" s="15" t="s">
        <v>3</v>
      </c>
      <c r="H30" s="15" t="s">
        <v>4</v>
      </c>
      <c r="I30" s="15" t="s">
        <v>5</v>
      </c>
      <c r="L30" s="15" t="s">
        <v>22</v>
      </c>
      <c r="Q30" s="3" t="s">
        <v>29</v>
      </c>
    </row>
    <row r="31" spans="1:18">
      <c r="E31" s="3" t="s">
        <v>20</v>
      </c>
      <c r="F31" s="3">
        <v>0.2</v>
      </c>
      <c r="G31" s="3">
        <v>0.15</v>
      </c>
      <c r="H31" s="3">
        <v>0.17</v>
      </c>
      <c r="I31" s="3">
        <v>0.2</v>
      </c>
      <c r="K31" s="3" t="s">
        <v>23</v>
      </c>
      <c r="L31" s="3">
        <f>((G31*F31)+(G32*F32)+(G33*F33))</f>
        <v>9.8500000000000004E-2</v>
      </c>
      <c r="Q31" s="3">
        <f>0.0985*100</f>
        <v>9.85</v>
      </c>
      <c r="R31" s="3" t="s">
        <v>28</v>
      </c>
    </row>
    <row r="32" spans="1:18">
      <c r="E32" s="3" t="s">
        <v>11</v>
      </c>
      <c r="F32" s="3">
        <v>0.65</v>
      </c>
      <c r="G32" s="3">
        <v>0.11</v>
      </c>
      <c r="H32" s="3">
        <v>0.14000000000000001</v>
      </c>
      <c r="I32" s="3">
        <v>0.13</v>
      </c>
      <c r="K32" s="3" t="s">
        <v>24</v>
      </c>
      <c r="L32" s="3">
        <f>((H31*F31)+(H32*F32)+(H33*F33))</f>
        <v>0.11899999999999999</v>
      </c>
      <c r="Q32" s="3">
        <f>0.119*100</f>
        <v>11.899999999999999</v>
      </c>
      <c r="R32" s="3" t="s">
        <v>28</v>
      </c>
    </row>
    <row r="33" spans="5:18">
      <c r="E33" s="3" t="s">
        <v>16</v>
      </c>
      <c r="F33" s="3">
        <v>0.15</v>
      </c>
      <c r="G33" s="3">
        <v>-0.02</v>
      </c>
      <c r="H33" s="3">
        <v>-0.04</v>
      </c>
      <c r="I33" s="3">
        <v>-0.09</v>
      </c>
      <c r="K33" s="3" t="s">
        <v>25</v>
      </c>
      <c r="L33" s="3">
        <f>((I31*F31)+(I32*F32)+(I33*F33))</f>
        <v>0.11100000000000002</v>
      </c>
      <c r="Q33" s="3">
        <f>0.111*100</f>
        <v>11.1</v>
      </c>
      <c r="R33" s="3" t="s">
        <v>28</v>
      </c>
    </row>
    <row r="34" spans="5:18">
      <c r="K34" s="3" t="s">
        <v>26</v>
      </c>
      <c r="L34" s="3">
        <f>(F31*G31)+(F31*H31)+(F31*I31)</f>
        <v>0.10400000000000001</v>
      </c>
      <c r="M34" s="3">
        <f>(F$32*G32)+(F$32*H32)+(F$32*I32)</f>
        <v>0.24700000000000005</v>
      </c>
      <c r="N34" s="3">
        <f>(F$33*G33)+(F$33*H33)+(F$33*I33)</f>
        <v>-2.2499999999999999E-2</v>
      </c>
      <c r="O34" s="3">
        <f>(L34+M34+N34)/3</f>
        <v>0.10950000000000003</v>
      </c>
      <c r="Q34" s="3">
        <f>0.1095*100</f>
        <v>10.95</v>
      </c>
      <c r="R34" s="3" t="s">
        <v>28</v>
      </c>
    </row>
    <row r="35" spans="5:18">
      <c r="K35" s="3" t="s">
        <v>27</v>
      </c>
      <c r="L35" s="3">
        <f>((G31*F31)+(G32*F32)+(G33*F33))</f>
        <v>9.8500000000000004E-2</v>
      </c>
      <c r="M35" s="3">
        <f>(F31*H31)+(F32*H32)</f>
        <v>0.125</v>
      </c>
      <c r="N35" s="3">
        <f>((F31*I31)+(F32*I32)+(F33*I33))/3</f>
        <v>3.7000000000000005E-2</v>
      </c>
      <c r="O35" s="3">
        <f>(L35+M38+N35)/2</f>
        <v>0.10741666666666667</v>
      </c>
      <c r="Q35" s="3">
        <f>0.107416666666667*100</f>
        <v>10.741666666666699</v>
      </c>
      <c r="R35" s="3" t="s">
        <v>28</v>
      </c>
    </row>
    <row r="36" spans="5:18">
      <c r="L36" s="15" t="s">
        <v>3</v>
      </c>
      <c r="M36" s="3">
        <f>(F32*H32)+(F33*H33)</f>
        <v>8.5000000000000006E-2</v>
      </c>
      <c r="N36" s="15" t="s">
        <v>5</v>
      </c>
    </row>
    <row r="37" spans="5:18">
      <c r="M37" s="3">
        <f>(F31*H31)+(F33*H33)</f>
        <v>2.8000000000000004E-2</v>
      </c>
    </row>
    <row r="38" spans="5:18">
      <c r="M38" s="3">
        <f>(M35+M36+M37)/3</f>
        <v>7.9333333333333339E-2</v>
      </c>
    </row>
    <row r="39" spans="5:18" ht="16.5" thickBot="1">
      <c r="M39" s="15" t="s">
        <v>4</v>
      </c>
      <c r="P39" s="4" t="s">
        <v>31</v>
      </c>
      <c r="Q39" s="4" t="s">
        <v>27</v>
      </c>
    </row>
    <row r="40" spans="5:18" ht="15.75">
      <c r="I40" s="3" t="s">
        <v>30</v>
      </c>
      <c r="P40" s="5">
        <v>10.950000000000003</v>
      </c>
      <c r="Q40" s="5">
        <v>10.741666666666667</v>
      </c>
    </row>
    <row r="41" spans="5:18" ht="15.75">
      <c r="H41" s="3" t="s">
        <v>23</v>
      </c>
      <c r="I41" s="16">
        <f>G31-L$31</f>
        <v>5.149999999999999E-2</v>
      </c>
      <c r="J41" s="16">
        <f>(I41)^2</f>
        <v>2.6522499999999988E-3</v>
      </c>
      <c r="L41" s="3" t="s">
        <v>31</v>
      </c>
      <c r="M41" s="3">
        <f>(L34-O34)</f>
        <v>-5.5000000000000188E-3</v>
      </c>
      <c r="N41" s="3">
        <f>M41^2</f>
        <v>3.0250000000000207E-5</v>
      </c>
      <c r="P41" s="5">
        <v>6.9444422222218662</v>
      </c>
      <c r="Q41" s="5">
        <v>6.3358492809655065</v>
      </c>
    </row>
    <row r="42" spans="5:18">
      <c r="I42" s="16">
        <f>G32-L$31</f>
        <v>1.1499999999999996E-2</v>
      </c>
      <c r="J42" s="16">
        <f>(I42)^2</f>
        <v>1.3224999999999991E-4</v>
      </c>
      <c r="M42" s="3">
        <f>M34-O34</f>
        <v>0.13750000000000001</v>
      </c>
      <c r="N42" s="3">
        <f t="shared" ref="N42:N43" si="0">M42^2</f>
        <v>1.8906250000000003E-2</v>
      </c>
    </row>
    <row r="43" spans="5:18">
      <c r="I43" s="16">
        <f>G33-L$31</f>
        <v>-0.11850000000000001</v>
      </c>
      <c r="J43" s="16">
        <f>(I43)^2</f>
        <v>1.4042250000000003E-2</v>
      </c>
      <c r="M43" s="3">
        <f>N34-O34</f>
        <v>-0.13200000000000003</v>
      </c>
      <c r="N43" s="3">
        <f t="shared" si="0"/>
        <v>1.7424000000000009E-2</v>
      </c>
    </row>
    <row r="44" spans="5:18">
      <c r="I44" s="16">
        <f>(F31*I41)+(F32*I42)+(F33*I43)</f>
        <v>0</v>
      </c>
      <c r="J44" s="16">
        <f>(F31*J41)+(F32*J42)+(F33*J43)</f>
        <v>2.7227500000000003E-3</v>
      </c>
      <c r="M44" s="3">
        <f>(M41*F31)+(F32*M42)+(F33*M43)</f>
        <v>6.8475000000000008E-2</v>
      </c>
      <c r="N44" s="3">
        <f>N41*F31+N42*F32+N43*F33</f>
        <v>1.4908712500000004E-2</v>
      </c>
    </row>
    <row r="45" spans="5:18">
      <c r="I45" s="16"/>
      <c r="J45" s="17">
        <f>POWER(J44,1/2)</f>
        <v>5.2179977002677957E-2</v>
      </c>
      <c r="N45" s="3">
        <f>POWER(N44,1/2)</f>
        <v>0.12210123873245514</v>
      </c>
    </row>
    <row r="47" spans="5:18">
      <c r="H47" s="3" t="s">
        <v>24</v>
      </c>
      <c r="I47" s="16">
        <f>H31-L$32</f>
        <v>5.1000000000000018E-2</v>
      </c>
      <c r="J47" s="16">
        <f>I47^2</f>
        <v>2.6010000000000017E-3</v>
      </c>
    </row>
    <row r="48" spans="5:18">
      <c r="I48" s="16">
        <f t="shared" ref="I48" si="1">H32-L$32</f>
        <v>2.1000000000000019E-2</v>
      </c>
      <c r="J48" s="16">
        <f t="shared" ref="J48:J49" si="2">I48^2</f>
        <v>4.410000000000008E-4</v>
      </c>
    </row>
    <row r="49" spans="2:10">
      <c r="I49" s="16">
        <f>H33-L$32</f>
        <v>-0.159</v>
      </c>
      <c r="J49" s="16">
        <f t="shared" si="2"/>
        <v>2.5281000000000001E-2</v>
      </c>
    </row>
    <row r="50" spans="2:10">
      <c r="I50" s="16">
        <f>(F31*I47)+(I48*F32)+(F33*I49)</f>
        <v>0</v>
      </c>
      <c r="J50" s="16">
        <f>(F31*J47)+(F32*J48)+(F33*J49)</f>
        <v>4.5990000000000007E-3</v>
      </c>
    </row>
    <row r="51" spans="2:10">
      <c r="I51" s="16"/>
      <c r="J51" s="16">
        <f>POWER(J50,1/2)</f>
        <v>6.78159273327439E-2</v>
      </c>
    </row>
    <row r="53" spans="2:10">
      <c r="H53" s="3" t="s">
        <v>25</v>
      </c>
      <c r="I53" s="16">
        <f>I31-L$33</f>
        <v>8.8999999999999996E-2</v>
      </c>
      <c r="J53" s="16">
        <f>I53^2</f>
        <v>7.9209999999999992E-3</v>
      </c>
    </row>
    <row r="54" spans="2:10">
      <c r="I54" s="16">
        <f t="shared" ref="I54:I55" si="3">I32-L$33</f>
        <v>1.8999999999999989E-2</v>
      </c>
      <c r="J54" s="16">
        <f t="shared" ref="J54:J55" si="4">I54^2</f>
        <v>3.6099999999999961E-4</v>
      </c>
    </row>
    <row r="55" spans="2:10">
      <c r="I55" s="16">
        <f t="shared" si="3"/>
        <v>-0.20100000000000001</v>
      </c>
      <c r="J55" s="16">
        <f t="shared" si="4"/>
        <v>4.0401000000000006E-2</v>
      </c>
    </row>
    <row r="56" spans="2:10">
      <c r="I56" s="16">
        <f>(F31*I53)+(F32*I54)+(F33*I55)</f>
        <v>0</v>
      </c>
      <c r="J56" s="16">
        <f>(F31*J53)+(F32*J54)+(F33*J55)</f>
        <v>7.8790000000000006E-3</v>
      </c>
    </row>
    <row r="57" spans="2:10">
      <c r="B57" s="3" t="s">
        <v>88</v>
      </c>
      <c r="I57" s="16"/>
      <c r="J57" s="16">
        <f>POWER(J56,1/2)</f>
        <v>8.8763731332115597E-2</v>
      </c>
    </row>
    <row r="59" spans="2:10">
      <c r="E59" s="3" t="s">
        <v>61</v>
      </c>
    </row>
    <row r="60" spans="2:10">
      <c r="E60" s="3" t="s">
        <v>62</v>
      </c>
    </row>
    <row r="61" spans="2:10">
      <c r="E61" s="3" t="s">
        <v>63</v>
      </c>
    </row>
    <row r="63" spans="2:10">
      <c r="E63" s="3" t="s">
        <v>64</v>
      </c>
    </row>
    <row r="64" spans="2:10">
      <c r="E64" s="3" t="s">
        <v>65</v>
      </c>
    </row>
    <row r="66" spans="4:12">
      <c r="E66" s="3" t="s">
        <v>66</v>
      </c>
      <c r="F66" s="3" t="s">
        <v>67</v>
      </c>
      <c r="H66" s="3">
        <v>0.15</v>
      </c>
      <c r="I66" s="3">
        <v>0.17</v>
      </c>
      <c r="J66" s="3">
        <v>0.2</v>
      </c>
      <c r="L66" s="3">
        <f>AVERAGE(H66:J66)</f>
        <v>0.17333333333333334</v>
      </c>
    </row>
    <row r="67" spans="4:12">
      <c r="E67" s="3" t="s">
        <v>68</v>
      </c>
      <c r="H67" s="3">
        <v>0.11</v>
      </c>
      <c r="I67" s="3">
        <v>0.14000000000000001</v>
      </c>
      <c r="J67" s="3">
        <v>0.13</v>
      </c>
      <c r="L67" s="3">
        <f t="shared" ref="L67:L68" si="5">AVERAGE(H67:J67)</f>
        <v>0.12666666666666668</v>
      </c>
    </row>
    <row r="68" spans="4:12">
      <c r="D68" s="3" t="s">
        <v>31</v>
      </c>
      <c r="E68" s="3" t="s">
        <v>69</v>
      </c>
      <c r="H68" s="3">
        <v>-0.02</v>
      </c>
      <c r="I68" s="3">
        <v>-0.04</v>
      </c>
      <c r="J68" s="3">
        <v>-0.09</v>
      </c>
      <c r="L68" s="3">
        <f t="shared" si="5"/>
        <v>-4.9999999999999996E-2</v>
      </c>
    </row>
    <row r="70" spans="4:12">
      <c r="E70" s="3" t="s">
        <v>70</v>
      </c>
    </row>
    <row r="72" spans="4:12">
      <c r="E72" s="3" t="s">
        <v>71</v>
      </c>
      <c r="G72" s="18">
        <f>L66*F31+L67*F32+L68*F33</f>
        <v>0.10950000000000003</v>
      </c>
    </row>
    <row r="74" spans="4:12">
      <c r="E74" s="3" t="s">
        <v>72</v>
      </c>
      <c r="I74" s="3">
        <f>L66-G72</f>
        <v>6.3833333333333311E-2</v>
      </c>
    </row>
    <row r="75" spans="4:12">
      <c r="I75" s="3">
        <f>L67-G72</f>
        <v>1.716666666666665E-2</v>
      </c>
    </row>
    <row r="76" spans="4:12">
      <c r="I76" s="3">
        <f>L68-G72</f>
        <v>-0.15950000000000003</v>
      </c>
    </row>
    <row r="77" spans="4:12">
      <c r="E77" s="3" t="s">
        <v>73</v>
      </c>
    </row>
    <row r="78" spans="4:12">
      <c r="E78" s="3" t="s">
        <v>74</v>
      </c>
      <c r="I78" s="3">
        <f>I74*F$31+I75*F$32+I76*F$33</f>
        <v>0</v>
      </c>
      <c r="K78" s="3" t="s">
        <v>75</v>
      </c>
    </row>
    <row r="80" spans="4:12">
      <c r="E80" s="3" t="s">
        <v>76</v>
      </c>
      <c r="I80" s="3">
        <f>I74*I74</f>
        <v>4.0746944444444416E-3</v>
      </c>
    </row>
    <row r="81" spans="4:13">
      <c r="I81" s="3">
        <f t="shared" ref="I81:I82" si="6">I75*I75</f>
        <v>2.9469444444444383E-4</v>
      </c>
    </row>
    <row r="82" spans="4:13">
      <c r="I82" s="3">
        <f t="shared" si="6"/>
        <v>2.5440250000000011E-2</v>
      </c>
    </row>
    <row r="84" spans="4:13">
      <c r="E84" s="3" t="s">
        <v>77</v>
      </c>
      <c r="I84" s="3">
        <f>I80*F$31+I81*F$32+I82*F$33</f>
        <v>4.822527777777778E-3</v>
      </c>
    </row>
    <row r="86" spans="4:13">
      <c r="E86" s="3" t="s">
        <v>78</v>
      </c>
      <c r="I86" s="3">
        <f>POWER(I84,0.5)</f>
        <v>6.9444422222218666E-2</v>
      </c>
      <c r="K86" s="3">
        <v>6.9444422222218662</v>
      </c>
      <c r="M86" s="3" t="s">
        <v>79</v>
      </c>
    </row>
    <row r="89" spans="4:13">
      <c r="E89" s="3" t="s">
        <v>80</v>
      </c>
      <c r="H89" s="19" t="s">
        <v>81</v>
      </c>
    </row>
    <row r="91" spans="4:13">
      <c r="E91" s="3" t="s">
        <v>82</v>
      </c>
    </row>
    <row r="93" spans="4:13">
      <c r="E93" s="3" t="s">
        <v>83</v>
      </c>
    </row>
    <row r="94" spans="4:13">
      <c r="D94" s="3" t="s">
        <v>27</v>
      </c>
    </row>
    <row r="95" spans="4:13">
      <c r="E95" s="3" t="s">
        <v>84</v>
      </c>
    </row>
    <row r="96" spans="4:13">
      <c r="E96" s="3" t="s">
        <v>85</v>
      </c>
      <c r="H96" s="3">
        <f>(3*G31+2*H31+1*I31)/6</f>
        <v>0.16500000000000001</v>
      </c>
    </row>
    <row r="97" spans="5:11">
      <c r="E97" s="3" t="s">
        <v>86</v>
      </c>
      <c r="J97" s="3">
        <f>H96*100</f>
        <v>16.5</v>
      </c>
      <c r="K97" s="3" t="s">
        <v>28</v>
      </c>
    </row>
    <row r="99" spans="5:11">
      <c r="E99" s="3" t="s">
        <v>87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zoomScale="131" zoomScaleNormal="131" workbookViewId="0">
      <selection activeCell="G11" sqref="G11"/>
    </sheetView>
  </sheetViews>
  <sheetFormatPr baseColWidth="10" defaultRowHeight="15"/>
  <cols>
    <col min="1" max="1" width="11.42578125" style="3"/>
    <col min="2" max="2" width="13.85546875" style="3" customWidth="1"/>
    <col min="3" max="12" width="11.42578125" style="3"/>
    <col min="13" max="13" width="8" style="3" customWidth="1"/>
    <col min="14" max="16384" width="11.42578125" style="3"/>
  </cols>
  <sheetData>
    <row r="1" spans="1:8" ht="15.75">
      <c r="A1" s="6" t="s">
        <v>32</v>
      </c>
      <c r="B1" s="20" t="s">
        <v>33</v>
      </c>
      <c r="C1" s="20"/>
      <c r="D1" s="20"/>
      <c r="E1" s="20"/>
      <c r="F1" s="20"/>
      <c r="G1" s="20"/>
      <c r="H1" s="21"/>
    </row>
    <row r="2" spans="1:8" ht="15.75">
      <c r="A2" s="6"/>
      <c r="B2" s="20" t="s">
        <v>34</v>
      </c>
      <c r="C2" s="20"/>
      <c r="D2" s="20"/>
      <c r="E2" s="20"/>
      <c r="F2" s="20"/>
      <c r="G2" s="20"/>
      <c r="H2" s="21"/>
    </row>
    <row r="3" spans="1:8" ht="15.75">
      <c r="A3" s="6"/>
      <c r="B3" s="20" t="s">
        <v>35</v>
      </c>
      <c r="C3" s="20"/>
      <c r="D3" s="20"/>
      <c r="E3" s="20"/>
      <c r="F3" s="20"/>
      <c r="G3" s="20"/>
      <c r="H3" s="21"/>
    </row>
    <row r="4" spans="1:8" ht="15.75">
      <c r="A4" s="6"/>
      <c r="B4" s="20" t="s">
        <v>36</v>
      </c>
      <c r="C4" s="20"/>
      <c r="D4" s="20"/>
      <c r="E4" s="20"/>
      <c r="F4" s="20"/>
      <c r="G4" s="20"/>
      <c r="H4" s="21"/>
    </row>
    <row r="5" spans="1:8" ht="15.75">
      <c r="A5" s="6"/>
      <c r="B5" s="20" t="s">
        <v>37</v>
      </c>
      <c r="C5" s="20"/>
      <c r="D5" s="20"/>
      <c r="E5" s="20"/>
      <c r="F5" s="20"/>
      <c r="G5" s="20"/>
      <c r="H5" s="21"/>
    </row>
    <row r="6" spans="1:8" ht="15.75">
      <c r="A6" s="6"/>
      <c r="B6" s="20" t="s">
        <v>38</v>
      </c>
      <c r="C6" s="20"/>
      <c r="D6" s="20"/>
      <c r="E6" s="20"/>
      <c r="F6" s="20"/>
      <c r="G6" s="20"/>
      <c r="H6" s="21"/>
    </row>
    <row r="7" spans="1:8" ht="15.75">
      <c r="A7" s="6"/>
      <c r="B7" s="20" t="s">
        <v>39</v>
      </c>
      <c r="C7" s="20"/>
      <c r="D7" s="20"/>
      <c r="E7" s="20"/>
      <c r="F7" s="20"/>
      <c r="G7" s="20"/>
      <c r="H7" s="21"/>
    </row>
    <row r="8" spans="1:8" ht="15.75">
      <c r="A8" s="6"/>
      <c r="B8" s="20" t="s">
        <v>40</v>
      </c>
      <c r="C8" s="20"/>
      <c r="D8" s="20"/>
      <c r="E8" s="20"/>
      <c r="F8" s="20"/>
      <c r="G8" s="20"/>
      <c r="H8" s="21"/>
    </row>
    <row r="9" spans="1:8" ht="15.75">
      <c r="A9" s="6"/>
      <c r="B9" s="20" t="s">
        <v>41</v>
      </c>
      <c r="C9" s="20"/>
      <c r="D9" s="20"/>
      <c r="E9" s="20"/>
      <c r="F9" s="20"/>
      <c r="G9" s="20"/>
      <c r="H9" s="21"/>
    </row>
    <row r="10" spans="1:8" ht="15.75">
      <c r="A10" s="6"/>
      <c r="B10" s="20"/>
      <c r="C10" s="20"/>
      <c r="D10" s="20"/>
      <c r="E10" s="20"/>
      <c r="F10" s="20"/>
      <c r="G10" s="20"/>
      <c r="H10" s="21"/>
    </row>
    <row r="11" spans="1:8" ht="15.75">
      <c r="A11" s="6"/>
      <c r="B11" s="20"/>
      <c r="C11" s="20"/>
      <c r="D11" s="20"/>
      <c r="E11" s="20"/>
      <c r="F11" s="20"/>
      <c r="G11" s="20"/>
      <c r="H11" s="21"/>
    </row>
    <row r="12" spans="1:8" ht="15.75">
      <c r="A12" s="6"/>
      <c r="B12" s="20"/>
      <c r="C12" s="20"/>
      <c r="D12" s="20"/>
      <c r="E12" s="20"/>
      <c r="F12" s="20"/>
      <c r="G12" s="20"/>
      <c r="H12" s="21"/>
    </row>
    <row r="13" spans="1:8" ht="15.75">
      <c r="A13" s="6"/>
      <c r="B13" s="20"/>
      <c r="C13" s="20"/>
      <c r="D13" s="20"/>
      <c r="E13" s="20"/>
      <c r="F13" s="20"/>
      <c r="G13" s="20"/>
      <c r="H13" s="21"/>
    </row>
    <row r="14" spans="1:8" ht="15.75">
      <c r="A14" s="6"/>
      <c r="B14" s="20"/>
      <c r="C14" s="20"/>
      <c r="D14" s="20"/>
      <c r="E14" s="20"/>
      <c r="F14" s="20"/>
      <c r="G14" s="20"/>
      <c r="H14" s="21"/>
    </row>
    <row r="15" spans="1:8" ht="15.75">
      <c r="A15" s="6"/>
      <c r="B15" s="20"/>
      <c r="C15" s="20"/>
      <c r="D15" s="20"/>
      <c r="E15" s="20"/>
      <c r="F15" s="20"/>
      <c r="G15" s="20"/>
      <c r="H15" s="21"/>
    </row>
    <row r="16" spans="1:8" ht="15.75">
      <c r="A16" s="6"/>
      <c r="B16" s="20"/>
      <c r="C16" s="20"/>
      <c r="D16" s="20"/>
      <c r="E16" s="20"/>
      <c r="F16" s="20"/>
      <c r="G16" s="20"/>
      <c r="H16" s="21"/>
    </row>
    <row r="17" spans="1:9" ht="15.75">
      <c r="A17" s="6"/>
      <c r="B17" s="20"/>
      <c r="C17" s="20"/>
      <c r="D17" s="20"/>
      <c r="E17" s="20"/>
      <c r="F17" s="20"/>
      <c r="G17" s="20"/>
      <c r="H17" s="21"/>
    </row>
    <row r="18" spans="1:9" ht="15.75">
      <c r="A18" s="6"/>
      <c r="B18" s="20"/>
      <c r="C18" s="20"/>
      <c r="D18" s="20"/>
      <c r="E18" s="20"/>
      <c r="F18" s="20"/>
      <c r="G18" s="20"/>
      <c r="H18" s="21"/>
    </row>
    <row r="19" spans="1:9" ht="15.75">
      <c r="A19" s="6"/>
      <c r="B19" s="20"/>
      <c r="C19" s="20"/>
      <c r="D19" s="20"/>
      <c r="E19" s="20"/>
      <c r="F19" s="20"/>
      <c r="G19" s="20"/>
      <c r="H19" s="21"/>
    </row>
    <row r="20" spans="1:9" ht="15.75">
      <c r="A20" s="6"/>
      <c r="B20" s="20"/>
      <c r="C20" s="20"/>
      <c r="D20" s="20"/>
      <c r="E20" s="20"/>
      <c r="F20" s="20"/>
      <c r="G20" s="20"/>
      <c r="H20" s="21"/>
    </row>
    <row r="21" spans="1:9" ht="15.75">
      <c r="A21" s="6"/>
      <c r="B21" s="20"/>
      <c r="C21" s="20"/>
      <c r="D21" s="20"/>
      <c r="E21" s="20"/>
      <c r="F21" s="20"/>
      <c r="G21" s="20"/>
      <c r="H21" s="21"/>
    </row>
    <row r="22" spans="1:9" ht="15.75">
      <c r="A22" s="6"/>
      <c r="B22" s="20"/>
      <c r="C22" s="20"/>
      <c r="D22" s="20"/>
      <c r="E22" s="20"/>
      <c r="F22" s="20"/>
      <c r="G22" s="20"/>
      <c r="H22" s="21"/>
    </row>
    <row r="23" spans="1:9" ht="15.75">
      <c r="A23" s="6"/>
      <c r="B23" s="20"/>
      <c r="C23" s="20"/>
      <c r="D23" s="20"/>
      <c r="E23" s="20"/>
      <c r="F23" s="20"/>
      <c r="G23" s="20"/>
      <c r="H23" s="21"/>
    </row>
    <row r="24" spans="1:9" ht="15.75">
      <c r="A24" s="6"/>
      <c r="B24" s="20"/>
      <c r="C24" s="20"/>
      <c r="D24" s="20"/>
      <c r="E24" s="20"/>
      <c r="F24" s="20"/>
      <c r="G24" s="20"/>
      <c r="H24" s="21"/>
    </row>
    <row r="25" spans="1:9" ht="15.75">
      <c r="A25" s="6"/>
      <c r="B25" s="20"/>
      <c r="C25" s="20"/>
      <c r="D25" s="20"/>
      <c r="E25" s="20"/>
      <c r="F25" s="20"/>
      <c r="G25" s="20"/>
      <c r="H25" s="21"/>
    </row>
    <row r="26" spans="1:9">
      <c r="B26" s="21"/>
      <c r="C26" s="21"/>
      <c r="D26" s="21"/>
      <c r="E26" s="21"/>
      <c r="F26" s="21"/>
      <c r="G26" s="21"/>
      <c r="H26" s="21"/>
    </row>
    <row r="27" spans="1:9">
      <c r="B27" s="21"/>
      <c r="C27" s="21"/>
      <c r="D27" s="21"/>
      <c r="E27" s="21"/>
      <c r="F27" s="21"/>
      <c r="G27" s="21"/>
      <c r="H27" s="21" t="s">
        <v>45</v>
      </c>
    </row>
    <row r="28" spans="1:9" ht="15.75">
      <c r="A28" s="22"/>
      <c r="B28" s="1" t="s">
        <v>43</v>
      </c>
      <c r="C28" s="22" t="s">
        <v>3</v>
      </c>
      <c r="D28" s="22" t="s">
        <v>4</v>
      </c>
      <c r="F28" s="2" t="s">
        <v>23</v>
      </c>
      <c r="G28" s="3">
        <f>(B29*C29)+(B30*C30)</f>
        <v>4.8000000000000001E-2</v>
      </c>
    </row>
    <row r="29" spans="1:9">
      <c r="A29" s="22" t="s">
        <v>42</v>
      </c>
      <c r="B29" s="3">
        <v>0.4</v>
      </c>
      <c r="C29" s="22">
        <v>-0.18</v>
      </c>
      <c r="D29" s="22">
        <v>0.2</v>
      </c>
      <c r="F29" s="3" t="s">
        <v>24</v>
      </c>
      <c r="G29" s="3">
        <f>(B29*D29)+(B30*D30)</f>
        <v>-2.7999999999999983E-2</v>
      </c>
    </row>
    <row r="30" spans="1:9">
      <c r="A30" s="22" t="s">
        <v>6</v>
      </c>
      <c r="B30" s="23">
        <v>0.6</v>
      </c>
      <c r="C30" s="22">
        <v>0.2</v>
      </c>
      <c r="D30" s="22">
        <v>-0.18</v>
      </c>
      <c r="F30" s="3" t="s">
        <v>25</v>
      </c>
      <c r="G30" s="3">
        <f>(B29*C29)+(B29*D29)</f>
        <v>8.000000000000021E-3</v>
      </c>
      <c r="H30" s="3">
        <f>(B30*C30)+(B30*D30)</f>
        <v>1.1999999999999997E-2</v>
      </c>
      <c r="I30" s="3">
        <f>(G30+H30)/2</f>
        <v>1.0000000000000009E-2</v>
      </c>
    </row>
    <row r="33" spans="3:11">
      <c r="E33" s="3" t="s">
        <v>44</v>
      </c>
    </row>
    <row r="34" spans="3:11">
      <c r="C34" s="3" t="s">
        <v>23</v>
      </c>
      <c r="D34" s="16">
        <f>C29-G28</f>
        <v>-0.22799999999999998</v>
      </c>
      <c r="E34" s="16">
        <f>D34^2</f>
        <v>5.1983999999999989E-2</v>
      </c>
      <c r="G34" s="3" t="s">
        <v>24</v>
      </c>
      <c r="H34" s="16">
        <f>D29-G29</f>
        <v>0.22799999999999998</v>
      </c>
      <c r="I34" s="16">
        <f>H34^2</f>
        <v>5.1983999999999989E-2</v>
      </c>
      <c r="K34" s="3" t="s">
        <v>25</v>
      </c>
    </row>
    <row r="35" spans="3:11">
      <c r="D35" s="16">
        <f>C30-G28</f>
        <v>0.15200000000000002</v>
      </c>
      <c r="E35" s="16">
        <f>D35^2</f>
        <v>2.3104000000000006E-2</v>
      </c>
      <c r="H35" s="16">
        <f>D30-G29</f>
        <v>-0.15200000000000002</v>
      </c>
      <c r="I35" s="16">
        <f>H35^2</f>
        <v>2.3104000000000006E-2</v>
      </c>
    </row>
    <row r="36" spans="3:11">
      <c r="D36" s="16">
        <f>(D34*B29)+(B30*D35)</f>
        <v>0</v>
      </c>
      <c r="E36" s="16">
        <f>(B29*E34)+(B30*E35)</f>
        <v>3.4655999999999999E-2</v>
      </c>
      <c r="H36" s="16">
        <f>B29*H34+B30*H35</f>
        <v>0</v>
      </c>
      <c r="I36" s="16">
        <f>B29*I34+B30*I35</f>
        <v>3.4655999999999999E-2</v>
      </c>
    </row>
    <row r="37" spans="3:11">
      <c r="D37" s="16"/>
      <c r="E37" s="16">
        <f>POWER(E36,1/2)</f>
        <v>0.18616122045152153</v>
      </c>
      <c r="H37" s="16"/>
      <c r="I37" s="16">
        <f>POWER(I36,1/2)</f>
        <v>0.18616122045152153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4" zoomScale="148" zoomScaleNormal="148" workbookViewId="0"/>
  </sheetViews>
  <sheetFormatPr baseColWidth="10" defaultRowHeight="15"/>
  <cols>
    <col min="1" max="2" width="11.42578125" style="3"/>
    <col min="3" max="3" width="11.85546875" style="3" bestFit="1" customWidth="1"/>
    <col min="4" max="4" width="11.42578125" style="3"/>
    <col min="5" max="5" width="11.85546875" style="3" bestFit="1" customWidth="1"/>
    <col min="6" max="16384" width="11.42578125" style="3"/>
  </cols>
  <sheetData>
    <row r="1" spans="1:7" ht="15.75">
      <c r="A1" s="6" t="s">
        <v>46</v>
      </c>
      <c r="B1" s="24" t="s">
        <v>47</v>
      </c>
      <c r="C1" s="7"/>
      <c r="D1" s="7"/>
      <c r="E1" s="7"/>
      <c r="F1" s="7"/>
      <c r="G1" s="7"/>
    </row>
    <row r="2" spans="1:7" ht="15.75">
      <c r="A2" s="6"/>
      <c r="B2" s="25" t="s">
        <v>48</v>
      </c>
      <c r="C2" s="7"/>
      <c r="D2" s="7"/>
      <c r="E2" s="7"/>
      <c r="F2" s="7"/>
      <c r="G2" s="7"/>
    </row>
    <row r="3" spans="1:7" ht="15.75">
      <c r="A3" s="6"/>
      <c r="B3" s="24" t="s">
        <v>49</v>
      </c>
      <c r="C3" s="7"/>
      <c r="D3" s="7"/>
      <c r="E3" s="7"/>
      <c r="F3" s="7"/>
      <c r="G3" s="7"/>
    </row>
    <row r="4" spans="1:7" ht="15.75">
      <c r="A4" s="6"/>
      <c r="B4" s="24" t="s">
        <v>50</v>
      </c>
      <c r="C4" s="7"/>
      <c r="D4" s="7"/>
      <c r="E4" s="7"/>
      <c r="F4" s="7"/>
      <c r="G4" s="7"/>
    </row>
    <row r="5" spans="1:7" ht="15.75">
      <c r="A5" s="6"/>
      <c r="B5" s="24" t="s">
        <v>51</v>
      </c>
      <c r="C5" s="7"/>
      <c r="D5" s="7"/>
      <c r="E5" s="7"/>
      <c r="F5" s="7"/>
      <c r="G5" s="7"/>
    </row>
    <row r="6" spans="1:7" ht="15.75">
      <c r="A6" s="6"/>
      <c r="B6" s="25" t="s">
        <v>52</v>
      </c>
      <c r="C6" s="7"/>
      <c r="D6" s="7"/>
      <c r="E6" s="7"/>
      <c r="F6" s="7"/>
      <c r="G6" s="7"/>
    </row>
    <row r="7" spans="1:7" ht="15.75">
      <c r="A7" s="6"/>
      <c r="B7" s="24" t="s">
        <v>53</v>
      </c>
      <c r="C7" s="7"/>
      <c r="D7" s="7"/>
      <c r="E7" s="7"/>
      <c r="F7" s="7"/>
      <c r="G7" s="7"/>
    </row>
    <row r="8" spans="1:7" ht="15.75">
      <c r="A8" s="6"/>
      <c r="B8" s="24" t="s">
        <v>54</v>
      </c>
      <c r="C8" s="7"/>
      <c r="D8" s="7"/>
      <c r="E8" s="7"/>
      <c r="F8" s="7"/>
      <c r="G8" s="7"/>
    </row>
    <row r="9" spans="1:7" ht="15.75">
      <c r="A9" s="6"/>
      <c r="B9" s="24" t="s">
        <v>55</v>
      </c>
      <c r="C9" s="7"/>
      <c r="D9" s="7"/>
      <c r="E9" s="7"/>
      <c r="F9" s="7"/>
      <c r="G9" s="7"/>
    </row>
    <row r="10" spans="1:7" ht="15.75">
      <c r="A10" s="6"/>
      <c r="B10" s="26"/>
      <c r="C10" s="26"/>
      <c r="D10" s="27"/>
      <c r="E10" s="27"/>
      <c r="F10" s="27"/>
      <c r="G10" s="28"/>
    </row>
    <row r="13" spans="1:7">
      <c r="A13" s="3" t="s">
        <v>56</v>
      </c>
      <c r="C13" s="3">
        <v>0.68</v>
      </c>
      <c r="E13" s="3" t="s">
        <v>59</v>
      </c>
      <c r="G13" s="3">
        <f>C13+C14</f>
        <v>1.03</v>
      </c>
    </row>
    <row r="14" spans="1:7">
      <c r="A14" s="3" t="s">
        <v>57</v>
      </c>
      <c r="C14" s="3">
        <v>0.35</v>
      </c>
      <c r="E14" s="3" t="s">
        <v>60</v>
      </c>
    </row>
    <row r="16" spans="1:7">
      <c r="A16" s="3" t="s">
        <v>58</v>
      </c>
      <c r="C16" s="3">
        <v>7.0000000000000007E-2</v>
      </c>
      <c r="E16" s="3">
        <f>C16*1.35</f>
        <v>9.4500000000000015E-2</v>
      </c>
    </row>
    <row r="17" spans="1:5">
      <c r="C17" s="3">
        <v>0.11</v>
      </c>
      <c r="E17" s="3">
        <f>C17*1.35</f>
        <v>0.14850000000000002</v>
      </c>
    </row>
    <row r="18" spans="1:5">
      <c r="C18" s="3">
        <v>0.12</v>
      </c>
      <c r="E18" s="3">
        <f>C18*1.35</f>
        <v>0.16200000000000001</v>
      </c>
    </row>
    <row r="19" spans="1:5">
      <c r="C19" s="3">
        <v>0.05</v>
      </c>
      <c r="E19" s="3">
        <f>C19*1.35</f>
        <v>6.7500000000000004E-2</v>
      </c>
    </row>
    <row r="20" spans="1:5">
      <c r="C20" s="3">
        <v>0.14000000000000001</v>
      </c>
      <c r="E20" s="3">
        <f>C20*1.35</f>
        <v>0.18900000000000003</v>
      </c>
    </row>
    <row r="21" spans="1:5">
      <c r="C21" s="3">
        <f>AVERAGE(C16:C20)</f>
        <v>9.8000000000000004E-2</v>
      </c>
      <c r="E21" s="3">
        <f>AVERAGE(E16:E20)</f>
        <v>0.13230000000000003</v>
      </c>
    </row>
    <row r="22" spans="1:5">
      <c r="C22" s="3">
        <f>C21+C13</f>
        <v>0.77800000000000002</v>
      </c>
      <c r="E22" s="3">
        <f>E21+C14</f>
        <v>0.48230000000000001</v>
      </c>
    </row>
    <row r="23" spans="1:5">
      <c r="A23" s="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ejercico 2</vt:lpstr>
      <vt:lpstr>ejercicio 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CRISTOBAL VIDELA-HINTZE</cp:lastModifiedBy>
  <dcterms:created xsi:type="dcterms:W3CDTF">2013-07-30T01:42:00Z</dcterms:created>
  <dcterms:modified xsi:type="dcterms:W3CDTF">2014-06-17T20:51:34Z</dcterms:modified>
</cp:coreProperties>
</file>