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595" windowHeight="8025" activeTab="1"/>
  </bookViews>
  <sheets>
    <sheet name="SOLUCIONES" sheetId="27" r:id="rId1"/>
    <sheet name="P 07" sheetId="4" r:id="rId2"/>
    <sheet name="P 08" sheetId="10" r:id="rId3"/>
    <sheet name="P 09" sheetId="9" r:id="rId4"/>
    <sheet name="P 10" sheetId="3" r:id="rId5"/>
    <sheet name="P 11" sheetId="25" r:id="rId6"/>
    <sheet name="P 12" sheetId="24" r:id="rId7"/>
  </sheets>
  <calcPr calcId="125725"/>
</workbook>
</file>

<file path=xl/calcChain.xml><?xml version="1.0" encoding="utf-8"?>
<calcChain xmlns="http://schemas.openxmlformats.org/spreadsheetml/2006/main">
  <c r="H9" i="24"/>
  <c r="G9"/>
  <c r="J9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J21"/>
  <c r="H21"/>
  <c r="G21"/>
  <c r="J20"/>
  <c r="H20"/>
  <c r="G20"/>
  <c r="J19"/>
  <c r="H19"/>
  <c r="G19"/>
  <c r="J18"/>
  <c r="H18"/>
  <c r="G18"/>
  <c r="J17"/>
  <c r="H17"/>
  <c r="G17"/>
  <c r="J16"/>
  <c r="H16"/>
  <c r="G16"/>
  <c r="J15"/>
  <c r="H15"/>
  <c r="G15"/>
  <c r="J14"/>
  <c r="H14"/>
  <c r="G14"/>
  <c r="J13"/>
  <c r="H13"/>
  <c r="G13"/>
  <c r="J12"/>
  <c r="H12"/>
  <c r="G12"/>
  <c r="J11"/>
  <c r="H11"/>
  <c r="G11"/>
  <c r="J10"/>
  <c r="H10"/>
  <c r="G10"/>
  <c r="E8" i="25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7"/>
  <c r="G9" i="3"/>
  <c r="F9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J13" i="9"/>
  <c r="I13"/>
  <c r="K13" s="1"/>
  <c r="D13"/>
  <c r="C13"/>
  <c r="E13" s="1"/>
  <c r="J37"/>
  <c r="I37"/>
  <c r="D37"/>
  <c r="C37"/>
  <c r="E37" s="1"/>
  <c r="J36"/>
  <c r="K36" s="1"/>
  <c r="I36"/>
  <c r="D36"/>
  <c r="E36" s="1"/>
  <c r="C36"/>
  <c r="J35"/>
  <c r="I35"/>
  <c r="D35"/>
  <c r="C35"/>
  <c r="J34"/>
  <c r="I34"/>
  <c r="E34"/>
  <c r="D34"/>
  <c r="C34"/>
  <c r="J33"/>
  <c r="I33"/>
  <c r="D33"/>
  <c r="C33"/>
  <c r="E33" s="1"/>
  <c r="J32"/>
  <c r="I32"/>
  <c r="D32"/>
  <c r="E32" s="1"/>
  <c r="C32"/>
  <c r="J31"/>
  <c r="K31" s="1"/>
  <c r="I31"/>
  <c r="D31"/>
  <c r="C31"/>
  <c r="E31" s="1"/>
  <c r="J30"/>
  <c r="K30" s="1"/>
  <c r="I30"/>
  <c r="D30"/>
  <c r="C30"/>
  <c r="E30" s="1"/>
  <c r="J29"/>
  <c r="K29" s="1"/>
  <c r="I29"/>
  <c r="D29"/>
  <c r="C29"/>
  <c r="E29" s="1"/>
  <c r="J28"/>
  <c r="K28" s="1"/>
  <c r="I28"/>
  <c r="D28"/>
  <c r="E28" s="1"/>
  <c r="C28"/>
  <c r="J27"/>
  <c r="I27"/>
  <c r="D27"/>
  <c r="C27"/>
  <c r="E27" s="1"/>
  <c r="J26"/>
  <c r="I26"/>
  <c r="D26"/>
  <c r="C26"/>
  <c r="E26" s="1"/>
  <c r="J25"/>
  <c r="I25"/>
  <c r="D25"/>
  <c r="C25"/>
  <c r="E25" s="1"/>
  <c r="J24"/>
  <c r="I24"/>
  <c r="D24"/>
  <c r="C24"/>
  <c r="E24" s="1"/>
  <c r="J23"/>
  <c r="I23"/>
  <c r="D23"/>
  <c r="C23"/>
  <c r="E23" s="1"/>
  <c r="J22"/>
  <c r="K22" s="1"/>
  <c r="I22"/>
  <c r="D22"/>
  <c r="E22" s="1"/>
  <c r="C22"/>
  <c r="J21"/>
  <c r="I21"/>
  <c r="D21"/>
  <c r="C21"/>
  <c r="J20"/>
  <c r="I20"/>
  <c r="E20"/>
  <c r="D20"/>
  <c r="C20"/>
  <c r="J19"/>
  <c r="I19"/>
  <c r="D19"/>
  <c r="C19"/>
  <c r="J18"/>
  <c r="I18"/>
  <c r="D18"/>
  <c r="C18"/>
  <c r="E18" s="1"/>
  <c r="J17"/>
  <c r="K17" s="1"/>
  <c r="I17"/>
  <c r="D17"/>
  <c r="C17"/>
  <c r="E17" s="1"/>
  <c r="J16"/>
  <c r="K16" s="1"/>
  <c r="I16"/>
  <c r="D16"/>
  <c r="E16" s="1"/>
  <c r="C16"/>
  <c r="J15"/>
  <c r="K15" s="1"/>
  <c r="I15"/>
  <c r="D15"/>
  <c r="C15"/>
  <c r="E15" s="1"/>
  <c r="J14"/>
  <c r="K14" s="1"/>
  <c r="I14"/>
  <c r="D14"/>
  <c r="C14"/>
  <c r="E14" s="1"/>
  <c r="E8" i="10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7"/>
  <c r="E11" i="4"/>
  <c r="G11" s="1"/>
  <c r="E12"/>
  <c r="G12" s="1"/>
  <c r="E13"/>
  <c r="G13" s="1"/>
  <c r="E14"/>
  <c r="G14" s="1"/>
  <c r="E15"/>
  <c r="G15" s="1"/>
  <c r="E16"/>
  <c r="G16" s="1"/>
  <c r="E17"/>
  <c r="G17" s="1"/>
  <c r="E18"/>
  <c r="G18" s="1"/>
  <c r="E19"/>
  <c r="G19" s="1"/>
  <c r="E20"/>
  <c r="G20" s="1"/>
  <c r="E21"/>
  <c r="G21" s="1"/>
  <c r="E22"/>
  <c r="G22" s="1"/>
  <c r="E23"/>
  <c r="G23" s="1"/>
  <c r="E24"/>
  <c r="G24" s="1"/>
  <c r="E25"/>
  <c r="G25" s="1"/>
  <c r="E26"/>
  <c r="G26" s="1"/>
  <c r="E27"/>
  <c r="G27" s="1"/>
  <c r="E28"/>
  <c r="G28" s="1"/>
  <c r="E29"/>
  <c r="G29" s="1"/>
  <c r="E30"/>
  <c r="G30" s="1"/>
  <c r="E31"/>
  <c r="G31" s="1"/>
  <c r="E32"/>
  <c r="G32" s="1"/>
  <c r="E33"/>
  <c r="G33" s="1"/>
  <c r="E34"/>
  <c r="G34" s="1"/>
  <c r="E10"/>
  <c r="F10" s="1"/>
  <c r="H10" s="1"/>
  <c r="E21" i="9" l="1"/>
  <c r="K23"/>
  <c r="K24"/>
  <c r="K25"/>
  <c r="K26"/>
  <c r="K27"/>
  <c r="E35"/>
  <c r="K37"/>
  <c r="E19"/>
  <c r="K20"/>
  <c r="K21"/>
  <c r="K34"/>
  <c r="K35"/>
  <c r="K18"/>
  <c r="K19"/>
  <c r="K32"/>
  <c r="K33"/>
  <c r="G10" i="4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F11"/>
  <c r="H11" s="1"/>
  <c r="C10" i="3" l="1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9"/>
  <c r="B11"/>
  <c r="B12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10"/>
</calcChain>
</file>

<file path=xl/sharedStrings.xml><?xml version="1.0" encoding="utf-8"?>
<sst xmlns="http://schemas.openxmlformats.org/spreadsheetml/2006/main" count="178" uniqueCount="113">
  <si>
    <t>C</t>
  </si>
  <si>
    <t>r</t>
  </si>
  <si>
    <t>VALOR DEL DINERO EN EL TIEMPO  -   PROBLEMAS</t>
  </si>
  <si>
    <t>Q</t>
  </si>
  <si>
    <t>A</t>
  </si>
  <si>
    <t>P</t>
  </si>
  <si>
    <t>7.</t>
  </si>
  <si>
    <t>8.</t>
  </si>
  <si>
    <t>Si el contrato fuese a perpetuidad, ¿qué tasa de interés está aplicando el banco?</t>
  </si>
  <si>
    <r>
      <t xml:space="preserve">El banco le pagará anualmente hasta la eternidad la cantidad </t>
    </r>
    <r>
      <rPr>
        <b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si hoy deposita 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 xml:space="preserve">. </t>
    </r>
  </si>
  <si>
    <t>9.</t>
  </si>
  <si>
    <t>El banco publicita la siguiente oferta:</t>
  </si>
  <si>
    <t>¿Cuál es la TIR de esta oferta?</t>
  </si>
  <si>
    <t>10.</t>
  </si>
  <si>
    <r>
      <t xml:space="preserve">¿Cómo explica que el </t>
    </r>
    <r>
      <rPr>
        <b/>
        <sz val="12"/>
        <rFont val="Times New Roman"/>
        <family val="1"/>
      </rPr>
      <t>VPN</t>
    </r>
    <r>
      <rPr>
        <sz val="12"/>
        <rFont val="Times New Roman"/>
        <family val="1"/>
      </rPr>
      <t xml:space="preserve"> sea negativo, aunque la utilidad del proyecto es positiva? </t>
    </r>
  </si>
  <si>
    <r>
      <t>PC</t>
    </r>
    <r>
      <rPr>
        <b/>
        <vertAlign val="subscript"/>
        <sz val="12"/>
        <rFont val="Times New Roman"/>
        <family val="1"/>
      </rPr>
      <t>0</t>
    </r>
  </si>
  <si>
    <r>
      <t>PV</t>
    </r>
    <r>
      <rPr>
        <b/>
        <vertAlign val="subscript"/>
        <sz val="12"/>
        <rFont val="Times New Roman"/>
        <family val="1"/>
      </rPr>
      <t>5</t>
    </r>
  </si>
  <si>
    <t>11.</t>
  </si>
  <si>
    <r>
      <t xml:space="preserve">Una propiedad genera una renta anual perpetua </t>
    </r>
    <r>
      <rPr>
        <b/>
        <i/>
        <sz val="12"/>
        <rFont val="Times New Roman"/>
        <family val="1"/>
      </rPr>
      <t>Q</t>
    </r>
    <r>
      <rPr>
        <sz val="12"/>
        <rFont val="Times New Roman"/>
        <family val="1"/>
      </rPr>
      <t>. Si su precio</t>
    </r>
  </si>
  <si>
    <r>
      <t xml:space="preserve">hoy día es de </t>
    </r>
    <r>
      <rPr>
        <b/>
        <i/>
        <sz val="12"/>
        <rFont val="Times New Roman"/>
        <family val="1"/>
      </rPr>
      <t>P</t>
    </r>
    <r>
      <rPr>
        <sz val="12"/>
        <rFont val="Times New Roman"/>
        <family val="1"/>
      </rPr>
      <t>, ¿cuál es el costo de oportunidad del capital?</t>
    </r>
  </si>
  <si>
    <t>12.</t>
  </si>
  <si>
    <r>
      <t xml:space="preserve">capital es </t>
    </r>
    <r>
      <rPr>
        <b/>
        <i/>
        <sz val="12"/>
        <rFont val="Times New Roman"/>
        <family val="1"/>
      </rPr>
      <t>COC 1</t>
    </r>
    <r>
      <rPr>
        <sz val="12"/>
        <rFont val="Times New Roman"/>
        <family val="1"/>
      </rPr>
      <t xml:space="preserve">? ¿Qué pasa si el costo de oportunidad del capital es </t>
    </r>
    <r>
      <rPr>
        <b/>
        <i/>
        <sz val="12"/>
        <rFont val="Times New Roman"/>
        <family val="1"/>
      </rPr>
      <t>COC 2</t>
    </r>
    <r>
      <rPr>
        <sz val="12"/>
        <rFont val="Times New Roman"/>
        <family val="1"/>
      </rPr>
      <t>?</t>
    </r>
  </si>
  <si>
    <t>I</t>
  </si>
  <si>
    <t>COC 1</t>
  </si>
  <si>
    <t>COC 2</t>
  </si>
  <si>
    <t>PV</t>
  </si>
  <si>
    <t>Nota: valores en pesos, tasas de interés con 4 decimales.</t>
  </si>
  <si>
    <t xml:space="preserve"> ¡Deposite $ 100.000 al año durante 10 años y después el banco le pagará $ 100.000 para siempre! </t>
  </si>
  <si>
    <t>Caso 3</t>
  </si>
  <si>
    <t>Caso 2</t>
  </si>
  <si>
    <t>Caso 1</t>
  </si>
  <si>
    <r>
      <t xml:space="preserve">Vd. compra hoy una propiedad en </t>
    </r>
    <r>
      <rPr>
        <b/>
        <sz val="12"/>
        <rFont val="Times New Roman"/>
        <family val="1"/>
      </rPr>
      <t>PC</t>
    </r>
    <r>
      <rPr>
        <b/>
        <vertAlign val="subscript"/>
        <sz val="12"/>
        <rFont val="Times New Roman"/>
        <family val="1"/>
      </rPr>
      <t>0</t>
    </r>
    <r>
      <rPr>
        <sz val="12"/>
        <rFont val="Times New Roman"/>
        <family val="1"/>
      </rPr>
      <t xml:space="preserve"> y la vende dentro de 5 años en </t>
    </r>
    <r>
      <rPr>
        <b/>
        <sz val="12"/>
        <rFont val="Times New Roman"/>
        <family val="1"/>
      </rPr>
      <t>PV</t>
    </r>
    <r>
      <rPr>
        <b/>
        <vertAlign val="sub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y no recibe renta de la propiedad.</t>
    </r>
  </si>
  <si>
    <t>¿Qué pasa si recibiera una renta anual por la propiedad de $ 2.000000?</t>
  </si>
  <si>
    <r>
      <t xml:space="preserve">dentro de 8 años en </t>
    </r>
    <r>
      <rPr>
        <b/>
        <i/>
        <sz val="12"/>
        <rFont val="Times New Roman"/>
        <family val="1"/>
      </rPr>
      <t>PV</t>
    </r>
    <r>
      <rPr>
        <sz val="12"/>
        <rFont val="Times New Roman"/>
        <family val="1"/>
      </rPr>
      <t>. ¿Es un proyecto bueno si el costo de oportunidad del</t>
    </r>
  </si>
  <si>
    <t>Para fundamentar sus respuestas, cálcule a lo menos el VPN y la TIR en cada caso.</t>
  </si>
  <si>
    <r>
      <t xml:space="preserve">Si la tasa de interés del sistema económico imperante es </t>
    </r>
    <r>
      <rPr>
        <b/>
        <i/>
        <sz val="12"/>
        <rFont val="Times New Roman"/>
        <family val="1"/>
      </rPr>
      <t>r</t>
    </r>
    <r>
      <rPr>
        <sz val="12"/>
        <rFont val="Times New Roman"/>
        <family val="1"/>
      </rPr>
      <t xml:space="preserve">, ¿Cuál es el </t>
    </r>
    <r>
      <rPr>
        <b/>
        <sz val="12"/>
        <rFont val="Times New Roman"/>
        <family val="1"/>
      </rPr>
      <t>VPN</t>
    </r>
    <r>
      <rPr>
        <sz val="12"/>
        <rFont val="Times New Roman"/>
        <family val="1"/>
      </rPr>
      <t xml:space="preserve"> del proyecto?</t>
    </r>
  </si>
  <si>
    <t>PROBLEMA</t>
  </si>
  <si>
    <t>VP(a)</t>
  </si>
  <si>
    <t>VP(b)</t>
  </si>
  <si>
    <t>VF(a)</t>
  </si>
  <si>
    <t>VF(b)</t>
  </si>
  <si>
    <t>Ganancia de intereses</t>
  </si>
  <si>
    <t xml:space="preserve">     La regla para expresar las tasas de intereses es según el formato definido en clases: tanto por uno (NO tanto por ciento).</t>
  </si>
  <si>
    <t>Cuota</t>
  </si>
  <si>
    <t>a)</t>
  </si>
  <si>
    <t>b)</t>
  </si>
  <si>
    <t>VP(Q)</t>
  </si>
  <si>
    <t>VP(P)</t>
  </si>
  <si>
    <t>Preferencia (P ó Q)</t>
  </si>
  <si>
    <t>c)</t>
  </si>
  <si>
    <t>d)</t>
  </si>
  <si>
    <t xml:space="preserve">     Lo mismo se exige para las explicaciones de los problemas.</t>
  </si>
  <si>
    <t>SI ó NO</t>
  </si>
  <si>
    <r>
      <t xml:space="preserve">de los próximos años un quinto de esa cantidad. Otro futbolista </t>
    </r>
    <r>
      <rPr>
        <b/>
        <sz val="12"/>
        <rFont val="Times New Roman"/>
        <family val="1"/>
      </rPr>
      <t>B</t>
    </r>
    <r>
      <rPr>
        <sz val="12"/>
        <rFont val="Times New Roman"/>
        <family val="1"/>
      </rPr>
      <t xml:space="preserve"> también firmó por 5 años, pero cada año recibirá 1 millón de dólares</t>
    </r>
  </si>
  <si>
    <t>menos que el primero, con la diferencia que al firmar hoy recibió 4 millones de dólares al contado.</t>
  </si>
  <si>
    <t xml:space="preserve">VP(A) </t>
  </si>
  <si>
    <t>VP(B)</t>
  </si>
  <si>
    <t>Notas explicativas:</t>
  </si>
  <si>
    <r>
      <t xml:space="preserve">Si la tasa de interés es </t>
    </r>
    <r>
      <rPr>
        <b/>
        <i/>
        <sz val="12"/>
        <rFont val="Times New Roman"/>
        <family val="1"/>
      </rPr>
      <t>r</t>
    </r>
    <r>
      <rPr>
        <sz val="12"/>
        <rFont val="Times New Roman"/>
        <family val="1"/>
      </rPr>
      <t>, ¿cuál es el valor presente del sueldo de cada uno de los futbolistas?</t>
    </r>
  </si>
  <si>
    <r>
      <t xml:space="preserve">¿Prefiere Vd el sueldo del futbolista </t>
    </r>
    <r>
      <rPr>
        <b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ó </t>
    </r>
    <r>
      <rPr>
        <b/>
        <sz val="12"/>
        <rFont val="Times New Roman"/>
        <family val="1"/>
      </rPr>
      <t>B</t>
    </r>
    <r>
      <rPr>
        <sz val="12"/>
        <rFont val="Times New Roman"/>
        <family val="1"/>
      </rPr>
      <t>?</t>
    </r>
  </si>
  <si>
    <t>Preferencia (A ó B)</t>
  </si>
  <si>
    <t>Tasa de interés</t>
  </si>
  <si>
    <t>Acepta oferta del banco (SI ó NO)</t>
  </si>
  <si>
    <t>TIR</t>
  </si>
  <si>
    <r>
      <t>¿Es buena la oferta si la tasa de interés del banco es</t>
    </r>
    <r>
      <rPr>
        <b/>
        <i/>
        <sz val="12"/>
        <rFont val="Times New Roman"/>
        <family val="1"/>
      </rPr>
      <t xml:space="preserve"> r</t>
    </r>
    <r>
      <rPr>
        <sz val="12"/>
        <rFont val="Times New Roman"/>
        <family val="1"/>
      </rPr>
      <t xml:space="preserve"> ? ¿Por qué?</t>
    </r>
  </si>
  <si>
    <t>¿Cuál sería su gancia en caso de aceptar la oferta del banco?</t>
  </si>
  <si>
    <t>Ganancia en caso de aceptar</t>
  </si>
  <si>
    <t>VP(proyecto sin renta)</t>
  </si>
  <si>
    <t>VP(Proyecto con renta)</t>
  </si>
  <si>
    <t>Costo de oportunidad del capital</t>
  </si>
  <si>
    <t>VPN(COC1)</t>
  </si>
  <si>
    <t>VPN(COC2)</t>
  </si>
  <si>
    <t xml:space="preserve">TIR  </t>
  </si>
  <si>
    <t>TAREA FINANZAS 2014 - Semestre Primavera</t>
  </si>
  <si>
    <t xml:space="preserve">PROBLEMAS 1 - 12 </t>
  </si>
  <si>
    <t>1.   Las soluciones a los Problemas sólo se aceptan en los casilleros enmarcados con negrita.</t>
  </si>
  <si>
    <t>2.  Los razonamientos utilizados para llegar a la solución y la discusión crítica de los problemas debe ir en la página respectiva. No en esta.</t>
  </si>
  <si>
    <t>3.  Los formatos de los números debe ser de acuerdo al enuncuado del problema. Lo mismo ocurre con el redondeo y el número de decimales.</t>
  </si>
  <si>
    <r>
      <t xml:space="preserve">El futbolista </t>
    </r>
    <r>
      <rPr>
        <b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firmó un contrato por 5 años por la cantidad 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>, de modo que recibirá al final de cada uno</t>
    </r>
  </si>
  <si>
    <t>Problemas 1 - 6</t>
  </si>
  <si>
    <t>4.   Plazo de entrega a través de U-Cursos:</t>
  </si>
  <si>
    <t xml:space="preserve">   Domingo 24 de agosto a las 23:59 horas</t>
  </si>
  <si>
    <t>Problemas 7 - 12</t>
  </si>
  <si>
    <t xml:space="preserve">   Domingo 7 de septiembre a las 23:59 horas</t>
  </si>
  <si>
    <t>B</t>
  </si>
  <si>
    <r>
      <t xml:space="preserve">Ingreso Anual </t>
    </r>
    <r>
      <rPr>
        <b/>
        <sz val="12"/>
        <rFont val="Times New Roman"/>
        <family val="1"/>
      </rPr>
      <t>A</t>
    </r>
  </si>
  <si>
    <r>
      <t xml:space="preserve">Ingreso Anual </t>
    </r>
    <r>
      <rPr>
        <b/>
        <sz val="12"/>
        <rFont val="Times New Roman"/>
        <family val="1"/>
      </rPr>
      <t>B</t>
    </r>
  </si>
  <si>
    <r>
      <t xml:space="preserve">VP(Ingreso </t>
    </r>
    <r>
      <rPr>
        <b/>
        <sz val="12"/>
        <rFont val="Times New Roman"/>
        <family val="1"/>
      </rPr>
      <t>A</t>
    </r>
    <r>
      <rPr>
        <sz val="12"/>
        <rFont val="Times New Roman"/>
        <family val="1"/>
      </rPr>
      <t>)</t>
    </r>
  </si>
  <si>
    <r>
      <t xml:space="preserve">VP(Ingreso </t>
    </r>
    <r>
      <rPr>
        <b/>
        <sz val="12"/>
        <rFont val="Times New Roman"/>
        <family val="1"/>
      </rPr>
      <t>B</t>
    </r>
    <r>
      <rPr>
        <sz val="12"/>
        <rFont val="Times New Roman"/>
        <family val="1"/>
      </rPr>
      <t>)</t>
    </r>
  </si>
  <si>
    <t>Preferencia</t>
  </si>
  <si>
    <t>No</t>
  </si>
  <si>
    <t>Utilidad</t>
  </si>
  <si>
    <t>(Pérdida)</t>
  </si>
  <si>
    <t xml:space="preserve">                 </t>
  </si>
  <si>
    <t xml:space="preserve">Recordar: </t>
  </si>
  <si>
    <t>La TIR es la tasa de interés que hace que el VPN de un proyecto sea cero.</t>
  </si>
  <si>
    <t>Como se permite sólo cuatro decimales para la tasa de interés no es posible</t>
  </si>
  <si>
    <t>en todos los casos obtener una TIR que haga el VPN cero.</t>
  </si>
  <si>
    <t>Por tanto, se debe buscar la mejor aproximación.</t>
  </si>
  <si>
    <t xml:space="preserve"> del Cliente</t>
  </si>
  <si>
    <t>VP(Pagos del Cliente)</t>
  </si>
  <si>
    <t>VP(Ingresos del Cliente)</t>
  </si>
  <si>
    <t>Eso esplica que la TIR de este proyecto sea 7,18%.</t>
  </si>
  <si>
    <t>VPN(sin renta)</t>
  </si>
  <si>
    <t>VPN(con renta)</t>
  </si>
  <si>
    <t>VPN(1)</t>
  </si>
  <si>
    <t>VPN(2)</t>
  </si>
  <si>
    <r>
      <t xml:space="preserve">Para realizar un proyecto Vd debe invertir hoy </t>
    </r>
    <r>
      <rPr>
        <b/>
        <i/>
        <sz val="12"/>
        <rFont val="Times New Roman"/>
        <family val="1"/>
      </rPr>
      <t xml:space="preserve"> I</t>
    </r>
    <r>
      <rPr>
        <sz val="12"/>
        <rFont val="Times New Roman"/>
        <family val="1"/>
      </rPr>
      <t>. Por otra parte estima que lo podrá vender</t>
    </r>
  </si>
  <si>
    <t>VP(TIR)</t>
  </si>
  <si>
    <t>El valor presente neto del proyecto con la TIR debe ser igual a cero.</t>
  </si>
  <si>
    <t>Por limitación de decimales debe ser lo más cercano a cero.</t>
  </si>
  <si>
    <t>Nombre</t>
  </si>
  <si>
    <t xml:space="preserve">PLANILLA DE SOLUCIONES 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</si>
</sst>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7" formatCode="#,##0.0000"/>
    <numFmt numFmtId="168" formatCode="#,##0;\(#,##0\)"/>
  </numFmts>
  <fonts count="13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vertAlign val="subscript"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4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u/>
      <sz val="10"/>
      <name val="Times New Roman"/>
      <family val="1"/>
    </font>
    <font>
      <b/>
      <sz val="16"/>
      <color rgb="FFFF0000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/>
    <xf numFmtId="165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2" xfId="0" applyFont="1" applyBorder="1"/>
    <xf numFmtId="0" fontId="1" fillId="0" borderId="2" xfId="0" applyNumberFormat="1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68" fontId="1" fillId="0" borderId="0" xfId="0" applyNumberFormat="1" applyFont="1"/>
    <xf numFmtId="168" fontId="1" fillId="0" borderId="1" xfId="0" applyNumberFormat="1" applyFont="1" applyBorder="1"/>
    <xf numFmtId="0" fontId="5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168" fontId="10" fillId="0" borderId="0" xfId="0" applyNumberFormat="1" applyFont="1"/>
    <xf numFmtId="165" fontId="10" fillId="0" borderId="0" xfId="0" applyNumberFormat="1" applyFont="1"/>
    <xf numFmtId="168" fontId="10" fillId="0" borderId="1" xfId="0" applyNumberFormat="1" applyFont="1" applyBorder="1"/>
    <xf numFmtId="165" fontId="10" fillId="0" borderId="1" xfId="0" applyNumberFormat="1" applyFont="1" applyBorder="1"/>
    <xf numFmtId="167" fontId="10" fillId="0" borderId="0" xfId="0" applyNumberFormat="1" applyFont="1"/>
    <xf numFmtId="167" fontId="10" fillId="0" borderId="1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/>
    <xf numFmtId="0" fontId="10" fillId="0" borderId="1" xfId="0" applyFont="1" applyBorder="1"/>
    <xf numFmtId="3" fontId="10" fillId="0" borderId="0" xfId="0" applyNumberFormat="1" applyFont="1"/>
    <xf numFmtId="0" fontId="10" fillId="0" borderId="0" xfId="0" applyFont="1" applyAlignment="1">
      <alignment horizontal="center"/>
    </xf>
    <xf numFmtId="3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5"/>
  <sheetViews>
    <sheetView topLeftCell="A22" zoomScale="120" zoomScaleNormal="120" workbookViewId="0">
      <selection activeCell="H3" sqref="H3"/>
    </sheetView>
  </sheetViews>
  <sheetFormatPr baseColWidth="10" defaultRowHeight="15.75"/>
  <cols>
    <col min="1" max="1" width="4" style="1" customWidth="1"/>
    <col min="2" max="2" width="13.42578125" style="1" customWidth="1"/>
    <col min="3" max="12" width="15.42578125" style="1" customWidth="1"/>
    <col min="13" max="16384" width="11.42578125" style="1"/>
  </cols>
  <sheetData>
    <row r="1" spans="2:11" ht="30">
      <c r="B1" s="16" t="s">
        <v>73</v>
      </c>
    </row>
    <row r="2" spans="2:11" ht="23.25" thickBot="1">
      <c r="B2" s="17" t="s">
        <v>74</v>
      </c>
    </row>
    <row r="3" spans="2:11" ht="21" thickBot="1">
      <c r="B3" s="18" t="s">
        <v>112</v>
      </c>
      <c r="F3" s="49" t="s">
        <v>90</v>
      </c>
      <c r="G3" s="21"/>
      <c r="H3" s="14"/>
    </row>
    <row r="4" spans="2:11" ht="21" thickBot="1">
      <c r="B4" s="18" t="s">
        <v>111</v>
      </c>
      <c r="D4" s="26"/>
      <c r="E4" s="27"/>
      <c r="F4" s="27"/>
      <c r="G4" s="27"/>
      <c r="H4" s="27"/>
      <c r="I4" s="27"/>
      <c r="J4" s="27"/>
      <c r="K4" s="28"/>
    </row>
    <row r="5" spans="2:11" ht="16.5" thickBot="1">
      <c r="B5" s="25" t="s">
        <v>36</v>
      </c>
    </row>
    <row r="6" spans="2:11" ht="16.5" thickBot="1">
      <c r="B6" s="4">
        <v>1</v>
      </c>
      <c r="C6" s="23" t="s">
        <v>37</v>
      </c>
      <c r="D6" s="20"/>
      <c r="E6" s="1" t="s">
        <v>38</v>
      </c>
      <c r="F6" s="19"/>
    </row>
    <row r="7" spans="2:11" ht="16.5" thickBot="1">
      <c r="B7" s="4">
        <v>2</v>
      </c>
      <c r="C7" s="23" t="s">
        <v>39</v>
      </c>
      <c r="D7" s="19"/>
      <c r="E7" s="1" t="s">
        <v>40</v>
      </c>
      <c r="F7" s="19"/>
      <c r="G7" s="1" t="s">
        <v>41</v>
      </c>
      <c r="I7" s="19"/>
    </row>
    <row r="8" spans="2:11" ht="16.5" thickBot="1">
      <c r="B8" s="4">
        <v>3</v>
      </c>
      <c r="C8" s="23" t="s">
        <v>43</v>
      </c>
      <c r="D8" s="19"/>
    </row>
    <row r="9" spans="2:11" ht="16.5" thickBot="1">
      <c r="B9" s="4">
        <v>4</v>
      </c>
      <c r="C9" s="23" t="s">
        <v>44</v>
      </c>
      <c r="D9" s="1" t="s">
        <v>47</v>
      </c>
      <c r="E9" s="19"/>
      <c r="F9" s="1" t="s">
        <v>46</v>
      </c>
      <c r="G9" s="19"/>
      <c r="I9" s="22" t="s">
        <v>48</v>
      </c>
      <c r="J9" s="19"/>
    </row>
    <row r="10" spans="2:11" ht="16.5" thickBot="1">
      <c r="C10" s="23" t="s">
        <v>45</v>
      </c>
      <c r="D10" s="1" t="s">
        <v>47</v>
      </c>
      <c r="E10" s="19"/>
      <c r="F10" s="1" t="s">
        <v>46</v>
      </c>
      <c r="G10" s="19"/>
      <c r="I10" s="22" t="s">
        <v>48</v>
      </c>
      <c r="J10" s="19"/>
    </row>
    <row r="11" spans="2:11" ht="16.5" thickBot="1">
      <c r="B11" s="4">
        <v>5</v>
      </c>
      <c r="C11" s="23" t="s">
        <v>30</v>
      </c>
      <c r="D11" s="19"/>
      <c r="E11" s="1" t="s">
        <v>29</v>
      </c>
      <c r="F11" s="19"/>
      <c r="G11" s="1" t="s">
        <v>28</v>
      </c>
      <c r="H11" s="19"/>
    </row>
    <row r="12" spans="2:11" ht="16.5" thickBot="1">
      <c r="B12" s="4">
        <v>6</v>
      </c>
      <c r="C12" s="23" t="s">
        <v>44</v>
      </c>
      <c r="D12" s="19"/>
    </row>
    <row r="13" spans="2:11" ht="16.5" thickBot="1">
      <c r="B13" s="4"/>
      <c r="C13" s="23" t="s">
        <v>45</v>
      </c>
      <c r="D13" s="19"/>
    </row>
    <row r="14" spans="2:11" ht="16.5" thickBot="1">
      <c r="B14" s="4"/>
      <c r="C14" s="23" t="s">
        <v>49</v>
      </c>
      <c r="D14" s="19"/>
    </row>
    <row r="15" spans="2:11" ht="16.5" thickBot="1">
      <c r="B15" s="4"/>
      <c r="C15" s="23" t="s">
        <v>50</v>
      </c>
      <c r="D15" s="1" t="s">
        <v>52</v>
      </c>
      <c r="E15" s="19"/>
    </row>
    <row r="16" spans="2:11" ht="16.5" thickBot="1">
      <c r="B16" s="4">
        <v>7</v>
      </c>
      <c r="C16" s="23" t="s">
        <v>55</v>
      </c>
      <c r="D16" s="19"/>
      <c r="E16" s="1" t="s">
        <v>56</v>
      </c>
      <c r="F16" s="19"/>
      <c r="H16" s="22" t="s">
        <v>60</v>
      </c>
      <c r="I16" s="19"/>
    </row>
    <row r="17" spans="2:12" ht="16.5" thickBot="1">
      <c r="B17" s="4">
        <v>8</v>
      </c>
      <c r="C17" s="1" t="s">
        <v>61</v>
      </c>
      <c r="E17" s="19"/>
    </row>
    <row r="18" spans="2:12" ht="16.5" thickBot="1">
      <c r="B18" s="4">
        <v>9</v>
      </c>
      <c r="C18" s="1" t="s">
        <v>62</v>
      </c>
      <c r="F18" s="19"/>
      <c r="G18" s="22" t="s">
        <v>63</v>
      </c>
      <c r="H18" s="19"/>
      <c r="J18" s="22" t="s">
        <v>66</v>
      </c>
      <c r="K18" s="19"/>
      <c r="L18" s="14"/>
    </row>
    <row r="19" spans="2:12" ht="16.5" thickBot="1">
      <c r="B19" s="4">
        <v>10</v>
      </c>
      <c r="C19" s="1" t="s">
        <v>67</v>
      </c>
      <c r="E19" s="19"/>
      <c r="F19" s="1" t="s">
        <v>68</v>
      </c>
      <c r="H19" s="19"/>
    </row>
    <row r="20" spans="2:12" ht="16.5" thickBot="1">
      <c r="B20" s="4">
        <v>11</v>
      </c>
      <c r="C20" s="1" t="s">
        <v>69</v>
      </c>
      <c r="F20" s="19"/>
    </row>
    <row r="21" spans="2:12" ht="16.5" thickBot="1">
      <c r="B21" s="4">
        <v>12</v>
      </c>
      <c r="C21" s="22" t="s">
        <v>70</v>
      </c>
      <c r="D21" s="19"/>
      <c r="E21" s="22" t="s">
        <v>71</v>
      </c>
      <c r="F21" s="19"/>
      <c r="G21" s="22" t="s">
        <v>72</v>
      </c>
      <c r="H21" s="19"/>
    </row>
    <row r="22" spans="2:12">
      <c r="B22" s="4"/>
    </row>
    <row r="24" spans="2:12" ht="20.25">
      <c r="B24" s="18" t="s">
        <v>57</v>
      </c>
    </row>
    <row r="25" spans="2:12">
      <c r="B25" s="1" t="s">
        <v>75</v>
      </c>
    </row>
    <row r="27" spans="2:12">
      <c r="B27" s="1" t="s">
        <v>76</v>
      </c>
    </row>
    <row r="28" spans="2:12">
      <c r="B28" s="1" t="s">
        <v>51</v>
      </c>
    </row>
    <row r="30" spans="2:12">
      <c r="B30" s="1" t="s">
        <v>77</v>
      </c>
    </row>
    <row r="31" spans="2:12">
      <c r="B31" s="1" t="s">
        <v>42</v>
      </c>
    </row>
    <row r="33" spans="2:4">
      <c r="B33" s="1" t="s">
        <v>80</v>
      </c>
    </row>
    <row r="34" spans="2:4" ht="18.75">
      <c r="C34" s="2" t="s">
        <v>79</v>
      </c>
      <c r="D34" s="24" t="s">
        <v>81</v>
      </c>
    </row>
    <row r="35" spans="2:4" ht="18.75">
      <c r="C35" s="2" t="s">
        <v>82</v>
      </c>
      <c r="D35" s="24" t="s">
        <v>83</v>
      </c>
    </row>
  </sheetData>
  <mergeCells count="1">
    <mergeCell ref="D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J13" sqref="J13"/>
    </sheetView>
  </sheetViews>
  <sheetFormatPr baseColWidth="10" defaultRowHeight="15.75"/>
  <cols>
    <col min="1" max="1" width="7" style="4" customWidth="1"/>
    <col min="2" max="2" width="13.5703125" style="1" customWidth="1"/>
    <col min="3" max="3" width="13.28515625" style="1" customWidth="1"/>
    <col min="4" max="4" width="11.42578125" style="1"/>
    <col min="5" max="6" width="17.5703125" style="1" customWidth="1"/>
    <col min="7" max="7" width="17.28515625" style="1" customWidth="1"/>
    <col min="8" max="8" width="21.85546875" style="1" customWidth="1"/>
    <col min="9" max="9" width="17" style="1" customWidth="1"/>
    <col min="10" max="10" width="11.42578125" style="1"/>
    <col min="11" max="11" width="12.85546875" style="1" customWidth="1"/>
    <col min="12" max="12" width="13.7109375" style="1" customWidth="1"/>
    <col min="13" max="16384" width="11.42578125" style="1"/>
  </cols>
  <sheetData>
    <row r="1" spans="1:9">
      <c r="B1" s="5" t="s">
        <v>2</v>
      </c>
    </row>
    <row r="2" spans="1:9">
      <c r="A2" s="4" t="s">
        <v>6</v>
      </c>
      <c r="B2" s="1" t="s">
        <v>78</v>
      </c>
    </row>
    <row r="3" spans="1:9">
      <c r="B3" s="1" t="s">
        <v>53</v>
      </c>
    </row>
    <row r="4" spans="1:9">
      <c r="B4" s="1" t="s">
        <v>54</v>
      </c>
    </row>
    <row r="5" spans="1:9">
      <c r="B5" s="1" t="s">
        <v>58</v>
      </c>
    </row>
    <row r="6" spans="1:9">
      <c r="B6" s="1" t="s">
        <v>59</v>
      </c>
    </row>
    <row r="7" spans="1:9">
      <c r="B7" s="1" t="s">
        <v>26</v>
      </c>
    </row>
    <row r="9" spans="1:9" ht="18" customHeight="1" thickBot="1">
      <c r="A9" s="8" t="s">
        <v>90</v>
      </c>
      <c r="B9" s="11" t="s">
        <v>0</v>
      </c>
      <c r="C9" s="12" t="s">
        <v>1</v>
      </c>
      <c r="D9" s="13"/>
      <c r="E9" s="30" t="s">
        <v>85</v>
      </c>
      <c r="F9" s="30" t="s">
        <v>86</v>
      </c>
      <c r="G9" s="30" t="s">
        <v>87</v>
      </c>
      <c r="H9" s="30" t="s">
        <v>88</v>
      </c>
      <c r="I9" s="8" t="s">
        <v>89</v>
      </c>
    </row>
    <row r="10" spans="1:9" ht="18.75">
      <c r="A10" s="4">
        <v>1</v>
      </c>
      <c r="B10" s="3">
        <v>59035000</v>
      </c>
      <c r="C10" s="7">
        <v>0.1036</v>
      </c>
      <c r="E10" s="3">
        <f>B10/5</f>
        <v>11807000</v>
      </c>
      <c r="F10" s="3">
        <f>E10-1000000</f>
        <v>10807000</v>
      </c>
      <c r="G10" s="45">
        <f>ROUND(($E10/$C10)*(1-1/POWER(1+$C10,5)),0)</f>
        <v>44349213</v>
      </c>
      <c r="H10" s="45">
        <f>ROUND(((F10)/$C10)*(1-1/POWER(1+$C10,5)),0)+4000000</f>
        <v>44593033</v>
      </c>
      <c r="I10" s="46" t="s">
        <v>84</v>
      </c>
    </row>
    <row r="11" spans="1:9" ht="18.75">
      <c r="A11" s="4">
        <v>2</v>
      </c>
      <c r="B11" s="3">
        <v>38722500</v>
      </c>
      <c r="C11" s="7">
        <v>0.10100000000000001</v>
      </c>
      <c r="E11" s="3">
        <f t="shared" ref="E11:E34" si="0">B11/5</f>
        <v>7744500</v>
      </c>
      <c r="F11" s="3">
        <f t="shared" ref="F11:F34" si="1">E11-1000000</f>
        <v>6744500</v>
      </c>
      <c r="G11" s="45">
        <f t="shared" ref="G11:G34" si="2">ROUND(($E11/$C11)*(1-1/POWER(1+$C11,5)),0)</f>
        <v>29282903</v>
      </c>
      <c r="H11" s="45">
        <f t="shared" ref="H11:H34" si="3">ROUND(((F11)/$C11)*(1-1/POWER(1+$C11,5)),0)+4000000</f>
        <v>29501780</v>
      </c>
      <c r="I11" s="46" t="s">
        <v>84</v>
      </c>
    </row>
    <row r="12" spans="1:9" ht="18.75">
      <c r="A12" s="4">
        <v>3</v>
      </c>
      <c r="B12" s="3">
        <v>27227500</v>
      </c>
      <c r="C12" s="7">
        <v>0.1027</v>
      </c>
      <c r="E12" s="3">
        <f t="shared" si="0"/>
        <v>5445500</v>
      </c>
      <c r="F12" s="3">
        <f t="shared" si="1"/>
        <v>4445500</v>
      </c>
      <c r="G12" s="45">
        <f t="shared" si="2"/>
        <v>20501129</v>
      </c>
      <c r="H12" s="45">
        <f t="shared" si="3"/>
        <v>20736346</v>
      </c>
      <c r="I12" s="46" t="s">
        <v>84</v>
      </c>
    </row>
    <row r="13" spans="1:9" ht="18.75">
      <c r="A13" s="4">
        <v>4</v>
      </c>
      <c r="B13" s="3">
        <v>17572000</v>
      </c>
      <c r="C13" s="7">
        <v>0.1094</v>
      </c>
      <c r="E13" s="3">
        <f t="shared" si="0"/>
        <v>3514400</v>
      </c>
      <c r="F13" s="3">
        <f t="shared" si="1"/>
        <v>2514400</v>
      </c>
      <c r="G13" s="45">
        <f t="shared" si="2"/>
        <v>13008489</v>
      </c>
      <c r="H13" s="45">
        <f t="shared" si="3"/>
        <v>13307007</v>
      </c>
      <c r="I13" s="46" t="s">
        <v>84</v>
      </c>
    </row>
    <row r="14" spans="1:9" ht="18.75">
      <c r="A14" s="4">
        <v>5</v>
      </c>
      <c r="B14" s="3">
        <v>17522000</v>
      </c>
      <c r="C14" s="7">
        <v>0.10060000000000001</v>
      </c>
      <c r="E14" s="3">
        <f t="shared" si="0"/>
        <v>3504400</v>
      </c>
      <c r="F14" s="3">
        <f t="shared" si="1"/>
        <v>2504400</v>
      </c>
      <c r="G14" s="45">
        <f t="shared" si="2"/>
        <v>13264096</v>
      </c>
      <c r="H14" s="45">
        <f t="shared" si="3"/>
        <v>13479112</v>
      </c>
      <c r="I14" s="46" t="s">
        <v>84</v>
      </c>
    </row>
    <row r="15" spans="1:9" ht="18.75">
      <c r="A15" s="4">
        <v>6</v>
      </c>
      <c r="B15" s="3">
        <v>17472000</v>
      </c>
      <c r="C15" s="7">
        <v>0.10110000000000001</v>
      </c>
      <c r="E15" s="3">
        <f t="shared" si="0"/>
        <v>3494400</v>
      </c>
      <c r="F15" s="3">
        <f t="shared" si="1"/>
        <v>2494400</v>
      </c>
      <c r="G15" s="45">
        <f t="shared" si="2"/>
        <v>13209385</v>
      </c>
      <c r="H15" s="45">
        <f t="shared" si="3"/>
        <v>13429227</v>
      </c>
      <c r="I15" s="46" t="s">
        <v>84</v>
      </c>
    </row>
    <row r="16" spans="1:9" ht="18.75">
      <c r="A16" s="4">
        <v>7</v>
      </c>
      <c r="B16" s="3">
        <v>17422000</v>
      </c>
      <c r="C16" s="7">
        <v>0.10680000000000001</v>
      </c>
      <c r="E16" s="3">
        <f t="shared" si="0"/>
        <v>3484400</v>
      </c>
      <c r="F16" s="3">
        <f t="shared" si="1"/>
        <v>2484400</v>
      </c>
      <c r="G16" s="45">
        <f t="shared" si="2"/>
        <v>12982324</v>
      </c>
      <c r="H16" s="45">
        <f t="shared" si="3"/>
        <v>13256482</v>
      </c>
      <c r="I16" s="46" t="s">
        <v>84</v>
      </c>
    </row>
    <row r="17" spans="1:9" ht="18.75">
      <c r="A17" s="4">
        <v>8</v>
      </c>
      <c r="B17" s="3">
        <v>17372000</v>
      </c>
      <c r="C17" s="7">
        <v>0.10350000000000001</v>
      </c>
      <c r="E17" s="3">
        <f t="shared" si="0"/>
        <v>3474400</v>
      </c>
      <c r="F17" s="3">
        <f t="shared" si="1"/>
        <v>2474400</v>
      </c>
      <c r="G17" s="45">
        <f t="shared" si="2"/>
        <v>13053787</v>
      </c>
      <c r="H17" s="45">
        <f t="shared" si="3"/>
        <v>13296652</v>
      </c>
      <c r="I17" s="46" t="s">
        <v>84</v>
      </c>
    </row>
    <row r="18" spans="1:9" ht="18.75">
      <c r="A18" s="4">
        <v>9</v>
      </c>
      <c r="B18" s="3">
        <v>17322000</v>
      </c>
      <c r="C18" s="7">
        <v>0.1056</v>
      </c>
      <c r="E18" s="3">
        <f t="shared" si="0"/>
        <v>3464400</v>
      </c>
      <c r="F18" s="3">
        <f t="shared" si="1"/>
        <v>2464400</v>
      </c>
      <c r="G18" s="45">
        <f t="shared" si="2"/>
        <v>12947060</v>
      </c>
      <c r="H18" s="45">
        <f t="shared" si="3"/>
        <v>13209887</v>
      </c>
      <c r="I18" s="46" t="s">
        <v>84</v>
      </c>
    </row>
    <row r="19" spans="1:9" ht="18.75">
      <c r="A19" s="4">
        <v>10</v>
      </c>
      <c r="B19" s="3">
        <v>17272000</v>
      </c>
      <c r="C19" s="7">
        <v>0.10400000000000001</v>
      </c>
      <c r="E19" s="3">
        <f t="shared" si="0"/>
        <v>3454400</v>
      </c>
      <c r="F19" s="3">
        <f t="shared" si="1"/>
        <v>2454400</v>
      </c>
      <c r="G19" s="45">
        <f t="shared" si="2"/>
        <v>12962172</v>
      </c>
      <c r="H19" s="45">
        <f t="shared" si="3"/>
        <v>13209806</v>
      </c>
      <c r="I19" s="46" t="s">
        <v>84</v>
      </c>
    </row>
    <row r="20" spans="1:9" ht="18.75">
      <c r="A20" s="4">
        <v>11</v>
      </c>
      <c r="B20" s="3">
        <v>17222000</v>
      </c>
      <c r="C20" s="7">
        <v>0.1061</v>
      </c>
      <c r="E20" s="3">
        <f t="shared" si="0"/>
        <v>3444400</v>
      </c>
      <c r="F20" s="3">
        <f t="shared" si="1"/>
        <v>2444400</v>
      </c>
      <c r="G20" s="45">
        <f t="shared" si="2"/>
        <v>12856032</v>
      </c>
      <c r="H20" s="45">
        <f t="shared" si="3"/>
        <v>13123588</v>
      </c>
      <c r="I20" s="46" t="s">
        <v>84</v>
      </c>
    </row>
    <row r="21" spans="1:9" ht="18.75">
      <c r="A21" s="4">
        <v>12</v>
      </c>
      <c r="B21" s="3">
        <v>17172000</v>
      </c>
      <c r="C21" s="7">
        <v>0.10250000000000001</v>
      </c>
      <c r="E21" s="3">
        <f t="shared" si="0"/>
        <v>3434400</v>
      </c>
      <c r="F21" s="3">
        <f t="shared" si="1"/>
        <v>2434400</v>
      </c>
      <c r="G21" s="45">
        <f t="shared" si="2"/>
        <v>12936354</v>
      </c>
      <c r="H21" s="45">
        <f t="shared" si="3"/>
        <v>13169654</v>
      </c>
      <c r="I21" s="46" t="s">
        <v>84</v>
      </c>
    </row>
    <row r="22" spans="1:9" ht="18.75">
      <c r="A22" s="4">
        <v>13</v>
      </c>
      <c r="B22" s="3">
        <v>17122000</v>
      </c>
      <c r="C22" s="7">
        <v>0.16470000000000001</v>
      </c>
      <c r="D22" s="3"/>
      <c r="E22" s="3">
        <f t="shared" si="0"/>
        <v>3424400</v>
      </c>
      <c r="F22" s="3">
        <f t="shared" si="1"/>
        <v>2424400</v>
      </c>
      <c r="G22" s="45">
        <f t="shared" si="2"/>
        <v>11090653</v>
      </c>
      <c r="H22" s="45">
        <f t="shared" si="3"/>
        <v>11851939</v>
      </c>
      <c r="I22" s="46" t="s">
        <v>84</v>
      </c>
    </row>
    <row r="23" spans="1:9" ht="18.75">
      <c r="A23" s="4">
        <v>14</v>
      </c>
      <c r="B23" s="3">
        <v>17072000</v>
      </c>
      <c r="C23" s="7">
        <v>0.14050000000000001</v>
      </c>
      <c r="D23" s="3"/>
      <c r="E23" s="3">
        <f t="shared" si="0"/>
        <v>3414400</v>
      </c>
      <c r="F23" s="3">
        <f t="shared" si="1"/>
        <v>2414400</v>
      </c>
      <c r="G23" s="45">
        <f t="shared" si="2"/>
        <v>11707839</v>
      </c>
      <c r="H23" s="45">
        <f t="shared" si="3"/>
        <v>12278880</v>
      </c>
      <c r="I23" s="46" t="s">
        <v>84</v>
      </c>
    </row>
    <row r="24" spans="1:9" ht="18.75">
      <c r="A24" s="4">
        <v>15</v>
      </c>
      <c r="B24" s="3">
        <v>17022000</v>
      </c>
      <c r="C24" s="7">
        <v>4.4299999999999999E-2</v>
      </c>
      <c r="D24" s="3"/>
      <c r="E24" s="3">
        <f t="shared" si="0"/>
        <v>3404400</v>
      </c>
      <c r="F24" s="3">
        <f t="shared" si="1"/>
        <v>2404400</v>
      </c>
      <c r="G24" s="45">
        <f t="shared" si="2"/>
        <v>14974435</v>
      </c>
      <c r="H24" s="45">
        <f t="shared" si="3"/>
        <v>14575881</v>
      </c>
      <c r="I24" s="46" t="s">
        <v>4</v>
      </c>
    </row>
    <row r="25" spans="1:9" ht="18.75">
      <c r="A25" s="4">
        <v>16</v>
      </c>
      <c r="B25" s="3">
        <v>28835000</v>
      </c>
      <c r="C25" s="7">
        <v>0.14810000000000001</v>
      </c>
      <c r="D25" s="3"/>
      <c r="E25" s="3">
        <f t="shared" si="0"/>
        <v>5767000</v>
      </c>
      <c r="F25" s="3">
        <f t="shared" si="1"/>
        <v>4767000</v>
      </c>
      <c r="G25" s="45">
        <f t="shared" si="2"/>
        <v>19419164</v>
      </c>
      <c r="H25" s="45">
        <f t="shared" si="3"/>
        <v>20051874</v>
      </c>
      <c r="I25" s="46" t="s">
        <v>84</v>
      </c>
    </row>
    <row r="26" spans="1:9" ht="18.75">
      <c r="A26" s="4">
        <v>17</v>
      </c>
      <c r="B26" s="3">
        <v>34982500</v>
      </c>
      <c r="C26" s="7">
        <v>0.1633</v>
      </c>
      <c r="D26" s="3"/>
      <c r="E26" s="3">
        <f t="shared" si="0"/>
        <v>6996500</v>
      </c>
      <c r="F26" s="3">
        <f t="shared" si="1"/>
        <v>5996500</v>
      </c>
      <c r="G26" s="45">
        <f t="shared" si="2"/>
        <v>22733349</v>
      </c>
      <c r="H26" s="45">
        <f t="shared" si="3"/>
        <v>23484103</v>
      </c>
      <c r="I26" s="46" t="s">
        <v>84</v>
      </c>
    </row>
    <row r="27" spans="1:9" ht="18.75">
      <c r="A27" s="4">
        <v>18</v>
      </c>
      <c r="B27" s="3">
        <v>38887500</v>
      </c>
      <c r="C27" s="7">
        <v>5.74E-2</v>
      </c>
      <c r="D27" s="3"/>
      <c r="E27" s="3">
        <f t="shared" si="0"/>
        <v>7777500</v>
      </c>
      <c r="F27" s="3">
        <f t="shared" si="1"/>
        <v>6777500</v>
      </c>
      <c r="G27" s="45">
        <f t="shared" si="2"/>
        <v>32994691</v>
      </c>
      <c r="H27" s="45">
        <f t="shared" si="3"/>
        <v>32752365</v>
      </c>
      <c r="I27" s="46" t="s">
        <v>4</v>
      </c>
    </row>
    <row r="28" spans="1:9" ht="18.75">
      <c r="A28" s="4">
        <v>19</v>
      </c>
      <c r="B28" s="3">
        <v>39032500</v>
      </c>
      <c r="C28" s="7">
        <v>3.8800000000000001E-2</v>
      </c>
      <c r="D28" s="3"/>
      <c r="E28" s="3">
        <f t="shared" si="0"/>
        <v>7806500</v>
      </c>
      <c r="F28" s="3">
        <f t="shared" si="1"/>
        <v>6806500</v>
      </c>
      <c r="G28" s="45">
        <f t="shared" si="2"/>
        <v>34870619</v>
      </c>
      <c r="H28" s="45">
        <f t="shared" si="3"/>
        <v>34403749</v>
      </c>
      <c r="I28" s="46" t="s">
        <v>4</v>
      </c>
    </row>
    <row r="29" spans="1:9" ht="18.75">
      <c r="A29" s="4">
        <v>20</v>
      </c>
      <c r="B29" s="3">
        <v>39850000</v>
      </c>
      <c r="C29" s="7">
        <v>3.7000000000000002E-3</v>
      </c>
      <c r="D29" s="3"/>
      <c r="E29" s="3">
        <f t="shared" si="0"/>
        <v>7970000</v>
      </c>
      <c r="F29" s="3">
        <f t="shared" si="1"/>
        <v>6970000</v>
      </c>
      <c r="G29" s="45">
        <f t="shared" si="2"/>
        <v>39411456</v>
      </c>
      <c r="H29" s="45">
        <f t="shared" si="3"/>
        <v>38466480</v>
      </c>
      <c r="I29" s="46" t="s">
        <v>4</v>
      </c>
    </row>
    <row r="30" spans="1:9" ht="18.75">
      <c r="A30" s="4">
        <v>21</v>
      </c>
      <c r="B30" s="3">
        <v>44370000</v>
      </c>
      <c r="C30" s="7">
        <v>6.9099999999999995E-2</v>
      </c>
      <c r="D30" s="3"/>
      <c r="E30" s="3">
        <f t="shared" si="0"/>
        <v>8874000</v>
      </c>
      <c r="F30" s="3">
        <f t="shared" si="1"/>
        <v>7874000</v>
      </c>
      <c r="G30" s="45">
        <f t="shared" si="2"/>
        <v>36473000</v>
      </c>
      <c r="H30" s="45">
        <f t="shared" si="3"/>
        <v>36362903</v>
      </c>
      <c r="I30" s="46" t="s">
        <v>4</v>
      </c>
    </row>
    <row r="31" spans="1:9" ht="18.75">
      <c r="A31" s="4">
        <v>22</v>
      </c>
      <c r="B31" s="3">
        <v>44515000</v>
      </c>
      <c r="C31" s="7">
        <v>0.18390000000000001</v>
      </c>
      <c r="D31" s="3"/>
      <c r="E31" s="3">
        <f t="shared" si="0"/>
        <v>8903000</v>
      </c>
      <c r="F31" s="3">
        <f t="shared" si="1"/>
        <v>7903000</v>
      </c>
      <c r="G31" s="45">
        <f t="shared" si="2"/>
        <v>27597031</v>
      </c>
      <c r="H31" s="45">
        <f t="shared" si="3"/>
        <v>28497286</v>
      </c>
      <c r="I31" s="46" t="s">
        <v>84</v>
      </c>
    </row>
    <row r="32" spans="1:9" ht="18.75">
      <c r="A32" s="4">
        <v>23</v>
      </c>
      <c r="B32" s="3">
        <v>46220000</v>
      </c>
      <c r="C32" s="7">
        <v>0.14030000000000001</v>
      </c>
      <c r="D32" s="3"/>
      <c r="E32" s="3">
        <f t="shared" si="0"/>
        <v>9244000</v>
      </c>
      <c r="F32" s="3">
        <f t="shared" si="1"/>
        <v>8244000</v>
      </c>
      <c r="G32" s="45">
        <f t="shared" si="2"/>
        <v>31712532</v>
      </c>
      <c r="H32" s="45">
        <f t="shared" si="3"/>
        <v>32281925</v>
      </c>
      <c r="I32" s="46" t="s">
        <v>84</v>
      </c>
    </row>
    <row r="33" spans="1:9" ht="18.75">
      <c r="A33" s="4">
        <v>24</v>
      </c>
      <c r="B33" s="3">
        <v>49690000</v>
      </c>
      <c r="C33" s="7">
        <v>7.6100000000000001E-2</v>
      </c>
      <c r="D33" s="3"/>
      <c r="E33" s="3">
        <f t="shared" si="0"/>
        <v>9938000</v>
      </c>
      <c r="F33" s="3">
        <f t="shared" si="1"/>
        <v>8938000</v>
      </c>
      <c r="G33" s="45">
        <f t="shared" si="2"/>
        <v>40090786</v>
      </c>
      <c r="H33" s="45">
        <f t="shared" si="3"/>
        <v>40056696</v>
      </c>
      <c r="I33" s="46" t="s">
        <v>4</v>
      </c>
    </row>
    <row r="34" spans="1:9" ht="19.5" thickBot="1">
      <c r="A34" s="8">
        <v>25</v>
      </c>
      <c r="B34" s="9">
        <v>64725000</v>
      </c>
      <c r="C34" s="10">
        <v>0.1038</v>
      </c>
      <c r="D34" s="9"/>
      <c r="E34" s="9">
        <f t="shared" si="0"/>
        <v>12945000</v>
      </c>
      <c r="F34" s="9">
        <f t="shared" si="1"/>
        <v>11945000</v>
      </c>
      <c r="G34" s="47">
        <f t="shared" si="2"/>
        <v>48599050</v>
      </c>
      <c r="H34" s="47">
        <f t="shared" si="3"/>
        <v>48844778</v>
      </c>
      <c r="I34" s="48" t="s">
        <v>84</v>
      </c>
    </row>
  </sheetData>
  <sortState ref="B25:B34">
    <sortCondition ref="B25"/>
  </sortState>
  <phoneticPr fontId="3" type="noConversion"/>
  <pageMargins left="0.35" right="0.34" top="0.16" bottom="0.15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G9" sqref="G9"/>
    </sheetView>
  </sheetViews>
  <sheetFormatPr baseColWidth="10" defaultRowHeight="15.75"/>
  <cols>
    <col min="1" max="1" width="7" style="4" customWidth="1"/>
    <col min="2" max="2" width="12.42578125" style="1" customWidth="1"/>
    <col min="3" max="3" width="14.85546875" style="1" customWidth="1"/>
    <col min="4" max="4" width="9.140625" style="1" customWidth="1"/>
    <col min="5" max="5" width="13.42578125" style="1" customWidth="1"/>
    <col min="6" max="16384" width="11.42578125" style="1"/>
  </cols>
  <sheetData>
    <row r="1" spans="1:6">
      <c r="B1" s="5" t="s">
        <v>2</v>
      </c>
    </row>
    <row r="2" spans="1:6">
      <c r="A2" s="4" t="s">
        <v>7</v>
      </c>
      <c r="B2" s="1" t="s">
        <v>9</v>
      </c>
    </row>
    <row r="3" spans="1:6">
      <c r="B3" s="1" t="s">
        <v>8</v>
      </c>
    </row>
    <row r="4" spans="1:6">
      <c r="B4" s="1" t="s">
        <v>26</v>
      </c>
    </row>
    <row r="6" spans="1:6" ht="16.5" thickBot="1">
      <c r="A6" s="8" t="s">
        <v>90</v>
      </c>
      <c r="B6" s="8" t="s">
        <v>4</v>
      </c>
      <c r="C6" s="8" t="s">
        <v>0</v>
      </c>
      <c r="D6" s="11"/>
      <c r="E6" s="31" t="s">
        <v>1</v>
      </c>
      <c r="F6" s="2"/>
    </row>
    <row r="7" spans="1:6" ht="18.75">
      <c r="A7" s="4">
        <v>1</v>
      </c>
      <c r="B7" s="3">
        <v>1110000</v>
      </c>
      <c r="C7" s="3">
        <v>24520958</v>
      </c>
      <c r="D7" s="6"/>
      <c r="E7" s="40">
        <f>ROUND(B7/C7,4)</f>
        <v>4.53E-2</v>
      </c>
    </row>
    <row r="8" spans="1:6" ht="18.75">
      <c r="A8" s="4">
        <v>2</v>
      </c>
      <c r="B8" s="3">
        <v>1120000</v>
      </c>
      <c r="C8" s="3">
        <v>24157322</v>
      </c>
      <c r="D8" s="6"/>
      <c r="E8" s="40">
        <f t="shared" ref="E8:E31" si="0">ROUND(B8/C8,4)</f>
        <v>4.6399999999999997E-2</v>
      </c>
    </row>
    <row r="9" spans="1:6" ht="18.75">
      <c r="A9" s="4">
        <v>3</v>
      </c>
      <c r="B9" s="3">
        <v>1130000</v>
      </c>
      <c r="C9" s="3">
        <v>23809496</v>
      </c>
      <c r="D9" s="6"/>
      <c r="E9" s="40">
        <f t="shared" si="0"/>
        <v>4.7500000000000001E-2</v>
      </c>
    </row>
    <row r="10" spans="1:6" ht="18.75">
      <c r="A10" s="4">
        <v>4</v>
      </c>
      <c r="B10" s="3">
        <v>1140000</v>
      </c>
      <c r="C10" s="3">
        <v>23476471</v>
      </c>
      <c r="D10" s="6"/>
      <c r="E10" s="40">
        <f t="shared" si="0"/>
        <v>4.8599999999999997E-2</v>
      </c>
    </row>
    <row r="11" spans="1:6" ht="18.75">
      <c r="A11" s="4">
        <v>5</v>
      </c>
      <c r="B11" s="3">
        <v>1150000</v>
      </c>
      <c r="C11" s="3">
        <v>23157322</v>
      </c>
      <c r="D11" s="6"/>
      <c r="E11" s="40">
        <f t="shared" si="0"/>
        <v>4.9700000000000001E-2</v>
      </c>
    </row>
    <row r="12" spans="1:6" ht="18.75">
      <c r="A12" s="4">
        <v>6</v>
      </c>
      <c r="B12" s="3">
        <v>1160000</v>
      </c>
      <c r="C12" s="3">
        <v>22851200</v>
      </c>
      <c r="D12" s="6"/>
      <c r="E12" s="40">
        <f t="shared" si="0"/>
        <v>5.0799999999999998E-2</v>
      </c>
    </row>
    <row r="13" spans="1:6" ht="18.75">
      <c r="A13" s="4">
        <v>7</v>
      </c>
      <c r="B13" s="3">
        <v>1170000</v>
      </c>
      <c r="C13" s="3">
        <v>22557322</v>
      </c>
      <c r="D13" s="6"/>
      <c r="E13" s="40">
        <f t="shared" si="0"/>
        <v>5.1900000000000002E-2</v>
      </c>
    </row>
    <row r="14" spans="1:6" ht="18.75">
      <c r="A14" s="4">
        <v>8</v>
      </c>
      <c r="B14" s="3">
        <v>1180000</v>
      </c>
      <c r="C14" s="3">
        <v>22274969</v>
      </c>
      <c r="D14" s="6"/>
      <c r="E14" s="40">
        <f t="shared" si="0"/>
        <v>5.2999999999999999E-2</v>
      </c>
    </row>
    <row r="15" spans="1:6" ht="18.75">
      <c r="A15" s="4">
        <v>9</v>
      </c>
      <c r="B15" s="3">
        <v>1190000</v>
      </c>
      <c r="C15" s="3">
        <v>22003476</v>
      </c>
      <c r="D15" s="6"/>
      <c r="E15" s="40">
        <f t="shared" si="0"/>
        <v>5.4100000000000002E-2</v>
      </c>
    </row>
    <row r="16" spans="1:6" ht="18.75">
      <c r="A16" s="4">
        <v>10</v>
      </c>
      <c r="B16" s="3">
        <v>1200000</v>
      </c>
      <c r="C16" s="3">
        <v>21742228</v>
      </c>
      <c r="D16" s="6"/>
      <c r="E16" s="40">
        <f t="shared" si="0"/>
        <v>5.5199999999999999E-2</v>
      </c>
    </row>
    <row r="17" spans="1:5" ht="18.75">
      <c r="A17" s="4">
        <v>11</v>
      </c>
      <c r="B17" s="3">
        <v>1210000</v>
      </c>
      <c r="C17" s="3">
        <v>21490655</v>
      </c>
      <c r="D17" s="6"/>
      <c r="E17" s="40">
        <f t="shared" si="0"/>
        <v>5.6300000000000003E-2</v>
      </c>
    </row>
    <row r="18" spans="1:5" ht="18.75">
      <c r="A18" s="4">
        <v>12</v>
      </c>
      <c r="B18" s="3">
        <v>1220000</v>
      </c>
      <c r="C18" s="3">
        <v>21248231</v>
      </c>
      <c r="D18" s="6"/>
      <c r="E18" s="40">
        <f t="shared" si="0"/>
        <v>5.74E-2</v>
      </c>
    </row>
    <row r="19" spans="1:5" ht="18.75">
      <c r="A19" s="4">
        <v>13</v>
      </c>
      <c r="B19" s="3">
        <v>1230000</v>
      </c>
      <c r="C19" s="3">
        <v>21014465</v>
      </c>
      <c r="D19" s="6"/>
      <c r="E19" s="40">
        <f t="shared" si="0"/>
        <v>5.8500000000000003E-2</v>
      </c>
    </row>
    <row r="20" spans="1:5" ht="18.75">
      <c r="A20" s="4">
        <v>14</v>
      </c>
      <c r="B20" s="3">
        <v>1240000</v>
      </c>
      <c r="C20" s="3">
        <v>20788901</v>
      </c>
      <c r="D20" s="6"/>
      <c r="E20" s="40">
        <f t="shared" si="0"/>
        <v>5.96E-2</v>
      </c>
    </row>
    <row r="21" spans="1:5" ht="18.75">
      <c r="A21" s="4">
        <v>15</v>
      </c>
      <c r="B21" s="3">
        <v>1250000</v>
      </c>
      <c r="C21" s="3">
        <v>20571115</v>
      </c>
      <c r="D21" s="6"/>
      <c r="E21" s="40">
        <f t="shared" si="0"/>
        <v>6.08E-2</v>
      </c>
    </row>
    <row r="22" spans="1:5" ht="18.75">
      <c r="A22" s="4">
        <v>16</v>
      </c>
      <c r="B22" s="3">
        <v>1260000</v>
      </c>
      <c r="C22" s="3">
        <v>20360712</v>
      </c>
      <c r="D22" s="6"/>
      <c r="E22" s="40">
        <f t="shared" si="0"/>
        <v>6.1899999999999997E-2</v>
      </c>
    </row>
    <row r="23" spans="1:5" ht="18.75">
      <c r="A23" s="4">
        <v>17</v>
      </c>
      <c r="B23" s="3">
        <v>1270000</v>
      </c>
      <c r="C23" s="3">
        <v>20157322</v>
      </c>
      <c r="D23" s="6"/>
      <c r="E23" s="40">
        <f t="shared" si="0"/>
        <v>6.3E-2</v>
      </c>
    </row>
    <row r="24" spans="1:5" ht="18.75">
      <c r="A24" s="4">
        <v>18</v>
      </c>
      <c r="B24" s="3">
        <v>1280000</v>
      </c>
      <c r="C24" s="3">
        <v>19960601</v>
      </c>
      <c r="D24" s="6"/>
      <c r="E24" s="40">
        <f t="shared" si="0"/>
        <v>6.4100000000000004E-2</v>
      </c>
    </row>
    <row r="25" spans="1:5" ht="18.75">
      <c r="A25" s="4">
        <v>19</v>
      </c>
      <c r="B25" s="3">
        <v>1290000</v>
      </c>
      <c r="C25" s="3">
        <v>19770225</v>
      </c>
      <c r="D25" s="6"/>
      <c r="E25" s="40">
        <f t="shared" si="0"/>
        <v>6.5199999999999994E-2</v>
      </c>
    </row>
    <row r="26" spans="1:5" ht="18.75">
      <c r="A26" s="4">
        <v>20</v>
      </c>
      <c r="B26" s="3">
        <v>1300000</v>
      </c>
      <c r="C26" s="3">
        <v>19585893</v>
      </c>
      <c r="D26" s="6"/>
      <c r="E26" s="40">
        <f t="shared" si="0"/>
        <v>6.6400000000000001E-2</v>
      </c>
    </row>
    <row r="27" spans="1:5" ht="18.75">
      <c r="A27" s="4">
        <v>21</v>
      </c>
      <c r="B27" s="3">
        <v>1310000</v>
      </c>
      <c r="C27" s="3">
        <v>19407322</v>
      </c>
      <c r="D27" s="6"/>
      <c r="E27" s="40">
        <f t="shared" si="0"/>
        <v>6.7500000000000004E-2</v>
      </c>
    </row>
    <row r="28" spans="1:5" ht="18.75">
      <c r="A28" s="4">
        <v>22</v>
      </c>
      <c r="B28" s="3">
        <v>1320000</v>
      </c>
      <c r="C28" s="3">
        <v>19234245</v>
      </c>
      <c r="E28" s="40">
        <f t="shared" si="0"/>
        <v>6.8599999999999994E-2</v>
      </c>
    </row>
    <row r="29" spans="1:5" ht="18.75">
      <c r="A29" s="4">
        <v>23</v>
      </c>
      <c r="B29" s="3">
        <v>1330000</v>
      </c>
      <c r="C29" s="3">
        <v>19066413</v>
      </c>
      <c r="E29" s="40">
        <f t="shared" si="0"/>
        <v>6.9800000000000001E-2</v>
      </c>
    </row>
    <row r="30" spans="1:5" ht="18.75">
      <c r="A30" s="4">
        <v>24</v>
      </c>
      <c r="B30" s="3">
        <v>1340000</v>
      </c>
      <c r="C30" s="3">
        <v>18903591</v>
      </c>
      <c r="E30" s="40">
        <f t="shared" si="0"/>
        <v>7.0900000000000005E-2</v>
      </c>
    </row>
    <row r="31" spans="1:5" ht="19.5" thickBot="1">
      <c r="A31" s="8">
        <v>25</v>
      </c>
      <c r="B31" s="9">
        <v>1350000</v>
      </c>
      <c r="C31" s="9">
        <v>18745557</v>
      </c>
      <c r="D31" s="13"/>
      <c r="E31" s="41">
        <f t="shared" si="0"/>
        <v>7.1999999999999995E-2</v>
      </c>
    </row>
    <row r="32" spans="1:5">
      <c r="E32" s="14"/>
    </row>
  </sheetData>
  <phoneticPr fontId="3" type="noConversion"/>
  <pageMargins left="0.36" right="0.37" top="0.19" bottom="0.15" header="0" footer="0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1"/>
  <sheetViews>
    <sheetView topLeftCell="A2" workbookViewId="0">
      <selection activeCell="F15" sqref="F15"/>
    </sheetView>
  </sheetViews>
  <sheetFormatPr baseColWidth="10" defaultRowHeight="15.75"/>
  <cols>
    <col min="1" max="1" width="9.7109375" style="4" customWidth="1"/>
    <col min="2" max="2" width="11.42578125" style="1"/>
    <col min="3" max="3" width="24.5703125" style="7" customWidth="1"/>
    <col min="4" max="4" width="27.7109375" style="1" customWidth="1"/>
    <col min="5" max="5" width="15.85546875" style="1" customWidth="1"/>
    <col min="6" max="6" width="7.42578125" style="1" customWidth="1"/>
    <col min="7" max="7" width="10.140625" style="1" customWidth="1"/>
    <col min="8" max="8" width="3.7109375" style="1" customWidth="1"/>
    <col min="9" max="9" width="14.7109375" style="1" customWidth="1"/>
    <col min="10" max="16384" width="11.42578125" style="1"/>
  </cols>
  <sheetData>
    <row r="1" spans="1:11">
      <c r="B1" s="5" t="s">
        <v>2</v>
      </c>
    </row>
    <row r="2" spans="1:11">
      <c r="A2" s="4" t="s">
        <v>10</v>
      </c>
      <c r="B2" s="1" t="s">
        <v>11</v>
      </c>
    </row>
    <row r="3" spans="1:11">
      <c r="B3" s="1" t="s">
        <v>27</v>
      </c>
    </row>
    <row r="4" spans="1:11">
      <c r="B4" s="1" t="s">
        <v>64</v>
      </c>
    </row>
    <row r="5" spans="1:11">
      <c r="B5" s="1" t="s">
        <v>65</v>
      </c>
      <c r="G5" s="22" t="s">
        <v>94</v>
      </c>
      <c r="I5" s="1" t="s">
        <v>95</v>
      </c>
    </row>
    <row r="6" spans="1:11">
      <c r="B6" s="1" t="s">
        <v>12</v>
      </c>
      <c r="G6" s="1" t="s">
        <v>93</v>
      </c>
      <c r="I6" s="1" t="s">
        <v>96</v>
      </c>
    </row>
    <row r="7" spans="1:11">
      <c r="B7" s="1" t="s">
        <v>26</v>
      </c>
      <c r="I7" s="1" t="s">
        <v>97</v>
      </c>
    </row>
    <row r="8" spans="1:11">
      <c r="C8" s="1"/>
      <c r="I8" s="1" t="s">
        <v>98</v>
      </c>
    </row>
    <row r="9" spans="1:11">
      <c r="C9" s="1"/>
      <c r="I9" s="1" t="s">
        <v>102</v>
      </c>
    </row>
    <row r="10" spans="1:11">
      <c r="C10" s="29"/>
      <c r="D10" s="29"/>
      <c r="E10" s="34" t="s">
        <v>91</v>
      </c>
    </row>
    <row r="11" spans="1:11">
      <c r="C11" s="29"/>
      <c r="D11" s="29"/>
      <c r="E11" s="34" t="s">
        <v>92</v>
      </c>
    </row>
    <row r="12" spans="1:11" ht="16.5" thickBot="1">
      <c r="A12" s="8" t="s">
        <v>90</v>
      </c>
      <c r="B12" s="12" t="s">
        <v>1</v>
      </c>
      <c r="C12" s="12" t="s">
        <v>100</v>
      </c>
      <c r="D12" s="12" t="s">
        <v>101</v>
      </c>
      <c r="E12" s="12" t="s">
        <v>99</v>
      </c>
      <c r="F12" s="11"/>
      <c r="G12" s="12" t="s">
        <v>63</v>
      </c>
      <c r="H12" s="13"/>
      <c r="I12" s="13"/>
      <c r="J12" s="13"/>
      <c r="K12" s="13"/>
    </row>
    <row r="13" spans="1:11" ht="18.75">
      <c r="A13" s="4">
        <v>1</v>
      </c>
      <c r="B13" s="7">
        <v>6.2199999999999998E-2</v>
      </c>
      <c r="C13" s="3">
        <f>(100000/B13)*(1-1/POWER(1+B13,10))</f>
        <v>728397.66288914694</v>
      </c>
      <c r="D13" s="3">
        <f>(100000/B13)/POWER(1+B13,10)</f>
        <v>879319.37891149614</v>
      </c>
      <c r="E13" s="36">
        <f>D13-C13</f>
        <v>150921.7160223492</v>
      </c>
      <c r="F13" s="42"/>
      <c r="G13" s="24">
        <v>7.1800000000000003E-2</v>
      </c>
      <c r="I13" s="3">
        <f>(100000/G13)*(1-1/POWER(1+G13,10))</f>
        <v>696551.23229511036</v>
      </c>
      <c r="J13" s="3">
        <f>(100000/G13)/POWER(1+G13,10)</f>
        <v>696206.42787202063</v>
      </c>
      <c r="K13" s="32">
        <f>J13-I13</f>
        <v>-344.80442308972124</v>
      </c>
    </row>
    <row r="14" spans="1:11" ht="18.75">
      <c r="A14" s="4">
        <v>2</v>
      </c>
      <c r="B14" s="7">
        <v>6.5900000000000014E-2</v>
      </c>
      <c r="C14" s="3">
        <f t="shared" ref="C14:C37" si="0">(100000/B14)*(1-1/POWER(1+B14,10))</f>
        <v>715864.9784584298</v>
      </c>
      <c r="D14" s="3">
        <f t="shared" ref="D14:D37" si="1">(100000/B14)/POWER(1+B14,10)</f>
        <v>801585.70439437707</v>
      </c>
      <c r="E14" s="36">
        <f t="shared" ref="E14:E37" si="2">D14-C14</f>
        <v>85720.725935947266</v>
      </c>
      <c r="F14" s="42"/>
      <c r="G14" s="24">
        <v>7.1800000000000003E-2</v>
      </c>
      <c r="I14" s="3">
        <f t="shared" ref="I14:I37" si="3">(100000/G14)*(1-1/POWER(1+G14,10))</f>
        <v>696551.23229511036</v>
      </c>
      <c r="J14" s="3">
        <f t="shared" ref="J14:J37" si="4">(100000/G14)/POWER(1+G14,10)</f>
        <v>696206.42787202063</v>
      </c>
      <c r="K14" s="32">
        <f t="shared" ref="K14:K37" si="5">J14-I14</f>
        <v>-344.80442308972124</v>
      </c>
    </row>
    <row r="15" spans="1:11" ht="18.75">
      <c r="A15" s="4">
        <v>3</v>
      </c>
      <c r="B15" s="7">
        <v>6.6000000000000017E-2</v>
      </c>
      <c r="C15" s="3">
        <f t="shared" si="0"/>
        <v>715530.83492441999</v>
      </c>
      <c r="D15" s="3">
        <f t="shared" si="1"/>
        <v>799620.68022709468</v>
      </c>
      <c r="E15" s="36">
        <f t="shared" si="2"/>
        <v>84089.845302674687</v>
      </c>
      <c r="F15" s="42"/>
      <c r="G15" s="24">
        <v>7.1800000000000003E-2</v>
      </c>
      <c r="I15" s="3">
        <f t="shared" si="3"/>
        <v>696551.23229511036</v>
      </c>
      <c r="J15" s="3">
        <f t="shared" si="4"/>
        <v>696206.42787202063</v>
      </c>
      <c r="K15" s="32">
        <f t="shared" si="5"/>
        <v>-344.80442308972124</v>
      </c>
    </row>
    <row r="16" spans="1:11" ht="18.75">
      <c r="A16" s="4">
        <v>4</v>
      </c>
      <c r="B16" s="7">
        <v>6.3900000000000012E-2</v>
      </c>
      <c r="C16" s="3">
        <f t="shared" si="0"/>
        <v>722598.18915970903</v>
      </c>
      <c r="D16" s="3">
        <f t="shared" si="1"/>
        <v>842347.0377573485</v>
      </c>
      <c r="E16" s="36">
        <f t="shared" si="2"/>
        <v>119748.84859763947</v>
      </c>
      <c r="F16" s="42"/>
      <c r="G16" s="24">
        <v>7.1800000000000003E-2</v>
      </c>
      <c r="I16" s="3">
        <f t="shared" si="3"/>
        <v>696551.23229511036</v>
      </c>
      <c r="J16" s="3">
        <f t="shared" si="4"/>
        <v>696206.42787202063</v>
      </c>
      <c r="K16" s="32">
        <f t="shared" si="5"/>
        <v>-344.80442308972124</v>
      </c>
    </row>
    <row r="17" spans="1:11" ht="18.75">
      <c r="A17" s="4">
        <v>5</v>
      </c>
      <c r="B17" s="7">
        <v>7.8900000000000012E-2</v>
      </c>
      <c r="C17" s="3">
        <f t="shared" si="0"/>
        <v>674350.14513971144</v>
      </c>
      <c r="D17" s="3">
        <f t="shared" si="1"/>
        <v>593076.97780071921</v>
      </c>
      <c r="E17" s="36">
        <f t="shared" si="2"/>
        <v>-81273.167338992236</v>
      </c>
      <c r="F17" s="42"/>
      <c r="G17" s="24">
        <v>7.1800000000000003E-2</v>
      </c>
      <c r="I17" s="3">
        <f t="shared" si="3"/>
        <v>696551.23229511036</v>
      </c>
      <c r="J17" s="3">
        <f t="shared" si="4"/>
        <v>696206.42787202063</v>
      </c>
      <c r="K17" s="32">
        <f t="shared" si="5"/>
        <v>-344.80442308972124</v>
      </c>
    </row>
    <row r="18" spans="1:11" ht="18.75">
      <c r="A18" s="4">
        <v>6</v>
      </c>
      <c r="B18" s="7">
        <v>6.6300000000000012E-2</v>
      </c>
      <c r="C18" s="3">
        <f t="shared" si="0"/>
        <v>714529.83242152538</v>
      </c>
      <c r="D18" s="3">
        <f t="shared" si="1"/>
        <v>793765.79352115898</v>
      </c>
      <c r="E18" s="36">
        <f t="shared" si="2"/>
        <v>79235.961099633598</v>
      </c>
      <c r="F18" s="43"/>
      <c r="G18" s="24">
        <v>7.1800000000000003E-2</v>
      </c>
      <c r="I18" s="3">
        <f t="shared" si="3"/>
        <v>696551.23229511036</v>
      </c>
      <c r="J18" s="3">
        <f t="shared" si="4"/>
        <v>696206.42787202063</v>
      </c>
      <c r="K18" s="32">
        <f t="shared" si="5"/>
        <v>-344.80442308972124</v>
      </c>
    </row>
    <row r="19" spans="1:11" ht="18.75">
      <c r="A19" s="4">
        <v>7</v>
      </c>
      <c r="B19" s="7">
        <v>7.1700000000000014E-2</v>
      </c>
      <c r="C19" s="3">
        <f t="shared" si="0"/>
        <v>696871.90504286927</v>
      </c>
      <c r="D19" s="3">
        <f t="shared" si="1"/>
        <v>697828.23442714452</v>
      </c>
      <c r="E19" s="36">
        <f t="shared" si="2"/>
        <v>956.32938427524641</v>
      </c>
      <c r="F19" s="42"/>
      <c r="G19" s="24">
        <v>7.1800000000000003E-2</v>
      </c>
      <c r="I19" s="3">
        <f t="shared" si="3"/>
        <v>696551.23229511036</v>
      </c>
      <c r="J19" s="3">
        <f t="shared" si="4"/>
        <v>696206.42787202063</v>
      </c>
      <c r="K19" s="32">
        <f t="shared" si="5"/>
        <v>-344.80442308972124</v>
      </c>
    </row>
    <row r="20" spans="1:11" ht="18.75">
      <c r="A20" s="4">
        <v>8</v>
      </c>
      <c r="B20" s="7">
        <v>7.8300000000000008E-2</v>
      </c>
      <c r="C20" s="3">
        <f t="shared" si="0"/>
        <v>676183.88582696649</v>
      </c>
      <c r="D20" s="3">
        <f t="shared" si="1"/>
        <v>600955.32234672434</v>
      </c>
      <c r="E20" s="36">
        <f t="shared" si="2"/>
        <v>-75228.563480242155</v>
      </c>
      <c r="F20" s="43"/>
      <c r="G20" s="24">
        <v>7.1800000000000003E-2</v>
      </c>
      <c r="I20" s="3">
        <f t="shared" si="3"/>
        <v>696551.23229511036</v>
      </c>
      <c r="J20" s="3">
        <f t="shared" si="4"/>
        <v>696206.42787202063</v>
      </c>
      <c r="K20" s="32">
        <f t="shared" si="5"/>
        <v>-344.80442308972124</v>
      </c>
    </row>
    <row r="21" spans="1:11" ht="18.75">
      <c r="A21" s="4">
        <v>9</v>
      </c>
      <c r="B21" s="7">
        <v>8.9900000000000008E-2</v>
      </c>
      <c r="C21" s="3">
        <f t="shared" si="0"/>
        <v>642048.34776203427</v>
      </c>
      <c r="D21" s="3">
        <f t="shared" si="1"/>
        <v>470298.70451827731</v>
      </c>
      <c r="E21" s="36">
        <f t="shared" si="2"/>
        <v>-171749.64324375696</v>
      </c>
      <c r="F21" s="43"/>
      <c r="G21" s="24">
        <v>7.1800000000000003E-2</v>
      </c>
      <c r="I21" s="3">
        <f t="shared" si="3"/>
        <v>696551.23229511036</v>
      </c>
      <c r="J21" s="3">
        <f t="shared" si="4"/>
        <v>696206.42787202063</v>
      </c>
      <c r="K21" s="32">
        <f t="shared" si="5"/>
        <v>-344.80442308972124</v>
      </c>
    </row>
    <row r="22" spans="1:11" ht="18.75">
      <c r="A22" s="4">
        <v>10</v>
      </c>
      <c r="B22" s="7">
        <v>7.2800000000000017E-2</v>
      </c>
      <c r="C22" s="3">
        <f t="shared" si="0"/>
        <v>693356.91666693287</v>
      </c>
      <c r="D22" s="3">
        <f t="shared" si="1"/>
        <v>680269.45695944026</v>
      </c>
      <c r="E22" s="36">
        <f t="shared" si="2"/>
        <v>-13087.459707492613</v>
      </c>
      <c r="F22" s="43"/>
      <c r="G22" s="24">
        <v>7.1800000000000003E-2</v>
      </c>
      <c r="I22" s="3">
        <f t="shared" si="3"/>
        <v>696551.23229511036</v>
      </c>
      <c r="J22" s="3">
        <f t="shared" si="4"/>
        <v>696206.42787202063</v>
      </c>
      <c r="K22" s="32">
        <f t="shared" si="5"/>
        <v>-344.80442308972124</v>
      </c>
    </row>
    <row r="23" spans="1:11" ht="18.75">
      <c r="A23" s="4">
        <v>11</v>
      </c>
      <c r="B23" s="7">
        <v>9.0900000000000009E-2</v>
      </c>
      <c r="C23" s="3">
        <f t="shared" si="0"/>
        <v>639231.24516837148</v>
      </c>
      <c r="D23" s="3">
        <f t="shared" si="1"/>
        <v>460878.76583272859</v>
      </c>
      <c r="E23" s="36">
        <f t="shared" si="2"/>
        <v>-178352.47933564289</v>
      </c>
      <c r="F23" s="42"/>
      <c r="G23" s="24">
        <v>7.1800000000000003E-2</v>
      </c>
      <c r="I23" s="3">
        <f t="shared" si="3"/>
        <v>696551.23229511036</v>
      </c>
      <c r="J23" s="3">
        <f t="shared" si="4"/>
        <v>696206.42787202063</v>
      </c>
      <c r="K23" s="32">
        <f t="shared" si="5"/>
        <v>-344.80442308972124</v>
      </c>
    </row>
    <row r="24" spans="1:11" ht="18.75">
      <c r="A24" s="4">
        <v>12</v>
      </c>
      <c r="B24" s="7">
        <v>5.5599999999999997E-2</v>
      </c>
      <c r="C24" s="3">
        <f t="shared" si="0"/>
        <v>751598.00862801529</v>
      </c>
      <c r="D24" s="3">
        <f t="shared" si="1"/>
        <v>1046963.1424511216</v>
      </c>
      <c r="E24" s="36">
        <f t="shared" si="2"/>
        <v>295365.1338231063</v>
      </c>
      <c r="F24" s="42"/>
      <c r="G24" s="24">
        <v>7.1800000000000003E-2</v>
      </c>
      <c r="I24" s="3">
        <f t="shared" si="3"/>
        <v>696551.23229511036</v>
      </c>
      <c r="J24" s="3">
        <f t="shared" si="4"/>
        <v>696206.42787202063</v>
      </c>
      <c r="K24" s="32">
        <f t="shared" si="5"/>
        <v>-344.80442308972124</v>
      </c>
    </row>
    <row r="25" spans="1:11" ht="18.75">
      <c r="A25" s="4">
        <v>13</v>
      </c>
      <c r="B25" s="7">
        <v>0.13240000000000002</v>
      </c>
      <c r="C25" s="3">
        <f t="shared" si="0"/>
        <v>537459.1575425996</v>
      </c>
      <c r="D25" s="3">
        <f t="shared" si="1"/>
        <v>217827.85152084439</v>
      </c>
      <c r="E25" s="36">
        <f t="shared" si="2"/>
        <v>-319631.30602175521</v>
      </c>
      <c r="F25" s="42"/>
      <c r="G25" s="24">
        <v>7.1800000000000003E-2</v>
      </c>
      <c r="I25" s="3">
        <f t="shared" si="3"/>
        <v>696551.23229511036</v>
      </c>
      <c r="J25" s="3">
        <f t="shared" si="4"/>
        <v>696206.42787202063</v>
      </c>
      <c r="K25" s="32">
        <f t="shared" si="5"/>
        <v>-344.80442308972124</v>
      </c>
    </row>
    <row r="26" spans="1:11" ht="18.75">
      <c r="A26" s="4">
        <v>14</v>
      </c>
      <c r="B26" s="7">
        <v>8.5000000000000006E-2</v>
      </c>
      <c r="C26" s="3">
        <f t="shared" si="0"/>
        <v>656134.8058389466</v>
      </c>
      <c r="D26" s="3">
        <f t="shared" si="1"/>
        <v>520335.78239634732</v>
      </c>
      <c r="E26" s="36">
        <f t="shared" si="2"/>
        <v>-135799.02344259928</v>
      </c>
      <c r="F26" s="42"/>
      <c r="G26" s="24">
        <v>7.1800000000000003E-2</v>
      </c>
      <c r="I26" s="3">
        <f t="shared" si="3"/>
        <v>696551.23229511036</v>
      </c>
      <c r="J26" s="3">
        <f t="shared" si="4"/>
        <v>696206.42787202063</v>
      </c>
      <c r="K26" s="32">
        <f t="shared" si="5"/>
        <v>-344.80442308972124</v>
      </c>
    </row>
    <row r="27" spans="1:11" ht="18.75">
      <c r="A27" s="4">
        <v>15</v>
      </c>
      <c r="B27" s="7">
        <v>0.2087</v>
      </c>
      <c r="C27" s="3">
        <f t="shared" si="0"/>
        <v>407163.3429890605</v>
      </c>
      <c r="D27" s="3">
        <f t="shared" si="1"/>
        <v>71993.341246684577</v>
      </c>
      <c r="E27" s="36">
        <f t="shared" si="2"/>
        <v>-335170.0017423759</v>
      </c>
      <c r="F27" s="42"/>
      <c r="G27" s="24">
        <v>7.1800000000000003E-2</v>
      </c>
      <c r="I27" s="3">
        <f t="shared" si="3"/>
        <v>696551.23229511036</v>
      </c>
      <c r="J27" s="3">
        <f t="shared" si="4"/>
        <v>696206.42787202063</v>
      </c>
      <c r="K27" s="32">
        <f t="shared" si="5"/>
        <v>-344.80442308972124</v>
      </c>
    </row>
    <row r="28" spans="1:11" ht="18.75">
      <c r="A28" s="4">
        <v>16</v>
      </c>
      <c r="B28" s="7">
        <v>0.23619999999999999</v>
      </c>
      <c r="C28" s="3">
        <f t="shared" si="0"/>
        <v>372573.65116384183</v>
      </c>
      <c r="D28" s="3">
        <f t="shared" si="1"/>
        <v>50796.374238359705</v>
      </c>
      <c r="E28" s="36">
        <f t="shared" si="2"/>
        <v>-321777.27692548215</v>
      </c>
      <c r="F28" s="42"/>
      <c r="G28" s="24">
        <v>7.1800000000000003E-2</v>
      </c>
      <c r="I28" s="3">
        <f t="shared" si="3"/>
        <v>696551.23229511036</v>
      </c>
      <c r="J28" s="3">
        <f t="shared" si="4"/>
        <v>696206.42787202063</v>
      </c>
      <c r="K28" s="32">
        <f t="shared" si="5"/>
        <v>-344.80442308972124</v>
      </c>
    </row>
    <row r="29" spans="1:11" ht="18.75">
      <c r="A29" s="4">
        <v>17</v>
      </c>
      <c r="B29" s="7">
        <v>6.4700000000000008E-2</v>
      </c>
      <c r="C29" s="3">
        <f t="shared" si="0"/>
        <v>719893.35426201858</v>
      </c>
      <c r="D29" s="3">
        <f t="shared" si="1"/>
        <v>825701.69983380823</v>
      </c>
      <c r="E29" s="36">
        <f t="shared" si="2"/>
        <v>105808.34557178966</v>
      </c>
      <c r="F29" s="42"/>
      <c r="G29" s="24">
        <v>7.1800000000000003E-2</v>
      </c>
      <c r="I29" s="3">
        <f t="shared" si="3"/>
        <v>696551.23229511036</v>
      </c>
      <c r="J29" s="3">
        <f t="shared" si="4"/>
        <v>696206.42787202063</v>
      </c>
      <c r="K29" s="32">
        <f t="shared" si="5"/>
        <v>-344.80442308972124</v>
      </c>
    </row>
    <row r="30" spans="1:11" ht="18.75">
      <c r="A30" s="4">
        <v>18</v>
      </c>
      <c r="B30" s="7">
        <v>8.3700000000000011E-2</v>
      </c>
      <c r="C30" s="3">
        <f t="shared" si="0"/>
        <v>659952.47696317546</v>
      </c>
      <c r="D30" s="3">
        <f t="shared" si="1"/>
        <v>534790.65326382569</v>
      </c>
      <c r="E30" s="36">
        <f t="shared" si="2"/>
        <v>-125161.82369934977</v>
      </c>
      <c r="F30" s="42"/>
      <c r="G30" s="24">
        <v>7.1800000000000003E-2</v>
      </c>
      <c r="I30" s="3">
        <f t="shared" si="3"/>
        <v>696551.23229511036</v>
      </c>
      <c r="J30" s="3">
        <f t="shared" si="4"/>
        <v>696206.42787202063</v>
      </c>
      <c r="K30" s="32">
        <f t="shared" si="5"/>
        <v>-344.80442308972124</v>
      </c>
    </row>
    <row r="31" spans="1:11" ht="18.75">
      <c r="A31" s="4">
        <v>19</v>
      </c>
      <c r="B31" s="7">
        <v>0.24030000000000001</v>
      </c>
      <c r="C31" s="3">
        <f t="shared" si="0"/>
        <v>367842.96221036837</v>
      </c>
      <c r="D31" s="3">
        <f t="shared" si="1"/>
        <v>48303.521351845557</v>
      </c>
      <c r="E31" s="36">
        <f t="shared" si="2"/>
        <v>-319539.44085852278</v>
      </c>
      <c r="F31" s="42"/>
      <c r="G31" s="24">
        <v>7.1800000000000003E-2</v>
      </c>
      <c r="I31" s="3">
        <f t="shared" si="3"/>
        <v>696551.23229511036</v>
      </c>
      <c r="J31" s="3">
        <f t="shared" si="4"/>
        <v>696206.42787202063</v>
      </c>
      <c r="K31" s="32">
        <f t="shared" si="5"/>
        <v>-344.80442308972124</v>
      </c>
    </row>
    <row r="32" spans="1:11" ht="18.75">
      <c r="A32" s="4">
        <v>20</v>
      </c>
      <c r="B32" s="7">
        <v>0.2505</v>
      </c>
      <c r="C32" s="3">
        <f t="shared" si="0"/>
        <v>356508.73091683036</v>
      </c>
      <c r="D32" s="3">
        <f t="shared" si="1"/>
        <v>42692.865889556851</v>
      </c>
      <c r="E32" s="36">
        <f t="shared" si="2"/>
        <v>-313815.86502727354</v>
      </c>
      <c r="F32" s="42"/>
      <c r="G32" s="24">
        <v>7.1800000000000003E-2</v>
      </c>
      <c r="I32" s="3">
        <f t="shared" si="3"/>
        <v>696551.23229511036</v>
      </c>
      <c r="J32" s="3">
        <f t="shared" si="4"/>
        <v>696206.42787202063</v>
      </c>
      <c r="K32" s="32">
        <f t="shared" si="5"/>
        <v>-344.80442308972124</v>
      </c>
    </row>
    <row r="33" spans="1:11" ht="18.75">
      <c r="A33" s="4">
        <v>21</v>
      </c>
      <c r="B33" s="7">
        <v>0.1208</v>
      </c>
      <c r="C33" s="3">
        <f t="shared" si="0"/>
        <v>563176.79059039522</v>
      </c>
      <c r="D33" s="3">
        <f t="shared" si="1"/>
        <v>264637.7789460285</v>
      </c>
      <c r="E33" s="36">
        <f t="shared" si="2"/>
        <v>-298539.01164436672</v>
      </c>
      <c r="F33" s="42"/>
      <c r="G33" s="24">
        <v>7.1800000000000003E-2</v>
      </c>
      <c r="I33" s="3">
        <f t="shared" si="3"/>
        <v>696551.23229511036</v>
      </c>
      <c r="J33" s="3">
        <f t="shared" si="4"/>
        <v>696206.42787202063</v>
      </c>
      <c r="K33" s="32">
        <f t="shared" si="5"/>
        <v>-344.80442308972124</v>
      </c>
    </row>
    <row r="34" spans="1:11" ht="18.75">
      <c r="A34" s="4">
        <v>22</v>
      </c>
      <c r="B34" s="7">
        <v>0.19160000000000002</v>
      </c>
      <c r="C34" s="3">
        <f t="shared" si="0"/>
        <v>431493.37096070632</v>
      </c>
      <c r="D34" s="3">
        <f t="shared" si="1"/>
        <v>90427.297097748728</v>
      </c>
      <c r="E34" s="36">
        <f t="shared" si="2"/>
        <v>-341066.07386295759</v>
      </c>
      <c r="F34" s="42"/>
      <c r="G34" s="24">
        <v>7.1800000000000003E-2</v>
      </c>
      <c r="I34" s="3">
        <f t="shared" si="3"/>
        <v>696551.23229511036</v>
      </c>
      <c r="J34" s="3">
        <f t="shared" si="4"/>
        <v>696206.42787202063</v>
      </c>
      <c r="K34" s="32">
        <f t="shared" si="5"/>
        <v>-344.80442308972124</v>
      </c>
    </row>
    <row r="35" spans="1:11" ht="18.75">
      <c r="A35" s="4">
        <v>23</v>
      </c>
      <c r="B35" s="7">
        <v>8.6000000000000007E-2</v>
      </c>
      <c r="C35" s="3">
        <f t="shared" si="0"/>
        <v>653221.34952820314</v>
      </c>
      <c r="D35" s="3">
        <f t="shared" si="1"/>
        <v>509569.34814621549</v>
      </c>
      <c r="E35" s="36">
        <f t="shared" si="2"/>
        <v>-143652.00138198765</v>
      </c>
      <c r="F35" s="42"/>
      <c r="G35" s="24">
        <v>7.1800000000000003E-2</v>
      </c>
      <c r="I35" s="3">
        <f t="shared" si="3"/>
        <v>696551.23229511036</v>
      </c>
      <c r="J35" s="3">
        <f t="shared" si="4"/>
        <v>696206.42787202063</v>
      </c>
      <c r="K35" s="32">
        <f t="shared" si="5"/>
        <v>-344.80442308972124</v>
      </c>
    </row>
    <row r="36" spans="1:11" ht="18.75">
      <c r="A36" s="4">
        <v>24</v>
      </c>
      <c r="B36" s="7">
        <v>0.157</v>
      </c>
      <c r="C36" s="3">
        <f t="shared" si="0"/>
        <v>488770.46529301733</v>
      </c>
      <c r="D36" s="3">
        <f t="shared" si="1"/>
        <v>148172.20986621841</v>
      </c>
      <c r="E36" s="36">
        <f t="shared" si="2"/>
        <v>-340598.25542679895</v>
      </c>
      <c r="F36" s="42"/>
      <c r="G36" s="24">
        <v>7.1800000000000003E-2</v>
      </c>
      <c r="I36" s="3">
        <f t="shared" si="3"/>
        <v>696551.23229511036</v>
      </c>
      <c r="J36" s="3">
        <f t="shared" si="4"/>
        <v>696206.42787202063</v>
      </c>
      <c r="K36" s="32">
        <f t="shared" si="5"/>
        <v>-344.80442308972124</v>
      </c>
    </row>
    <row r="37" spans="1:11" ht="19.5" thickBot="1">
      <c r="A37" s="8">
        <v>25</v>
      </c>
      <c r="B37" s="10">
        <v>0.154</v>
      </c>
      <c r="C37" s="9">
        <f t="shared" si="0"/>
        <v>494318.70601893199</v>
      </c>
      <c r="D37" s="9">
        <f t="shared" si="1"/>
        <v>155031.94333171734</v>
      </c>
      <c r="E37" s="38">
        <f t="shared" si="2"/>
        <v>-339286.76268721465</v>
      </c>
      <c r="F37" s="44"/>
      <c r="G37" s="44">
        <v>7.1800000000000003E-2</v>
      </c>
      <c r="H37" s="13"/>
      <c r="I37" s="9">
        <f t="shared" si="3"/>
        <v>696551.23229511036</v>
      </c>
      <c r="J37" s="9">
        <f t="shared" si="4"/>
        <v>696206.42787202063</v>
      </c>
      <c r="K37" s="33">
        <f t="shared" si="5"/>
        <v>-344.80442308972124</v>
      </c>
    </row>
    <row r="38" spans="1:11">
      <c r="B38" s="7"/>
      <c r="C38" s="1"/>
    </row>
    <row r="39" spans="1:11">
      <c r="B39" s="7"/>
      <c r="C39" s="1"/>
    </row>
    <row r="40" spans="1:11">
      <c r="C40" s="1"/>
    </row>
    <row r="41" spans="1:11">
      <c r="C41" s="1"/>
    </row>
  </sheetData>
  <phoneticPr fontId="3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I10" sqref="I10"/>
    </sheetView>
  </sheetViews>
  <sheetFormatPr baseColWidth="10" defaultRowHeight="15.75"/>
  <cols>
    <col min="1" max="1" width="7" style="4" customWidth="1"/>
    <col min="2" max="2" width="11.7109375" style="1" customWidth="1"/>
    <col min="3" max="3" width="12.7109375" style="1" customWidth="1"/>
    <col min="4" max="4" width="10.140625" style="1" customWidth="1"/>
    <col min="5" max="5" width="2.85546875" style="1" customWidth="1"/>
    <col min="6" max="6" width="17.85546875" style="1" customWidth="1"/>
    <col min="7" max="7" width="22" style="1" customWidth="1"/>
    <col min="8" max="8" width="7.5703125" style="1" customWidth="1"/>
    <col min="9" max="9" width="4.7109375" style="1" customWidth="1"/>
    <col min="10" max="16384" width="11.42578125" style="1"/>
  </cols>
  <sheetData>
    <row r="1" spans="1:7">
      <c r="B1" s="5" t="s">
        <v>2</v>
      </c>
    </row>
    <row r="2" spans="1:7" ht="17.25">
      <c r="A2" s="4" t="s">
        <v>13</v>
      </c>
      <c r="B2" s="1" t="s">
        <v>31</v>
      </c>
    </row>
    <row r="3" spans="1:7">
      <c r="B3" s="1" t="s">
        <v>35</v>
      </c>
    </row>
    <row r="4" spans="1:7">
      <c r="B4" s="1" t="s">
        <v>14</v>
      </c>
    </row>
    <row r="5" spans="1:7">
      <c r="B5" s="1" t="s">
        <v>32</v>
      </c>
    </row>
    <row r="6" spans="1:7">
      <c r="B6" s="1" t="s">
        <v>26</v>
      </c>
    </row>
    <row r="8" spans="1:7" ht="18.75" customHeight="1" thickBot="1">
      <c r="A8" s="8" t="s">
        <v>90</v>
      </c>
      <c r="B8" s="11" t="s">
        <v>15</v>
      </c>
      <c r="C8" s="11" t="s">
        <v>16</v>
      </c>
      <c r="D8" s="12" t="s">
        <v>1</v>
      </c>
      <c r="F8" s="12" t="s">
        <v>103</v>
      </c>
      <c r="G8" s="12" t="s">
        <v>104</v>
      </c>
    </row>
    <row r="9" spans="1:7" ht="18.75">
      <c r="A9" s="4">
        <v>1</v>
      </c>
      <c r="B9" s="3">
        <v>28500000</v>
      </c>
      <c r="C9" s="3">
        <f>B9+10000000</f>
        <v>38500000</v>
      </c>
      <c r="D9" s="7">
        <v>5.4899999999999997E-2</v>
      </c>
      <c r="F9" s="36">
        <f>ROUND(-B9+(C9/POWER(1+D9,5)),0)</f>
        <v>971638</v>
      </c>
      <c r="G9" s="36">
        <f>F9+(2000000/D9*(1-1/POWER(1+D9,5)))</f>
        <v>9514549.4792060759</v>
      </c>
    </row>
    <row r="10" spans="1:7" ht="18.75">
      <c r="A10" s="4">
        <v>2</v>
      </c>
      <c r="B10" s="3">
        <f>B9+250000</f>
        <v>28750000</v>
      </c>
      <c r="C10" s="3">
        <f t="shared" ref="C10:C33" si="0">B10+10000000</f>
        <v>38750000</v>
      </c>
      <c r="D10" s="7">
        <v>4.9399999999999999E-2</v>
      </c>
      <c r="F10" s="36">
        <f t="shared" ref="F10:F32" si="1">ROUND(-B10+(C10/POWER(1+D10,5)),0)</f>
        <v>1698535</v>
      </c>
      <c r="G10" s="36">
        <f t="shared" ref="G10:G33" si="2">F10+(2000000/D10*(1-1/POWER(1+D10,5)))</f>
        <v>10371868.787031924</v>
      </c>
    </row>
    <row r="11" spans="1:7" ht="18.75">
      <c r="A11" s="4">
        <v>3</v>
      </c>
      <c r="B11" s="3">
        <f t="shared" ref="B11:B33" si="3">B10+250000</f>
        <v>29000000</v>
      </c>
      <c r="C11" s="3">
        <f t="shared" si="0"/>
        <v>39000000</v>
      </c>
      <c r="D11" s="7">
        <v>4.8000000000000001E-2</v>
      </c>
      <c r="F11" s="36">
        <f>ROUND(-B11+(C11/POWER(1+D11,5)),0)</f>
        <v>1850215</v>
      </c>
      <c r="G11" s="36">
        <f t="shared" si="2"/>
        <v>10557250.351912528</v>
      </c>
    </row>
    <row r="12" spans="1:7" ht="18.75">
      <c r="A12" s="4">
        <v>4</v>
      </c>
      <c r="B12" s="3">
        <f t="shared" si="3"/>
        <v>29250000</v>
      </c>
      <c r="C12" s="3">
        <f t="shared" si="0"/>
        <v>39250000</v>
      </c>
      <c r="D12" s="7">
        <v>5.5800000000000002E-2</v>
      </c>
      <c r="F12" s="36">
        <f t="shared" si="1"/>
        <v>667918</v>
      </c>
      <c r="G12" s="36">
        <f t="shared" si="2"/>
        <v>9189783.295941025</v>
      </c>
    </row>
    <row r="13" spans="1:7" ht="18.75">
      <c r="A13" s="4">
        <v>5</v>
      </c>
      <c r="B13" s="3">
        <f t="shared" si="3"/>
        <v>29500000</v>
      </c>
      <c r="C13" s="3">
        <f t="shared" si="0"/>
        <v>39500000</v>
      </c>
      <c r="D13" s="7">
        <v>4.99E-2</v>
      </c>
      <c r="F13" s="36">
        <f t="shared" si="1"/>
        <v>1464026</v>
      </c>
      <c r="G13" s="36">
        <f t="shared" si="2"/>
        <v>10125373.463219618</v>
      </c>
    </row>
    <row r="14" spans="1:7" ht="18.75">
      <c r="A14" s="4">
        <v>6</v>
      </c>
      <c r="B14" s="3">
        <f t="shared" si="3"/>
        <v>29750000</v>
      </c>
      <c r="C14" s="3">
        <f t="shared" si="0"/>
        <v>39750000</v>
      </c>
      <c r="D14" s="7">
        <v>5.33E-2</v>
      </c>
      <c r="F14" s="36">
        <f t="shared" si="1"/>
        <v>910322</v>
      </c>
      <c r="G14" s="36">
        <f t="shared" si="2"/>
        <v>9490852.723634582</v>
      </c>
    </row>
    <row r="15" spans="1:7" ht="18.75">
      <c r="A15" s="4">
        <v>7</v>
      </c>
      <c r="B15" s="3">
        <f t="shared" si="3"/>
        <v>30000000</v>
      </c>
      <c r="C15" s="3">
        <f t="shared" si="0"/>
        <v>40000000</v>
      </c>
      <c r="D15" s="7">
        <v>5.0099999999999999E-2</v>
      </c>
      <c r="F15" s="36">
        <f t="shared" si="1"/>
        <v>1326127</v>
      </c>
      <c r="G15" s="36">
        <f t="shared" si="2"/>
        <v>9982687.2655227371</v>
      </c>
    </row>
    <row r="16" spans="1:7" ht="18.75">
      <c r="A16" s="4">
        <v>8</v>
      </c>
      <c r="B16" s="3">
        <f t="shared" si="3"/>
        <v>30250000</v>
      </c>
      <c r="C16" s="3">
        <f t="shared" si="0"/>
        <v>40250000</v>
      </c>
      <c r="D16" s="7">
        <v>5.4600000000000003E-2</v>
      </c>
      <c r="F16" s="36">
        <f t="shared" si="1"/>
        <v>605106</v>
      </c>
      <c r="G16" s="36">
        <f t="shared" si="2"/>
        <v>9155051.1715740673</v>
      </c>
    </row>
    <row r="17" spans="1:7" ht="18.75">
      <c r="A17" s="4">
        <v>9</v>
      </c>
      <c r="B17" s="3">
        <f t="shared" si="3"/>
        <v>30500000</v>
      </c>
      <c r="C17" s="3">
        <f t="shared" si="0"/>
        <v>40500000</v>
      </c>
      <c r="D17" s="7">
        <v>5.4600000000000003E-2</v>
      </c>
      <c r="F17" s="36">
        <f t="shared" si="1"/>
        <v>546753</v>
      </c>
      <c r="G17" s="36">
        <f t="shared" si="2"/>
        <v>9096698.1715740673</v>
      </c>
    </row>
    <row r="18" spans="1:7" ht="18.75">
      <c r="A18" s="4">
        <v>10</v>
      </c>
      <c r="B18" s="3">
        <f t="shared" si="3"/>
        <v>30750000</v>
      </c>
      <c r="C18" s="3">
        <f t="shared" si="0"/>
        <v>40750000</v>
      </c>
      <c r="D18" s="7">
        <v>5.0700000000000002E-2</v>
      </c>
      <c r="F18" s="36">
        <f t="shared" si="1"/>
        <v>1072475</v>
      </c>
      <c r="G18" s="36">
        <f t="shared" si="2"/>
        <v>9714698.7485849429</v>
      </c>
    </row>
    <row r="19" spans="1:7" ht="18.75">
      <c r="A19" s="4">
        <v>11</v>
      </c>
      <c r="B19" s="3">
        <f t="shared" si="3"/>
        <v>31000000</v>
      </c>
      <c r="C19" s="3">
        <f t="shared" si="0"/>
        <v>41000000</v>
      </c>
      <c r="D19" s="7">
        <v>4.8800000000000003E-2</v>
      </c>
      <c r="F19" s="36">
        <f t="shared" si="1"/>
        <v>1308773</v>
      </c>
      <c r="G19" s="36">
        <f t="shared" si="2"/>
        <v>9996525.0248355046</v>
      </c>
    </row>
    <row r="20" spans="1:7" ht="18.75">
      <c r="A20" s="4">
        <v>12</v>
      </c>
      <c r="B20" s="3">
        <f t="shared" si="3"/>
        <v>31250000</v>
      </c>
      <c r="C20" s="3">
        <f t="shared" si="0"/>
        <v>41250000</v>
      </c>
      <c r="D20" s="7">
        <v>4.9700000000000001E-2</v>
      </c>
      <c r="F20" s="36">
        <f t="shared" si="1"/>
        <v>1116666</v>
      </c>
      <c r="G20" s="36">
        <f t="shared" si="2"/>
        <v>9782804.8481614459</v>
      </c>
    </row>
    <row r="21" spans="1:7" ht="18.75">
      <c r="A21" s="4">
        <v>13</v>
      </c>
      <c r="B21" s="3">
        <f t="shared" si="3"/>
        <v>31500000</v>
      </c>
      <c r="C21" s="3">
        <f t="shared" si="0"/>
        <v>41500000</v>
      </c>
      <c r="D21" s="7">
        <v>8.7599999999999997E-2</v>
      </c>
      <c r="F21" s="36">
        <f t="shared" si="1"/>
        <v>-4228935</v>
      </c>
      <c r="G21" s="36">
        <f t="shared" si="2"/>
        <v>3599053.5416393299</v>
      </c>
    </row>
    <row r="22" spans="1:7" ht="18.75">
      <c r="A22" s="4">
        <v>14</v>
      </c>
      <c r="B22" s="3">
        <f t="shared" si="3"/>
        <v>31750000</v>
      </c>
      <c r="C22" s="3">
        <f t="shared" si="0"/>
        <v>41750000</v>
      </c>
      <c r="D22" s="7">
        <v>0.17030000000000001</v>
      </c>
      <c r="F22" s="36">
        <f t="shared" si="1"/>
        <v>-12731754</v>
      </c>
      <c r="G22" s="36">
        <f t="shared" si="2"/>
        <v>-6337471.4867081763</v>
      </c>
    </row>
    <row r="23" spans="1:7" ht="18.75">
      <c r="A23" s="4">
        <v>15</v>
      </c>
      <c r="B23" s="3">
        <f t="shared" si="3"/>
        <v>32000000</v>
      </c>
      <c r="C23" s="3">
        <f t="shared" si="0"/>
        <v>42000000</v>
      </c>
      <c r="D23" s="7">
        <v>0.12520000000000001</v>
      </c>
      <c r="F23" s="36">
        <f t="shared" si="1"/>
        <v>-8713690</v>
      </c>
      <c r="G23" s="36">
        <f t="shared" si="2"/>
        <v>-1596053.419979441</v>
      </c>
    </row>
    <row r="24" spans="1:7" ht="18.75">
      <c r="A24" s="4">
        <v>16</v>
      </c>
      <c r="B24" s="3">
        <f t="shared" si="3"/>
        <v>32250000</v>
      </c>
      <c r="C24" s="3">
        <f t="shared" si="0"/>
        <v>42250000</v>
      </c>
      <c r="D24" s="7">
        <v>9.5699999999999993E-2</v>
      </c>
      <c r="F24" s="36">
        <f t="shared" si="1"/>
        <v>-5497252</v>
      </c>
      <c r="G24" s="36">
        <f t="shared" si="2"/>
        <v>2168345.7982925186</v>
      </c>
    </row>
    <row r="25" spans="1:7" ht="18.75">
      <c r="A25" s="4">
        <v>17</v>
      </c>
      <c r="B25" s="3">
        <f t="shared" si="3"/>
        <v>32500000</v>
      </c>
      <c r="C25" s="3">
        <f t="shared" si="0"/>
        <v>42500000</v>
      </c>
      <c r="D25" s="7">
        <v>0.1842</v>
      </c>
      <c r="F25" s="36">
        <f t="shared" si="1"/>
        <v>-14249967</v>
      </c>
      <c r="G25" s="36">
        <f t="shared" si="2"/>
        <v>-8054663.3462848524</v>
      </c>
    </row>
    <row r="26" spans="1:7" ht="18.75">
      <c r="A26" s="4">
        <v>18</v>
      </c>
      <c r="B26" s="3">
        <f t="shared" si="3"/>
        <v>32750000</v>
      </c>
      <c r="C26" s="3">
        <f t="shared" si="0"/>
        <v>42750000</v>
      </c>
      <c r="D26" s="7">
        <v>6.7199999999999996E-2</v>
      </c>
      <c r="F26" s="36">
        <f t="shared" si="1"/>
        <v>-1867885</v>
      </c>
      <c r="G26" s="36">
        <f t="shared" si="2"/>
        <v>6394357.3956137653</v>
      </c>
    </row>
    <row r="27" spans="1:7" ht="18.75">
      <c r="A27" s="4">
        <v>19</v>
      </c>
      <c r="B27" s="3">
        <f t="shared" si="3"/>
        <v>33000000</v>
      </c>
      <c r="C27" s="3">
        <f t="shared" si="0"/>
        <v>43000000</v>
      </c>
      <c r="D27" s="7">
        <v>8.2299999999999998E-2</v>
      </c>
      <c r="F27" s="36">
        <f t="shared" si="1"/>
        <v>-4044560</v>
      </c>
      <c r="G27" s="36">
        <f t="shared" si="2"/>
        <v>3892686.2407570761</v>
      </c>
    </row>
    <row r="28" spans="1:7" ht="18.75">
      <c r="A28" s="4">
        <v>20</v>
      </c>
      <c r="B28" s="3">
        <f t="shared" si="3"/>
        <v>33250000</v>
      </c>
      <c r="C28" s="3">
        <f t="shared" si="0"/>
        <v>43250000</v>
      </c>
      <c r="D28" s="7">
        <v>0.12529999999999999</v>
      </c>
      <c r="F28" s="36">
        <f t="shared" si="1"/>
        <v>-9281298</v>
      </c>
      <c r="G28" s="36">
        <f t="shared" si="2"/>
        <v>-2165410.4275553692</v>
      </c>
    </row>
    <row r="29" spans="1:7" ht="18.75">
      <c r="A29" s="4">
        <v>21</v>
      </c>
      <c r="B29" s="3">
        <f t="shared" si="3"/>
        <v>33500000</v>
      </c>
      <c r="C29" s="3">
        <f t="shared" si="0"/>
        <v>43500000</v>
      </c>
      <c r="D29" s="7">
        <v>0.1071</v>
      </c>
      <c r="F29" s="36">
        <f t="shared" si="1"/>
        <v>-7344983</v>
      </c>
      <c r="G29" s="36">
        <f t="shared" si="2"/>
        <v>101053.34470319748</v>
      </c>
    </row>
    <row r="30" spans="1:7" ht="18.75">
      <c r="A30" s="4">
        <v>22</v>
      </c>
      <c r="B30" s="3">
        <f t="shared" si="3"/>
        <v>33750000</v>
      </c>
      <c r="C30" s="3">
        <f t="shared" si="0"/>
        <v>43750000</v>
      </c>
      <c r="D30" s="7">
        <v>0.16619999999999999</v>
      </c>
      <c r="F30" s="36">
        <f t="shared" si="1"/>
        <v>-13467902</v>
      </c>
      <c r="G30" s="36">
        <f t="shared" si="2"/>
        <v>-7012917.7184321629</v>
      </c>
    </row>
    <row r="31" spans="1:7" ht="18.75">
      <c r="A31" s="4">
        <v>23</v>
      </c>
      <c r="B31" s="3">
        <f t="shared" si="3"/>
        <v>34000000</v>
      </c>
      <c r="C31" s="3">
        <f t="shared" si="0"/>
        <v>44000000</v>
      </c>
      <c r="D31" s="7">
        <v>0.14829999999999999</v>
      </c>
      <c r="F31" s="36">
        <f t="shared" si="1"/>
        <v>-11961814</v>
      </c>
      <c r="G31" s="36">
        <f t="shared" si="2"/>
        <v>-5230429.9556743065</v>
      </c>
    </row>
    <row r="32" spans="1:7" ht="18.75">
      <c r="A32" s="4">
        <v>24</v>
      </c>
      <c r="B32" s="3">
        <f t="shared" si="3"/>
        <v>34250000</v>
      </c>
      <c r="C32" s="3">
        <f t="shared" si="0"/>
        <v>44250000</v>
      </c>
      <c r="D32" s="7">
        <v>0.24909999999999999</v>
      </c>
      <c r="F32" s="36">
        <f t="shared" si="1"/>
        <v>-19697848</v>
      </c>
      <c r="G32" s="36">
        <f t="shared" si="2"/>
        <v>-14309346.999008905</v>
      </c>
    </row>
    <row r="33" spans="1:7" ht="19.5" thickBot="1">
      <c r="A33" s="8">
        <v>25</v>
      </c>
      <c r="B33" s="9">
        <f t="shared" si="3"/>
        <v>34500000</v>
      </c>
      <c r="C33" s="9">
        <f t="shared" si="0"/>
        <v>44500000</v>
      </c>
      <c r="D33" s="10">
        <v>0.21690000000000001</v>
      </c>
      <c r="F33" s="38">
        <f>ROUND(-B33+(C33/POWER(1+D33,5)),0)</f>
        <v>-17824243</v>
      </c>
      <c r="G33" s="38">
        <f t="shared" si="2"/>
        <v>-12058785.279596515</v>
      </c>
    </row>
    <row r="35" spans="1:7">
      <c r="F35" s="3"/>
    </row>
  </sheetData>
  <phoneticPr fontId="3" type="noConversion"/>
  <pageMargins left="0.36" right="0.37" top="0.18" bottom="0.15" header="0" footer="0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H10" sqref="H10"/>
    </sheetView>
  </sheetViews>
  <sheetFormatPr baseColWidth="10" defaultRowHeight="15.75"/>
  <cols>
    <col min="1" max="1" width="7" style="4" customWidth="1"/>
    <col min="2" max="2" width="14" style="1" customWidth="1"/>
    <col min="3" max="3" width="15" style="1" customWidth="1"/>
    <col min="4" max="4" width="7.28515625" style="1" customWidth="1"/>
    <col min="5" max="5" width="12" style="1" customWidth="1"/>
    <col min="6" max="16384" width="11.42578125" style="1"/>
  </cols>
  <sheetData>
    <row r="1" spans="1:7">
      <c r="B1" s="5" t="s">
        <v>2</v>
      </c>
    </row>
    <row r="2" spans="1:7">
      <c r="A2" s="4" t="s">
        <v>17</v>
      </c>
      <c r="B2" s="1" t="s">
        <v>18</v>
      </c>
    </row>
    <row r="3" spans="1:7">
      <c r="B3" s="1" t="s">
        <v>19</v>
      </c>
    </row>
    <row r="4" spans="1:7">
      <c r="B4" s="1" t="s">
        <v>26</v>
      </c>
    </row>
    <row r="6" spans="1:7" ht="16.5" thickBot="1">
      <c r="A6" s="8" t="s">
        <v>90</v>
      </c>
      <c r="B6" s="11" t="s">
        <v>3</v>
      </c>
      <c r="C6" s="11" t="s">
        <v>5</v>
      </c>
      <c r="D6" s="11"/>
      <c r="E6" s="12" t="s">
        <v>1</v>
      </c>
      <c r="F6" s="2"/>
      <c r="G6" s="2"/>
    </row>
    <row r="7" spans="1:7" ht="18.75">
      <c r="A7" s="4">
        <v>1</v>
      </c>
      <c r="B7" s="3">
        <v>2303000</v>
      </c>
      <c r="C7" s="3">
        <v>48800000</v>
      </c>
      <c r="D7" s="7"/>
      <c r="E7" s="40">
        <f>ROUND(B7/C7,4)</f>
        <v>4.7199999999999999E-2</v>
      </c>
    </row>
    <row r="8" spans="1:7" ht="18.75">
      <c r="A8" s="4">
        <v>2</v>
      </c>
      <c r="B8" s="3">
        <v>2313000</v>
      </c>
      <c r="C8" s="3">
        <v>48900000</v>
      </c>
      <c r="D8" s="7"/>
      <c r="E8" s="40">
        <f t="shared" ref="E8:E31" si="0">ROUND(B8/C8,4)</f>
        <v>4.7300000000000002E-2</v>
      </c>
    </row>
    <row r="9" spans="1:7" ht="18.75">
      <c r="A9" s="4">
        <v>3</v>
      </c>
      <c r="B9" s="3">
        <v>2323000</v>
      </c>
      <c r="C9" s="3">
        <v>49000000</v>
      </c>
      <c r="D9" s="7"/>
      <c r="E9" s="40">
        <f t="shared" si="0"/>
        <v>4.7399999999999998E-2</v>
      </c>
    </row>
    <row r="10" spans="1:7" ht="18.75">
      <c r="A10" s="4">
        <v>4</v>
      </c>
      <c r="B10" s="3">
        <v>2333000</v>
      </c>
      <c r="C10" s="3">
        <v>49100000</v>
      </c>
      <c r="D10" s="7"/>
      <c r="E10" s="40">
        <f t="shared" si="0"/>
        <v>4.7500000000000001E-2</v>
      </c>
    </row>
    <row r="11" spans="1:7" ht="18.75">
      <c r="A11" s="4">
        <v>5</v>
      </c>
      <c r="B11" s="3">
        <v>2343000</v>
      </c>
      <c r="C11" s="3">
        <v>49200000</v>
      </c>
      <c r="D11" s="7"/>
      <c r="E11" s="40">
        <f t="shared" si="0"/>
        <v>4.7600000000000003E-2</v>
      </c>
    </row>
    <row r="12" spans="1:7" ht="18.75">
      <c r="A12" s="4">
        <v>6</v>
      </c>
      <c r="B12" s="3">
        <v>2353000</v>
      </c>
      <c r="C12" s="3">
        <v>49300000</v>
      </c>
      <c r="D12" s="7"/>
      <c r="E12" s="40">
        <f t="shared" si="0"/>
        <v>4.7699999999999999E-2</v>
      </c>
    </row>
    <row r="13" spans="1:7" ht="18.75">
      <c r="A13" s="4">
        <v>7</v>
      </c>
      <c r="B13" s="3">
        <v>2363000</v>
      </c>
      <c r="C13" s="3">
        <v>49400000</v>
      </c>
      <c r="D13" s="7"/>
      <c r="E13" s="40">
        <f t="shared" si="0"/>
        <v>4.7800000000000002E-2</v>
      </c>
    </row>
    <row r="14" spans="1:7" ht="18.75">
      <c r="A14" s="4">
        <v>8</v>
      </c>
      <c r="B14" s="3">
        <v>2373000</v>
      </c>
      <c r="C14" s="3">
        <v>49500000</v>
      </c>
      <c r="D14" s="7"/>
      <c r="E14" s="40">
        <f t="shared" si="0"/>
        <v>4.7899999999999998E-2</v>
      </c>
    </row>
    <row r="15" spans="1:7" ht="18.75">
      <c r="A15" s="4">
        <v>9</v>
      </c>
      <c r="B15" s="3">
        <v>2383000</v>
      </c>
      <c r="C15" s="3">
        <v>49600000</v>
      </c>
      <c r="D15" s="7"/>
      <c r="E15" s="40">
        <f t="shared" si="0"/>
        <v>4.8000000000000001E-2</v>
      </c>
    </row>
    <row r="16" spans="1:7" ht="18.75">
      <c r="A16" s="4">
        <v>10</v>
      </c>
      <c r="B16" s="3">
        <v>2393000</v>
      </c>
      <c r="C16" s="3">
        <v>49700000</v>
      </c>
      <c r="D16" s="7"/>
      <c r="E16" s="40">
        <f t="shared" si="0"/>
        <v>4.8099999999999997E-2</v>
      </c>
    </row>
    <row r="17" spans="1:5" ht="18.75">
      <c r="A17" s="4">
        <v>11</v>
      </c>
      <c r="B17" s="3">
        <v>2403000</v>
      </c>
      <c r="C17" s="3">
        <v>49800000</v>
      </c>
      <c r="D17" s="7"/>
      <c r="E17" s="40">
        <f t="shared" si="0"/>
        <v>4.8300000000000003E-2</v>
      </c>
    </row>
    <row r="18" spans="1:5" ht="18.75">
      <c r="A18" s="4">
        <v>12</v>
      </c>
      <c r="B18" s="3">
        <v>2413000</v>
      </c>
      <c r="C18" s="3">
        <v>49900000</v>
      </c>
      <c r="D18" s="7"/>
      <c r="E18" s="40">
        <f t="shared" si="0"/>
        <v>4.8399999999999999E-2</v>
      </c>
    </row>
    <row r="19" spans="1:5" ht="18.75">
      <c r="A19" s="4">
        <v>13</v>
      </c>
      <c r="B19" s="3">
        <v>2423000</v>
      </c>
      <c r="C19" s="3">
        <v>50000000</v>
      </c>
      <c r="D19" s="7"/>
      <c r="E19" s="40">
        <f t="shared" si="0"/>
        <v>4.8500000000000001E-2</v>
      </c>
    </row>
    <row r="20" spans="1:5" ht="18.75">
      <c r="A20" s="4">
        <v>14</v>
      </c>
      <c r="B20" s="3">
        <v>2433000</v>
      </c>
      <c r="C20" s="3">
        <v>50100000</v>
      </c>
      <c r="D20" s="7"/>
      <c r="E20" s="40">
        <f t="shared" si="0"/>
        <v>4.8599999999999997E-2</v>
      </c>
    </row>
    <row r="21" spans="1:5" ht="18.75">
      <c r="A21" s="4">
        <v>15</v>
      </c>
      <c r="B21" s="3">
        <v>2443000</v>
      </c>
      <c r="C21" s="3">
        <v>50200000</v>
      </c>
      <c r="D21" s="7"/>
      <c r="E21" s="40">
        <f t="shared" si="0"/>
        <v>4.87E-2</v>
      </c>
    </row>
    <row r="22" spans="1:5" ht="18.75">
      <c r="A22" s="4">
        <v>16</v>
      </c>
      <c r="B22" s="3">
        <v>2453000</v>
      </c>
      <c r="C22" s="3">
        <v>50300000</v>
      </c>
      <c r="D22" s="7"/>
      <c r="E22" s="40">
        <f t="shared" si="0"/>
        <v>4.8800000000000003E-2</v>
      </c>
    </row>
    <row r="23" spans="1:5" ht="18.75">
      <c r="A23" s="4">
        <v>17</v>
      </c>
      <c r="B23" s="3">
        <v>2463000</v>
      </c>
      <c r="C23" s="3">
        <v>50400000</v>
      </c>
      <c r="D23" s="7"/>
      <c r="E23" s="40">
        <f t="shared" si="0"/>
        <v>4.8899999999999999E-2</v>
      </c>
    </row>
    <row r="24" spans="1:5" ht="18.75">
      <c r="A24" s="4">
        <v>18</v>
      </c>
      <c r="B24" s="3">
        <v>2473000</v>
      </c>
      <c r="C24" s="3">
        <v>50500000</v>
      </c>
      <c r="D24" s="7"/>
      <c r="E24" s="40">
        <f t="shared" si="0"/>
        <v>4.9000000000000002E-2</v>
      </c>
    </row>
    <row r="25" spans="1:5" ht="18.75">
      <c r="A25" s="4">
        <v>19</v>
      </c>
      <c r="B25" s="3">
        <v>2483000</v>
      </c>
      <c r="C25" s="3">
        <v>50600000</v>
      </c>
      <c r="D25" s="7"/>
      <c r="E25" s="40">
        <f t="shared" si="0"/>
        <v>4.9099999999999998E-2</v>
      </c>
    </row>
    <row r="26" spans="1:5" ht="18.75">
      <c r="A26" s="4">
        <v>20</v>
      </c>
      <c r="B26" s="3">
        <v>2493000</v>
      </c>
      <c r="C26" s="3">
        <v>50700000</v>
      </c>
      <c r="D26" s="7"/>
      <c r="E26" s="40">
        <f t="shared" si="0"/>
        <v>4.9200000000000001E-2</v>
      </c>
    </row>
    <row r="27" spans="1:5" ht="18.75">
      <c r="A27" s="4">
        <v>21</v>
      </c>
      <c r="B27" s="3">
        <v>2503000</v>
      </c>
      <c r="C27" s="3">
        <v>50800000</v>
      </c>
      <c r="D27" s="7"/>
      <c r="E27" s="40">
        <f t="shared" si="0"/>
        <v>4.9299999999999997E-2</v>
      </c>
    </row>
    <row r="28" spans="1:5" ht="18.75">
      <c r="A28" s="4">
        <v>22</v>
      </c>
      <c r="B28" s="3">
        <v>2719000</v>
      </c>
      <c r="C28" s="3">
        <v>55800000.000000007</v>
      </c>
      <c r="E28" s="40">
        <f t="shared" si="0"/>
        <v>4.87E-2</v>
      </c>
    </row>
    <row r="29" spans="1:5" ht="18.75">
      <c r="A29" s="4">
        <v>23</v>
      </c>
      <c r="B29" s="3">
        <v>2953000</v>
      </c>
      <c r="C29" s="3">
        <v>61300000.000000015</v>
      </c>
      <c r="E29" s="40">
        <f t="shared" si="0"/>
        <v>4.82E-2</v>
      </c>
    </row>
    <row r="30" spans="1:5" ht="18.75">
      <c r="A30" s="4">
        <v>24</v>
      </c>
      <c r="B30" s="3">
        <v>3218000</v>
      </c>
      <c r="C30" s="3">
        <v>67350000.00000003</v>
      </c>
      <c r="E30" s="40">
        <f t="shared" si="0"/>
        <v>4.7800000000000002E-2</v>
      </c>
    </row>
    <row r="31" spans="1:5" ht="19.5" thickBot="1">
      <c r="A31" s="8">
        <v>25</v>
      </c>
      <c r="B31" s="9">
        <v>3505456</v>
      </c>
      <c r="C31" s="9">
        <v>74005000.00000003</v>
      </c>
      <c r="D31" s="13"/>
      <c r="E31" s="41">
        <f t="shared" si="0"/>
        <v>4.7399999999999998E-2</v>
      </c>
    </row>
    <row r="32" spans="1:5">
      <c r="E32" s="14"/>
    </row>
    <row r="33" spans="5:6">
      <c r="E33" s="14"/>
    </row>
    <row r="34" spans="5:6">
      <c r="E34" s="14"/>
    </row>
    <row r="35" spans="5:6">
      <c r="E35" s="14"/>
    </row>
    <row r="36" spans="5:6">
      <c r="E36" s="14"/>
      <c r="F36" s="14"/>
    </row>
  </sheetData>
  <phoneticPr fontId="3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K20" sqref="K20:K21"/>
    </sheetView>
  </sheetViews>
  <sheetFormatPr baseColWidth="10" defaultRowHeight="15.75"/>
  <cols>
    <col min="1" max="1" width="7" style="4" customWidth="1"/>
    <col min="2" max="3" width="18.42578125" style="1" customWidth="1"/>
    <col min="4" max="5" width="13.5703125" style="1" customWidth="1"/>
    <col min="6" max="6" width="6.5703125" style="1" customWidth="1"/>
    <col min="7" max="7" width="16.7109375" style="1" customWidth="1"/>
    <col min="8" max="8" width="16.42578125" style="1" customWidth="1"/>
    <col min="9" max="10" width="14.7109375" style="1" customWidth="1"/>
    <col min="11" max="16384" width="11.42578125" style="1"/>
  </cols>
  <sheetData>
    <row r="1" spans="1:11">
      <c r="B1" s="5" t="s">
        <v>2</v>
      </c>
    </row>
    <row r="2" spans="1:11">
      <c r="A2" s="4" t="s">
        <v>20</v>
      </c>
      <c r="B2" s="1" t="s">
        <v>107</v>
      </c>
    </row>
    <row r="3" spans="1:11">
      <c r="B3" s="1" t="s">
        <v>33</v>
      </c>
    </row>
    <row r="4" spans="1:11">
      <c r="B4" s="1" t="s">
        <v>21</v>
      </c>
    </row>
    <row r="5" spans="1:11">
      <c r="B5" s="1" t="s">
        <v>34</v>
      </c>
      <c r="I5" s="1" t="s">
        <v>109</v>
      </c>
    </row>
    <row r="6" spans="1:11">
      <c r="B6" s="1" t="s">
        <v>26</v>
      </c>
      <c r="I6" s="15" t="s">
        <v>110</v>
      </c>
    </row>
    <row r="8" spans="1:11" ht="16.5" thickBot="1">
      <c r="A8" s="8" t="s">
        <v>90</v>
      </c>
      <c r="B8" s="12" t="s">
        <v>22</v>
      </c>
      <c r="C8" s="12" t="s">
        <v>25</v>
      </c>
      <c r="D8" s="12" t="s">
        <v>23</v>
      </c>
      <c r="E8" s="12" t="s">
        <v>24</v>
      </c>
      <c r="F8" s="8"/>
      <c r="G8" s="12" t="s">
        <v>105</v>
      </c>
      <c r="H8" s="12" t="s">
        <v>106</v>
      </c>
      <c r="I8" s="12" t="s">
        <v>63</v>
      </c>
      <c r="J8" s="12" t="s">
        <v>108</v>
      </c>
    </row>
    <row r="9" spans="1:11" ht="20.25">
      <c r="A9" s="4">
        <v>1</v>
      </c>
      <c r="B9" s="3">
        <v>3500000</v>
      </c>
      <c r="C9" s="3">
        <v>15500000</v>
      </c>
      <c r="D9" s="7">
        <v>6.3299999999999995E-2</v>
      </c>
      <c r="E9" s="7">
        <v>0.12089999999999999</v>
      </c>
      <c r="F9" s="4"/>
      <c r="G9" s="36">
        <f>-$B9+$C9/POWER(1+D9,8)</f>
        <v>5986045.1446509827</v>
      </c>
      <c r="H9" s="36">
        <f>-$B9+$C9/POWER(1+E9,8)</f>
        <v>2720091.0914151371</v>
      </c>
      <c r="I9" s="37">
        <v>0.2044</v>
      </c>
      <c r="J9" s="32">
        <f>-B9+C9/POWER(1+I9,8)</f>
        <v>787.28902505896986</v>
      </c>
      <c r="K9" s="35" t="s">
        <v>5</v>
      </c>
    </row>
    <row r="10" spans="1:11" ht="20.25">
      <c r="A10" s="4">
        <v>2</v>
      </c>
      <c r="B10" s="3">
        <v>3750000</v>
      </c>
      <c r="C10" s="3">
        <v>15750000</v>
      </c>
      <c r="D10" s="7">
        <v>6.3500000000000001E-2</v>
      </c>
      <c r="E10" s="7">
        <v>0.1211</v>
      </c>
      <c r="F10" s="4"/>
      <c r="G10" s="36">
        <f t="shared" ref="G10:H33" si="0">-$B10+$C10/POWER(1+D10,8)</f>
        <v>5874553.793731533</v>
      </c>
      <c r="H10" s="36">
        <f t="shared" si="0"/>
        <v>2561400.466167652</v>
      </c>
      <c r="I10" s="37">
        <v>0.19650000000000001</v>
      </c>
      <c r="J10" s="32">
        <f t="shared" ref="J10:J21" si="1">-B10+C10/POWER(1+I10,8)</f>
        <v>-451.85392864886671</v>
      </c>
      <c r="K10" s="35" t="s">
        <v>5</v>
      </c>
    </row>
    <row r="11" spans="1:11" ht="20.25">
      <c r="A11" s="4">
        <v>3</v>
      </c>
      <c r="B11" s="3">
        <v>4000000</v>
      </c>
      <c r="C11" s="3">
        <v>16000000</v>
      </c>
      <c r="D11" s="7">
        <v>6.3699999999999993E-2</v>
      </c>
      <c r="E11" s="7">
        <v>0.12130000000000001</v>
      </c>
      <c r="F11" s="4"/>
      <c r="G11" s="36">
        <f t="shared" si="0"/>
        <v>5762627.2732741609</v>
      </c>
      <c r="H11" s="36">
        <f t="shared" si="0"/>
        <v>2402438.3523571594</v>
      </c>
      <c r="I11" s="37">
        <v>0.18920000000000001</v>
      </c>
      <c r="J11" s="32">
        <f t="shared" si="1"/>
        <v>191.46052377857268</v>
      </c>
      <c r="K11" s="35" t="s">
        <v>5</v>
      </c>
    </row>
    <row r="12" spans="1:11" ht="20.25">
      <c r="A12" s="4">
        <v>4</v>
      </c>
      <c r="B12" s="3">
        <v>4250000</v>
      </c>
      <c r="C12" s="3">
        <v>16250000</v>
      </c>
      <c r="D12" s="7">
        <v>6.3899999999999998E-2</v>
      </c>
      <c r="E12" s="7">
        <v>0.12150000000000001</v>
      </c>
      <c r="F12" s="4"/>
      <c r="G12" s="36">
        <f t="shared" si="0"/>
        <v>5650266.7027983554</v>
      </c>
      <c r="H12" s="36">
        <f t="shared" si="0"/>
        <v>2243205.4120596917</v>
      </c>
      <c r="I12" s="37">
        <v>0.1825</v>
      </c>
      <c r="J12" s="32">
        <f t="shared" si="1"/>
        <v>540.61214399244636</v>
      </c>
      <c r="K12" s="35" t="s">
        <v>5</v>
      </c>
    </row>
    <row r="13" spans="1:11" ht="20.25">
      <c r="A13" s="4">
        <v>5</v>
      </c>
      <c r="B13" s="3">
        <v>4500000</v>
      </c>
      <c r="C13" s="3">
        <v>16500000</v>
      </c>
      <c r="D13" s="7">
        <v>6.409999999999999E-2</v>
      </c>
      <c r="E13" s="7">
        <v>0.12170000000000002</v>
      </c>
      <c r="F13" s="4"/>
      <c r="G13" s="36">
        <f t="shared" si="0"/>
        <v>5537473.1990000214</v>
      </c>
      <c r="H13" s="36">
        <f t="shared" si="0"/>
        <v>2083702.3057677392</v>
      </c>
      <c r="I13" s="37">
        <v>0.17630000000000001</v>
      </c>
      <c r="J13" s="32">
        <f t="shared" si="1"/>
        <v>1312.5365325603634</v>
      </c>
      <c r="K13" s="35" t="s">
        <v>5</v>
      </c>
    </row>
    <row r="14" spans="1:11" ht="20.25">
      <c r="A14" s="4">
        <v>6</v>
      </c>
      <c r="B14" s="3">
        <v>4750000</v>
      </c>
      <c r="C14" s="3">
        <v>16750000</v>
      </c>
      <c r="D14" s="7">
        <v>6.4299999999999996E-2</v>
      </c>
      <c r="E14" s="7">
        <v>0.12190000000000002</v>
      </c>
      <c r="F14" s="4"/>
      <c r="G14" s="36">
        <f t="shared" si="0"/>
        <v>5424247.8757588062</v>
      </c>
      <c r="H14" s="36">
        <f t="shared" si="0"/>
        <v>1923929.692394116</v>
      </c>
      <c r="I14" s="37">
        <v>0.1706</v>
      </c>
      <c r="J14" s="32">
        <f t="shared" si="1"/>
        <v>580.18724763114005</v>
      </c>
      <c r="K14" s="35" t="s">
        <v>5</v>
      </c>
    </row>
    <row r="15" spans="1:11" ht="20.25">
      <c r="A15" s="4">
        <v>7</v>
      </c>
      <c r="B15" s="3">
        <v>5000000</v>
      </c>
      <c r="C15" s="3">
        <v>17000000</v>
      </c>
      <c r="D15" s="7">
        <v>6.4499999999999988E-2</v>
      </c>
      <c r="E15" s="7">
        <v>0.12210000000000003</v>
      </c>
      <c r="F15" s="4"/>
      <c r="G15" s="36">
        <f t="shared" si="0"/>
        <v>5310591.8441454358</v>
      </c>
      <c r="H15" s="36">
        <f t="shared" si="0"/>
        <v>1763888.2292759139</v>
      </c>
      <c r="I15" s="37">
        <v>0.1653</v>
      </c>
      <c r="J15" s="32">
        <f t="shared" si="1"/>
        <v>-265.41872768569738</v>
      </c>
      <c r="K15" s="35" t="s">
        <v>5</v>
      </c>
    </row>
    <row r="16" spans="1:11" ht="20.25">
      <c r="A16" s="4">
        <v>8</v>
      </c>
      <c r="B16" s="3">
        <v>5250000</v>
      </c>
      <c r="C16" s="3">
        <v>17250000</v>
      </c>
      <c r="D16" s="7">
        <v>6.4699999999999994E-2</v>
      </c>
      <c r="E16" s="7">
        <v>0.12230000000000003</v>
      </c>
      <c r="F16" s="4"/>
      <c r="G16" s="36">
        <f t="shared" si="0"/>
        <v>5196506.2124289833</v>
      </c>
      <c r="H16" s="36">
        <f t="shared" si="0"/>
        <v>1603578.5721782967</v>
      </c>
      <c r="I16" s="37">
        <v>0.1603</v>
      </c>
      <c r="J16" s="32">
        <f t="shared" si="1"/>
        <v>815.53482642862946</v>
      </c>
      <c r="K16" s="35" t="s">
        <v>5</v>
      </c>
    </row>
    <row r="17" spans="1:11" ht="20.25">
      <c r="A17" s="4">
        <v>9</v>
      </c>
      <c r="B17" s="3">
        <v>5500000</v>
      </c>
      <c r="C17" s="3">
        <v>17500000</v>
      </c>
      <c r="D17" s="7">
        <v>6.4899999999999999E-2</v>
      </c>
      <c r="E17" s="7">
        <v>0.12250000000000004</v>
      </c>
      <c r="F17" s="4"/>
      <c r="G17" s="36">
        <f t="shared" si="0"/>
        <v>5081992.0860841032</v>
      </c>
      <c r="H17" s="36">
        <f t="shared" si="0"/>
        <v>1443001.3752984088</v>
      </c>
      <c r="I17" s="37">
        <v>0.15570000000000001</v>
      </c>
      <c r="J17" s="32">
        <f t="shared" si="1"/>
        <v>-1083.2794713182375</v>
      </c>
      <c r="K17" s="35" t="s">
        <v>5</v>
      </c>
    </row>
    <row r="18" spans="1:11" ht="20.25">
      <c r="A18" s="4">
        <v>10</v>
      </c>
      <c r="B18" s="3">
        <v>5750000</v>
      </c>
      <c r="C18" s="3">
        <v>17750000</v>
      </c>
      <c r="D18" s="7">
        <v>6.5100000000000005E-2</v>
      </c>
      <c r="E18" s="7">
        <v>0.12270000000000005</v>
      </c>
      <c r="F18" s="4"/>
      <c r="G18" s="36">
        <f t="shared" si="0"/>
        <v>4967050.567798337</v>
      </c>
      <c r="H18" s="36">
        <f t="shared" si="0"/>
        <v>1282157.2912692251</v>
      </c>
      <c r="I18" s="37">
        <v>0.15129999999999999</v>
      </c>
      <c r="J18" s="32">
        <f t="shared" si="1"/>
        <v>297.57901081256568</v>
      </c>
      <c r="K18" s="35" t="s">
        <v>5</v>
      </c>
    </row>
    <row r="19" spans="1:11" ht="20.25">
      <c r="A19" s="4">
        <v>11</v>
      </c>
      <c r="B19" s="3">
        <v>6000000</v>
      </c>
      <c r="C19" s="3">
        <v>18000000</v>
      </c>
      <c r="D19" s="7">
        <v>6.5300000000000011E-2</v>
      </c>
      <c r="E19" s="7">
        <v>0.12290000000000005</v>
      </c>
      <c r="F19" s="4"/>
      <c r="G19" s="36">
        <f t="shared" si="0"/>
        <v>4851682.7574792635</v>
      </c>
      <c r="H19" s="36">
        <f t="shared" si="0"/>
        <v>1121046.9711633855</v>
      </c>
      <c r="I19" s="37">
        <v>0.1472</v>
      </c>
      <c r="J19" s="32">
        <f t="shared" si="1"/>
        <v>112.57163016870618</v>
      </c>
      <c r="K19" s="35" t="s">
        <v>5</v>
      </c>
    </row>
    <row r="20" spans="1:11" ht="20.25">
      <c r="A20" s="4">
        <v>12</v>
      </c>
      <c r="B20" s="3">
        <v>6250000</v>
      </c>
      <c r="C20" s="3">
        <v>18250000</v>
      </c>
      <c r="D20" s="7">
        <v>6.5500000000000017E-2</v>
      </c>
      <c r="E20" s="7">
        <v>0.12310000000000006</v>
      </c>
      <c r="F20" s="4"/>
      <c r="G20" s="36">
        <f t="shared" si="0"/>
        <v>4735889.752261728</v>
      </c>
      <c r="H20" s="36">
        <f t="shared" si="0"/>
        <v>959671.06449703779</v>
      </c>
      <c r="I20" s="37">
        <v>0.14330000000000001</v>
      </c>
      <c r="J20" s="32">
        <f t="shared" si="1"/>
        <v>1456.8932384829968</v>
      </c>
      <c r="K20" s="35" t="s">
        <v>5</v>
      </c>
    </row>
    <row r="21" spans="1:11" ht="20.25">
      <c r="A21" s="4">
        <v>13</v>
      </c>
      <c r="B21" s="3">
        <v>6500000</v>
      </c>
      <c r="C21" s="3">
        <v>18500000</v>
      </c>
      <c r="D21" s="7">
        <v>6.5700000000000022E-2</v>
      </c>
      <c r="E21" s="7">
        <v>0.12330000000000006</v>
      </c>
      <c r="G21" s="36">
        <f t="shared" si="0"/>
        <v>4619672.64651509</v>
      </c>
      <c r="H21" s="36">
        <f t="shared" si="0"/>
        <v>798030.21923366841</v>
      </c>
      <c r="I21" s="37">
        <v>0.13969999999999999</v>
      </c>
      <c r="J21" s="32">
        <f t="shared" si="1"/>
        <v>-987.94996125530452</v>
      </c>
      <c r="K21" s="35" t="s">
        <v>5</v>
      </c>
    </row>
    <row r="22" spans="1:11" ht="18.75">
      <c r="A22" s="4">
        <v>14</v>
      </c>
      <c r="B22" s="3">
        <v>6750000</v>
      </c>
      <c r="C22" s="3">
        <v>18750000</v>
      </c>
      <c r="D22" s="7">
        <v>6.5900000000000028E-2</v>
      </c>
      <c r="E22" s="7">
        <v>0.12350000000000007</v>
      </c>
      <c r="G22" s="36">
        <f t="shared" si="0"/>
        <v>4503032.5318502877</v>
      </c>
      <c r="H22" s="36">
        <f t="shared" si="0"/>
        <v>636125.08178789355</v>
      </c>
      <c r="I22" s="37">
        <v>0.2</v>
      </c>
      <c r="J22" s="32"/>
    </row>
    <row r="23" spans="1:11" ht="18.75">
      <c r="A23" s="4">
        <v>15</v>
      </c>
      <c r="B23" s="3">
        <v>7000000</v>
      </c>
      <c r="C23" s="3">
        <v>19000000</v>
      </c>
      <c r="D23" s="7">
        <v>6.6100000000000034E-2</v>
      </c>
      <c r="E23" s="7">
        <v>0.12370000000000007</v>
      </c>
      <c r="G23" s="36">
        <f t="shared" si="0"/>
        <v>4385970.4971270282</v>
      </c>
      <c r="H23" s="36">
        <f t="shared" si="0"/>
        <v>473956.29702931643</v>
      </c>
      <c r="I23" s="37">
        <v>0.2</v>
      </c>
      <c r="J23" s="32"/>
    </row>
    <row r="24" spans="1:11" ht="18.75">
      <c r="A24" s="4">
        <v>16</v>
      </c>
      <c r="B24" s="3">
        <v>7250000</v>
      </c>
      <c r="C24" s="3">
        <v>19250000</v>
      </c>
      <c r="D24" s="7">
        <v>6.6300000000000039E-2</v>
      </c>
      <c r="E24" s="7">
        <v>0.12390000000000009</v>
      </c>
      <c r="G24" s="36">
        <f t="shared" si="0"/>
        <v>4268487.6284609102</v>
      </c>
      <c r="H24" s="36">
        <f t="shared" si="0"/>
        <v>311524.50828625541</v>
      </c>
      <c r="I24" s="37">
        <v>0.2</v>
      </c>
      <c r="J24" s="32"/>
    </row>
    <row r="25" spans="1:11" ht="18.75">
      <c r="A25" s="4">
        <v>17</v>
      </c>
      <c r="B25" s="3">
        <v>7500000</v>
      </c>
      <c r="C25" s="3">
        <v>19500000</v>
      </c>
      <c r="D25" s="7">
        <v>6.6500000000000045E-2</v>
      </c>
      <c r="E25" s="7">
        <v>0.1241000000000001</v>
      </c>
      <c r="G25" s="36">
        <f t="shared" si="0"/>
        <v>4150585.0092305448</v>
      </c>
      <c r="H25" s="36">
        <f t="shared" si="0"/>
        <v>148830.35734956991</v>
      </c>
      <c r="I25" s="37">
        <v>0.2</v>
      </c>
      <c r="J25" s="32"/>
    </row>
    <row r="26" spans="1:11" ht="18.75">
      <c r="A26" s="4">
        <v>18</v>
      </c>
      <c r="B26" s="3">
        <v>7750000</v>
      </c>
      <c r="C26" s="3">
        <v>19750000</v>
      </c>
      <c r="D26" s="7">
        <v>6.6700000000000051E-2</v>
      </c>
      <c r="E26" s="7">
        <v>0.1243000000000001</v>
      </c>
      <c r="G26" s="36">
        <f t="shared" si="0"/>
        <v>4032263.7200846318</v>
      </c>
      <c r="H26" s="36">
        <f t="shared" si="0"/>
        <v>-14125.51552356407</v>
      </c>
      <c r="I26" s="37">
        <v>0.2</v>
      </c>
      <c r="J26" s="32"/>
    </row>
    <row r="27" spans="1:11" ht="18.75">
      <c r="A27" s="4">
        <v>19</v>
      </c>
      <c r="B27" s="3">
        <v>8000000</v>
      </c>
      <c r="C27" s="3">
        <v>20000000</v>
      </c>
      <c r="D27" s="7">
        <v>6.6900000000000057E-2</v>
      </c>
      <c r="E27" s="7">
        <v>0.12450000000000011</v>
      </c>
      <c r="G27" s="36">
        <f t="shared" si="0"/>
        <v>3913524.8389490079</v>
      </c>
      <c r="H27" s="36">
        <f t="shared" si="0"/>
        <v>-177342.47160589136</v>
      </c>
      <c r="I27" s="37">
        <v>0.2</v>
      </c>
      <c r="J27" s="32"/>
    </row>
    <row r="28" spans="1:11" ht="18.75">
      <c r="A28" s="4">
        <v>20</v>
      </c>
      <c r="B28" s="3">
        <v>8250000</v>
      </c>
      <c r="C28" s="3">
        <v>20250000</v>
      </c>
      <c r="D28" s="7">
        <v>6.7100000000000062E-2</v>
      </c>
      <c r="E28" s="7">
        <v>0.12470000000000001</v>
      </c>
      <c r="G28" s="36">
        <f t="shared" si="0"/>
        <v>3794369.4410337247</v>
      </c>
      <c r="H28" s="36">
        <f t="shared" si="0"/>
        <v>-340819.87369633187</v>
      </c>
      <c r="I28" s="37">
        <v>0.2</v>
      </c>
      <c r="J28" s="32"/>
    </row>
    <row r="29" spans="1:11" ht="18.75">
      <c r="A29" s="4">
        <v>21</v>
      </c>
      <c r="B29" s="3">
        <v>8500000</v>
      </c>
      <c r="C29" s="3">
        <v>20500000</v>
      </c>
      <c r="D29" s="7">
        <v>6.7300000000000068E-2</v>
      </c>
      <c r="E29" s="7">
        <v>0.12490000000000012</v>
      </c>
      <c r="G29" s="36">
        <f t="shared" si="0"/>
        <v>3674798.5988400821</v>
      </c>
      <c r="H29" s="36">
        <f t="shared" si="0"/>
        <v>-504557.08611623012</v>
      </c>
      <c r="I29" s="37">
        <v>0.2</v>
      </c>
      <c r="J29" s="32"/>
    </row>
    <row r="30" spans="1:11" ht="18.75">
      <c r="A30" s="4">
        <v>22</v>
      </c>
      <c r="B30" s="3">
        <v>8750000</v>
      </c>
      <c r="C30" s="3">
        <v>20750000</v>
      </c>
      <c r="D30" s="7">
        <v>6.7500000000000074E-2</v>
      </c>
      <c r="E30" s="7">
        <v>0.12510000000000013</v>
      </c>
      <c r="G30" s="36">
        <f t="shared" si="0"/>
        <v>3554813.3821676057</v>
      </c>
      <c r="H30" s="36">
        <f t="shared" si="0"/>
        <v>-668553.47470558714</v>
      </c>
      <c r="I30" s="37">
        <v>0.2</v>
      </c>
      <c r="J30" s="32"/>
    </row>
    <row r="31" spans="1:11" ht="18.75">
      <c r="A31" s="4">
        <v>23</v>
      </c>
      <c r="B31" s="3">
        <v>9000000</v>
      </c>
      <c r="C31" s="3">
        <v>21000000</v>
      </c>
      <c r="D31" s="7">
        <v>6.770000000000008E-2</v>
      </c>
      <c r="E31" s="7">
        <v>0.12530000000000013</v>
      </c>
      <c r="G31" s="36">
        <f t="shared" si="0"/>
        <v>3434414.8581210561</v>
      </c>
      <c r="H31" s="36">
        <f t="shared" si="0"/>
        <v>-832808.40681936871</v>
      </c>
      <c r="I31" s="37">
        <v>0.2</v>
      </c>
      <c r="J31" s="32"/>
    </row>
    <row r="32" spans="1:11" ht="18.75">
      <c r="A32" s="4">
        <v>24</v>
      </c>
      <c r="B32" s="3">
        <v>9250000</v>
      </c>
      <c r="C32" s="3">
        <v>21250000</v>
      </c>
      <c r="D32" s="7">
        <v>6.7900000000000085E-2</v>
      </c>
      <c r="E32" s="7">
        <v>0.12550000000000014</v>
      </c>
      <c r="G32" s="36">
        <f t="shared" si="0"/>
        <v>3313604.09111741</v>
      </c>
      <c r="H32" s="36">
        <f t="shared" si="0"/>
        <v>-997321.25132379308</v>
      </c>
      <c r="I32" s="37">
        <v>0.2</v>
      </c>
      <c r="J32" s="32"/>
    </row>
    <row r="33" spans="1:10" ht="19.5" thickBot="1">
      <c r="A33" s="8">
        <v>25</v>
      </c>
      <c r="B33" s="9">
        <v>9500000</v>
      </c>
      <c r="C33" s="9">
        <v>21500000</v>
      </c>
      <c r="D33" s="10">
        <v>6.8100000000000091E-2</v>
      </c>
      <c r="E33" s="10">
        <v>0.12570000000000014</v>
      </c>
      <c r="F33" s="13"/>
      <c r="G33" s="38">
        <f t="shared" si="0"/>
        <v>3192382.142892791</v>
      </c>
      <c r="H33" s="38">
        <f t="shared" si="0"/>
        <v>-1162091.3785925815</v>
      </c>
      <c r="I33" s="39">
        <v>0.2</v>
      </c>
      <c r="J33" s="33"/>
    </row>
  </sheetData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SOLUCIONES</vt:lpstr>
      <vt:lpstr>P 07</vt:lpstr>
      <vt:lpstr>P 08</vt:lpstr>
      <vt:lpstr>P 09</vt:lpstr>
      <vt:lpstr>P 10</vt:lpstr>
      <vt:lpstr>P 11</vt:lpstr>
      <vt:lpstr>P 12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Videla</dc:creator>
  <cp:lastModifiedBy>CRISTOBAL VIDELA-HINTZE</cp:lastModifiedBy>
  <cp:lastPrinted>2010-03-25T05:12:36Z</cp:lastPrinted>
  <dcterms:created xsi:type="dcterms:W3CDTF">2010-03-20T15:48:34Z</dcterms:created>
  <dcterms:modified xsi:type="dcterms:W3CDTF">2014-09-16T04:37:00Z</dcterms:modified>
</cp:coreProperties>
</file>