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1580" windowHeight="6540" activeTab="3"/>
  </bookViews>
  <sheets>
    <sheet name="Problema 1" sheetId="3" r:id="rId1"/>
    <sheet name="Problema 2" sheetId="4" r:id="rId2"/>
    <sheet name="Problema 3" sheetId="5" r:id="rId3"/>
    <sheet name="Problema 4" sheetId="6" r:id="rId4"/>
  </sheets>
  <calcPr calcId="124519"/>
</workbook>
</file>

<file path=xl/calcChain.xml><?xml version="1.0" encoding="utf-8"?>
<calcChain xmlns="http://schemas.openxmlformats.org/spreadsheetml/2006/main">
  <c r="C103" i="6"/>
  <c r="G102"/>
  <c r="D102"/>
  <c r="G99"/>
  <c r="F99"/>
  <c r="E99"/>
  <c r="D99"/>
  <c r="C99"/>
  <c r="G72"/>
  <c r="G75" s="1"/>
  <c r="E72"/>
  <c r="D72"/>
  <c r="D75" s="1"/>
  <c r="C63"/>
  <c r="D62" s="1"/>
  <c r="F72" s="1"/>
  <c r="F75" s="1"/>
  <c r="B56"/>
  <c r="D54"/>
  <c r="D56" s="1"/>
  <c r="F48"/>
  <c r="F54" s="1"/>
  <c r="C56" s="1"/>
  <c r="F14"/>
  <c r="E14"/>
  <c r="D14"/>
  <c r="E38"/>
  <c r="E19"/>
  <c r="E21" s="1"/>
  <c r="F20" s="1"/>
  <c r="E31" s="1"/>
  <c r="F38" s="1"/>
  <c r="F31"/>
  <c r="G38" s="1"/>
  <c r="D31"/>
  <c r="D38" s="1"/>
  <c r="F12"/>
  <c r="D12"/>
  <c r="B10"/>
  <c r="B11" s="1"/>
  <c r="C9" s="1"/>
  <c r="C12" s="1"/>
  <c r="F39" i="4"/>
  <c r="G39" s="1"/>
  <c r="G40" s="1"/>
  <c r="E37"/>
  <c r="E36"/>
  <c r="D36"/>
  <c r="C36"/>
  <c r="B36"/>
  <c r="E34"/>
  <c r="G22"/>
  <c r="G23" s="1"/>
  <c r="F22"/>
  <c r="E22"/>
  <c r="C22"/>
  <c r="E21"/>
  <c r="D21"/>
  <c r="G17"/>
  <c r="G16"/>
  <c r="F16"/>
  <c r="C31" i="3"/>
  <c r="B21"/>
  <c r="F21"/>
  <c r="B31" s="1"/>
  <c r="D31" s="1"/>
  <c r="F31" s="1"/>
  <c r="C21"/>
  <c r="D21"/>
  <c r="B25"/>
  <c r="C25"/>
  <c r="D25"/>
  <c r="E25"/>
  <c r="F25"/>
  <c r="F39"/>
  <c r="G14" i="6" l="1"/>
  <c r="D61"/>
  <c r="C72" s="1"/>
  <c r="C75" s="1"/>
  <c r="H75" s="1"/>
  <c r="H79" s="1"/>
  <c r="F80" s="1"/>
  <c r="E56"/>
  <c r="F56" s="1"/>
  <c r="D63"/>
  <c r="F19"/>
  <c r="F21" s="1"/>
  <c r="C10"/>
  <c r="E12" s="1"/>
  <c r="G12" s="1"/>
  <c r="H72" l="1"/>
  <c r="C31"/>
  <c r="C38" s="1"/>
  <c r="H38" s="1"/>
  <c r="C11"/>
  <c r="G31" l="1"/>
</calcChain>
</file>

<file path=xl/sharedStrings.xml><?xml version="1.0" encoding="utf-8"?>
<sst xmlns="http://schemas.openxmlformats.org/spreadsheetml/2006/main" count="235" uniqueCount="200">
  <si>
    <t>D</t>
  </si>
  <si>
    <r>
      <t>r</t>
    </r>
    <r>
      <rPr>
        <vertAlign val="subscript"/>
        <sz val="12"/>
        <rFont val="Times New Roman"/>
        <family val="1"/>
      </rPr>
      <t xml:space="preserve"> free</t>
    </r>
  </si>
  <si>
    <r>
      <t>b</t>
    </r>
    <r>
      <rPr>
        <sz val="12"/>
        <rFont val="Times New Roman"/>
        <family val="1"/>
      </rPr>
      <t xml:space="preserve"> (beta)</t>
    </r>
  </si>
  <si>
    <t>P / V</t>
  </si>
  <si>
    <r>
      <t>r</t>
    </r>
    <r>
      <rPr>
        <vertAlign val="subscript"/>
        <sz val="12"/>
        <rFont val="Times New Roman"/>
        <family val="1"/>
      </rPr>
      <t>D</t>
    </r>
    <r>
      <rPr>
        <sz val="12"/>
        <rFont val="Times New Roman"/>
        <family val="1"/>
      </rPr>
      <t xml:space="preserve"> </t>
    </r>
  </si>
  <si>
    <r>
      <t>a)</t>
    </r>
    <r>
      <rPr>
        <sz val="12"/>
        <rFont val="Times New Roman"/>
        <family val="1"/>
      </rPr>
      <t xml:space="preserve">  Costo Oportunidad del Capital (de las acciones sin deuda) </t>
    </r>
  </si>
  <si>
    <r>
      <t>b)</t>
    </r>
    <r>
      <rPr>
        <sz val="12"/>
        <rFont val="Times New Roman"/>
        <family val="1"/>
      </rPr>
      <t xml:space="preserve">  Beta de la deuda</t>
    </r>
  </si>
  <si>
    <r>
      <t xml:space="preserve">c) </t>
    </r>
    <r>
      <rPr>
        <sz val="12"/>
        <rFont val="Times New Roman"/>
        <family val="1"/>
      </rPr>
      <t>Costo Oportunidad del Capital (acciones después de la deuda) = r</t>
    </r>
    <r>
      <rPr>
        <vertAlign val="subscript"/>
        <sz val="12"/>
        <rFont val="Times New Roman"/>
        <family val="1"/>
      </rPr>
      <t>acciones</t>
    </r>
  </si>
  <si>
    <t xml:space="preserve">     D / V</t>
  </si>
  <si>
    <r>
      <t xml:space="preserve">     CCMP  =  (D/V) * r</t>
    </r>
    <r>
      <rPr>
        <vertAlign val="subscript"/>
        <sz val="12"/>
        <rFont val="Times New Roman"/>
        <family val="1"/>
      </rPr>
      <t>D</t>
    </r>
    <r>
      <rPr>
        <sz val="12"/>
        <rFont val="Times New Roman"/>
        <family val="1"/>
      </rPr>
      <t xml:space="preserve">   +  (P/V) * r</t>
    </r>
    <r>
      <rPr>
        <vertAlign val="subscript"/>
        <sz val="12"/>
        <rFont val="Times New Roman"/>
        <family val="1"/>
      </rPr>
      <t>acciones</t>
    </r>
    <r>
      <rPr>
        <sz val="12"/>
        <rFont val="Times New Roman"/>
        <family val="1"/>
      </rPr>
      <t xml:space="preserve">    =  0,14</t>
    </r>
  </si>
  <si>
    <t xml:space="preserve">     (el costo de capital de los activos no cambia con la deuda)</t>
  </si>
  <si>
    <r>
      <t xml:space="preserve">    r</t>
    </r>
    <r>
      <rPr>
        <vertAlign val="subscript"/>
        <sz val="12"/>
        <rFont val="Times New Roman"/>
        <family val="1"/>
      </rPr>
      <t>acciones</t>
    </r>
    <r>
      <rPr>
        <sz val="12"/>
        <rFont val="Times New Roman"/>
        <family val="1"/>
      </rPr>
      <t xml:space="preserve"> =</t>
    </r>
  </si>
  <si>
    <r>
      <t xml:space="preserve">     b</t>
    </r>
    <r>
      <rPr>
        <vertAlign val="subscript"/>
        <sz val="12"/>
        <rFont val="Times New Roman"/>
        <family val="1"/>
      </rPr>
      <t>D</t>
    </r>
    <r>
      <rPr>
        <sz val="12"/>
        <rFont val="Times New Roman"/>
        <family val="1"/>
      </rPr>
      <t xml:space="preserve">  =</t>
    </r>
  </si>
  <si>
    <t>d) CCMP</t>
  </si>
  <si>
    <t xml:space="preserve">     El CCMP no cambia con el endeudamiento; corresponde a la </t>
  </si>
  <si>
    <t xml:space="preserve">     El riesgo del negocio no depende de la deuda de una empresa </t>
  </si>
  <si>
    <t xml:space="preserve">     en particular. La deuda afecta al capital que ponen los accionsitas,</t>
  </si>
  <si>
    <t xml:space="preserve">     rentabilidad exigida a los activos de acuerdo al riesgo del negocio.</t>
  </si>
  <si>
    <t xml:space="preserve">     esto es, el patrimonio.</t>
  </si>
  <si>
    <t xml:space="preserve">     CCMP (antes deuda)  = CCMP (después de deuda)  =  </t>
  </si>
  <si>
    <t>e) Interpretación de los resultados:</t>
  </si>
  <si>
    <t xml:space="preserve">    a)   El costo de oportunidad del capital es la rentabilidad que exigen los</t>
  </si>
  <si>
    <t xml:space="preserve">          accionistas a los activos cuando no hay deuda, que depende de la </t>
  </si>
  <si>
    <t xml:space="preserve">          rentabilidad libre de riesgo, de la prima de mercado y principalmente</t>
  </si>
  <si>
    <t xml:space="preserve">          accionistas.</t>
  </si>
  <si>
    <t xml:space="preserve">    c)   El costo de oportunidad después de endeudarse sube, pues lo que  </t>
  </si>
  <si>
    <t xml:space="preserve">          ganan los accionistas, la utilidad, se obtiene después que el pago de intereses.</t>
  </si>
  <si>
    <t xml:space="preserve">          Esto es, el pago a los accionistas es residual en relación al pago de los</t>
  </si>
  <si>
    <t xml:space="preserve">          intereses de la deuda, luego es más riesgoso, luego la rentabilidad </t>
  </si>
  <si>
    <t xml:space="preserve">          exigida a este capital es mayor.</t>
  </si>
  <si>
    <t>Se pide:</t>
  </si>
  <si>
    <r>
      <t>a)</t>
    </r>
    <r>
      <rPr>
        <sz val="7"/>
        <rFont val="Times New Roman"/>
        <family val="1"/>
      </rPr>
      <t xml:space="preserve">                  </t>
    </r>
    <r>
      <rPr>
        <sz val="12"/>
        <rFont val="Times New Roman"/>
        <family val="1"/>
      </rPr>
      <t>Calcular el costo de oportunidad del capital en el caso sin deuda.</t>
    </r>
  </si>
  <si>
    <r>
      <t>b)</t>
    </r>
    <r>
      <rPr>
        <sz val="7"/>
        <rFont val="Times New Roman"/>
        <family val="1"/>
      </rPr>
      <t xml:space="preserve">                 </t>
    </r>
    <r>
      <rPr>
        <sz val="12"/>
        <rFont val="Times New Roman"/>
        <family val="1"/>
      </rPr>
      <t>Calcular el beta de la deuda.</t>
    </r>
  </si>
  <si>
    <r>
      <t>c)</t>
    </r>
    <r>
      <rPr>
        <sz val="7"/>
        <rFont val="Times New Roman"/>
        <family val="1"/>
      </rPr>
      <t xml:space="preserve">                  </t>
    </r>
    <r>
      <rPr>
        <sz val="12"/>
        <rFont val="Times New Roman"/>
        <family val="1"/>
      </rPr>
      <t>Calcular el costo de oportunidad del capital después de endeudarse.</t>
    </r>
  </si>
  <si>
    <r>
      <t>d)</t>
    </r>
    <r>
      <rPr>
        <sz val="7"/>
        <rFont val="Times New Roman"/>
        <family val="1"/>
      </rPr>
      <t xml:space="preserve">                 </t>
    </r>
    <r>
      <rPr>
        <sz val="12"/>
        <rFont val="Times New Roman"/>
        <family val="1"/>
      </rPr>
      <t>Calcular el CCMP antes y después de endeudarse.</t>
    </r>
  </si>
  <si>
    <r>
      <t>e)</t>
    </r>
    <r>
      <rPr>
        <sz val="7"/>
        <rFont val="Times New Roman"/>
        <family val="1"/>
      </rPr>
      <t xml:space="preserve">                  </t>
    </r>
    <r>
      <rPr>
        <sz val="12"/>
        <rFont val="Times New Roman"/>
        <family val="1"/>
      </rPr>
      <t>Interprete los resultados obtenidos.</t>
    </r>
  </si>
  <si>
    <t xml:space="preserve">Una empresa sin deuda tiene un beta igual a 0.75; la rentabilidad libre de riesgo es 5 % </t>
  </si>
  <si>
    <t xml:space="preserve"> y la prima por riesgo de mercado es igual al 12 %. Para invertir en un proyecto </t>
  </si>
  <si>
    <t xml:space="preserve"> de ampliación de los negocios se endeuda en 10 %. La rentabilidad de la deuda </t>
  </si>
  <si>
    <t xml:space="preserve"> es 6%. Suponga que no hay impuestos.</t>
  </si>
  <si>
    <t>Desarrollo:</t>
  </si>
  <si>
    <t>Datos del problema:</t>
  </si>
  <si>
    <t>Problema Beta y CCMP (Revisión Problema hecho en clase)</t>
  </si>
  <si>
    <r>
      <t xml:space="preserve">    CC  =  r </t>
    </r>
    <r>
      <rPr>
        <b/>
        <vertAlign val="subscript"/>
        <sz val="12"/>
        <rFont val="Times New Roman"/>
        <family val="1"/>
      </rPr>
      <t>esperada</t>
    </r>
    <r>
      <rPr>
        <b/>
        <sz val="12"/>
        <rFont val="Times New Roman"/>
        <family val="1"/>
      </rPr>
      <t xml:space="preserve">  = r</t>
    </r>
    <r>
      <rPr>
        <b/>
        <vertAlign val="subscript"/>
        <sz val="12"/>
        <rFont val="Times New Roman"/>
        <family val="1"/>
      </rPr>
      <t>f</t>
    </r>
    <r>
      <rPr>
        <b/>
        <sz val="12"/>
        <rFont val="Times New Roman"/>
        <family val="1"/>
      </rPr>
      <t xml:space="preserve"> + b * (E(r</t>
    </r>
    <r>
      <rPr>
        <b/>
        <vertAlign val="subscript"/>
        <sz val="12"/>
        <rFont val="Times New Roman"/>
        <family val="1"/>
      </rPr>
      <t>m</t>
    </r>
    <r>
      <rPr>
        <b/>
        <sz val="12"/>
        <rFont val="Times New Roman"/>
        <family val="1"/>
      </rPr>
      <t>) - E(r</t>
    </r>
    <r>
      <rPr>
        <b/>
        <vertAlign val="subscript"/>
        <sz val="12"/>
        <rFont val="Times New Roman"/>
        <family val="1"/>
      </rPr>
      <t>f</t>
    </r>
    <r>
      <rPr>
        <b/>
        <sz val="12"/>
        <rFont val="Times New Roman"/>
        <family val="1"/>
      </rPr>
      <t>))</t>
    </r>
  </si>
  <si>
    <r>
      <t>E(r</t>
    </r>
    <r>
      <rPr>
        <vertAlign val="subscript"/>
        <sz val="12"/>
        <rFont val="Times New Roman"/>
        <family val="1"/>
      </rPr>
      <t>m</t>
    </r>
    <r>
      <rPr>
        <sz val="12"/>
        <rFont val="Times New Roman"/>
        <family val="1"/>
      </rPr>
      <t>) - E(r</t>
    </r>
    <r>
      <rPr>
        <vertAlign val="subscript"/>
        <sz val="12"/>
        <rFont val="Times New Roman"/>
        <family val="1"/>
      </rPr>
      <t>f</t>
    </r>
    <r>
      <rPr>
        <sz val="12"/>
        <rFont val="Times New Roman"/>
        <family val="1"/>
      </rPr>
      <t>)</t>
    </r>
    <r>
      <rPr>
        <vertAlign val="subscript"/>
        <sz val="12"/>
        <rFont val="Times New Roman"/>
        <family val="1"/>
      </rPr>
      <t xml:space="preserve"> </t>
    </r>
  </si>
  <si>
    <r>
      <t xml:space="preserve">     r </t>
    </r>
    <r>
      <rPr>
        <b/>
        <vertAlign val="subscript"/>
        <sz val="12"/>
        <rFont val="Times New Roman"/>
        <family val="1"/>
      </rPr>
      <t>D</t>
    </r>
    <r>
      <rPr>
        <b/>
        <sz val="12"/>
        <rFont val="Times New Roman"/>
        <family val="1"/>
      </rPr>
      <t xml:space="preserve">   = r</t>
    </r>
    <r>
      <rPr>
        <b/>
        <vertAlign val="subscript"/>
        <sz val="12"/>
        <rFont val="Times New Roman"/>
        <family val="1"/>
      </rPr>
      <t>f</t>
    </r>
    <r>
      <rPr>
        <b/>
        <sz val="12"/>
        <rFont val="Times New Roman"/>
        <family val="1"/>
      </rPr>
      <t xml:space="preserve">   +  </t>
    </r>
    <r>
      <rPr>
        <b/>
        <sz val="12"/>
        <rFont val="Symbol"/>
        <family val="1"/>
        <charset val="2"/>
      </rPr>
      <t>b</t>
    </r>
    <r>
      <rPr>
        <b/>
        <vertAlign val="subscript"/>
        <sz val="12"/>
        <rFont val="Times New Roman"/>
        <family val="1"/>
      </rPr>
      <t xml:space="preserve">D * </t>
    </r>
    <r>
      <rPr>
        <b/>
        <sz val="12"/>
        <rFont val="Times New Roman"/>
        <family val="1"/>
      </rPr>
      <t>( E(r</t>
    </r>
    <r>
      <rPr>
        <b/>
        <vertAlign val="subscript"/>
        <sz val="12"/>
        <rFont val="Times New Roman"/>
        <family val="1"/>
      </rPr>
      <t>m</t>
    </r>
    <r>
      <rPr>
        <b/>
        <sz val="12"/>
        <rFont val="Times New Roman"/>
        <family val="1"/>
      </rPr>
      <t>) - E(r</t>
    </r>
    <r>
      <rPr>
        <b/>
        <vertAlign val="subscript"/>
        <sz val="12"/>
        <rFont val="Times New Roman"/>
        <family val="1"/>
      </rPr>
      <t>f</t>
    </r>
    <r>
      <rPr>
        <b/>
        <sz val="12"/>
        <rFont val="Times New Roman"/>
        <family val="1"/>
      </rPr>
      <t xml:space="preserve">))   --&gt;  </t>
    </r>
    <r>
      <rPr>
        <b/>
        <sz val="12"/>
        <rFont val="Symbol"/>
        <family val="1"/>
        <charset val="2"/>
      </rPr>
      <t>b</t>
    </r>
    <r>
      <rPr>
        <b/>
        <vertAlign val="subscript"/>
        <sz val="12"/>
        <rFont val="Times New Roman"/>
        <family val="1"/>
      </rPr>
      <t>D</t>
    </r>
    <r>
      <rPr>
        <b/>
        <sz val="12"/>
        <rFont val="Times New Roman"/>
        <family val="1"/>
      </rPr>
      <t xml:space="preserve"> = (  r</t>
    </r>
    <r>
      <rPr>
        <b/>
        <vertAlign val="subscript"/>
        <sz val="12"/>
        <rFont val="Times New Roman"/>
        <family val="1"/>
      </rPr>
      <t>D</t>
    </r>
    <r>
      <rPr>
        <b/>
        <sz val="12"/>
        <rFont val="Times New Roman"/>
        <family val="1"/>
      </rPr>
      <t xml:space="preserve"> - r</t>
    </r>
    <r>
      <rPr>
        <b/>
        <vertAlign val="subscript"/>
        <sz val="12"/>
        <rFont val="Times New Roman"/>
        <family val="1"/>
      </rPr>
      <t xml:space="preserve">f </t>
    </r>
    <r>
      <rPr>
        <b/>
        <sz val="12"/>
        <rFont val="Times New Roman"/>
        <family val="1"/>
      </rPr>
      <t xml:space="preserve">   )  /  (E(r</t>
    </r>
    <r>
      <rPr>
        <b/>
        <vertAlign val="subscript"/>
        <sz val="12"/>
        <rFont val="Times New Roman"/>
        <family val="1"/>
      </rPr>
      <t>m</t>
    </r>
    <r>
      <rPr>
        <b/>
        <sz val="12"/>
        <rFont val="Times New Roman"/>
        <family val="1"/>
      </rPr>
      <t>) - E(r</t>
    </r>
    <r>
      <rPr>
        <b/>
        <vertAlign val="subscript"/>
        <sz val="12"/>
        <rFont val="Times New Roman"/>
        <family val="1"/>
      </rPr>
      <t>f</t>
    </r>
    <r>
      <rPr>
        <b/>
        <sz val="12"/>
        <rFont val="Times New Roman"/>
        <family val="1"/>
      </rPr>
      <t>))</t>
    </r>
  </si>
  <si>
    <r>
      <t xml:space="preserve">    b)   El </t>
    </r>
    <r>
      <rPr>
        <b/>
        <i/>
        <sz val="12"/>
        <rFont val="Symbol"/>
        <family val="1"/>
        <charset val="2"/>
      </rPr>
      <t>b</t>
    </r>
    <r>
      <rPr>
        <sz val="12"/>
        <rFont val="Symbol"/>
        <family val="1"/>
        <charset val="2"/>
      </rPr>
      <t xml:space="preserve"> </t>
    </r>
    <r>
      <rPr>
        <sz val="12"/>
        <rFont val="Times New Roman"/>
        <family val="1"/>
      </rPr>
      <t>de la deuda corresponde a la sensibilidad de la deuda al riesgo.</t>
    </r>
  </si>
  <si>
    <r>
      <t xml:space="preserve">         del </t>
    </r>
    <r>
      <rPr>
        <sz val="12"/>
        <rFont val="Symbol"/>
        <family val="1"/>
        <charset val="2"/>
      </rPr>
      <t>b</t>
    </r>
    <r>
      <rPr>
        <sz val="12"/>
        <rFont val="Times New Roman"/>
        <family val="1"/>
      </rPr>
      <t xml:space="preserve"> de los activos. En caso sin deuda es igual al </t>
    </r>
    <r>
      <rPr>
        <b/>
        <sz val="12"/>
        <rFont val="Times New Roman"/>
        <family val="1"/>
      </rPr>
      <t>CCMP</t>
    </r>
    <r>
      <rPr>
        <sz val="12"/>
        <rFont val="Times New Roman"/>
        <family val="1"/>
      </rPr>
      <t>.</t>
    </r>
  </si>
  <si>
    <r>
      <t xml:space="preserve">          En general, los </t>
    </r>
    <r>
      <rPr>
        <b/>
        <i/>
        <sz val="12"/>
        <rFont val="Symbol"/>
        <family val="1"/>
        <charset val="2"/>
      </rPr>
      <t>b</t>
    </r>
    <r>
      <rPr>
        <sz val="12"/>
        <rFont val="Times New Roman"/>
        <family val="1"/>
      </rPr>
      <t xml:space="preserve"> de las deudas son pequeños y menores que el </t>
    </r>
    <r>
      <rPr>
        <b/>
        <i/>
        <sz val="12"/>
        <rFont val="Symbol"/>
        <family val="1"/>
        <charset val="2"/>
      </rPr>
      <t>b</t>
    </r>
    <r>
      <rPr>
        <sz val="12"/>
        <rFont val="Times New Roman"/>
        <family val="1"/>
      </rPr>
      <t xml:space="preserve"> de los</t>
    </r>
  </si>
  <si>
    <t xml:space="preserve">          no cambia.</t>
  </si>
  <si>
    <r>
      <t xml:space="preserve">    d)   El </t>
    </r>
    <r>
      <rPr>
        <b/>
        <sz val="12"/>
        <rFont val="Times New Roman"/>
        <family val="1"/>
      </rPr>
      <t>CCMP</t>
    </r>
    <r>
      <rPr>
        <sz val="12"/>
        <rFont val="Times New Roman"/>
        <family val="1"/>
      </rPr>
      <t xml:space="preserve"> corresponde a la rentabilidad exigida a los activos, luego</t>
    </r>
  </si>
  <si>
    <r>
      <t xml:space="preserve">          no depende de la deuda. Por tanto, el</t>
    </r>
    <r>
      <rPr>
        <b/>
        <sz val="12"/>
        <rFont val="Times New Roman"/>
        <family val="1"/>
      </rPr>
      <t xml:space="preserve"> CCMP</t>
    </r>
    <r>
      <rPr>
        <sz val="12"/>
        <rFont val="Times New Roman"/>
        <family val="1"/>
      </rPr>
      <t xml:space="preserve"> antes y después de endeudarse</t>
    </r>
  </si>
  <si>
    <t>Problema 1</t>
  </si>
  <si>
    <t xml:space="preserve">Vd compró a principios del año pasado una acción de Azul Azul en $430. A final de año la vendió en </t>
  </si>
  <si>
    <t xml:space="preserve">$ 1.100. En este periodo no se pagaron dividendos.  </t>
  </si>
  <si>
    <t>107,02.</t>
  </si>
  <si>
    <t>El IPC de diciembre de 2010 tuvo un nivel de 102,47 y el de diciembre de 2011 alcanzó un nivel de</t>
  </si>
  <si>
    <t>Problema 2</t>
  </si>
  <si>
    <t>Revisión del cálculo de rentabilidades.</t>
  </si>
  <si>
    <t>a) ¿Cuál fue la rentabilidad nominal ex post de la acción de Azul Azul el año 2011?</t>
  </si>
  <si>
    <t>b) ¿Cuál fue la rentabilidad real ex post de dicha acción en dicho año?</t>
  </si>
  <si>
    <t>Nota: las rentabilidades ex post son aquellas rentabilidades calculadas después de sucedidos</t>
  </si>
  <si>
    <t>los hechos. También se habla de rentabilidades efectivas.</t>
  </si>
  <si>
    <t>Desarrollo.</t>
  </si>
  <si>
    <r>
      <t>r</t>
    </r>
    <r>
      <rPr>
        <b/>
        <vertAlign val="subscript"/>
        <sz val="12"/>
        <rFont val="Times New Roman"/>
        <family val="1"/>
      </rPr>
      <t>ex post</t>
    </r>
    <r>
      <rPr>
        <b/>
        <sz val="12"/>
        <rFont val="Times New Roman"/>
        <family val="1"/>
      </rPr>
      <t xml:space="preserve"> = (ganancia de capital + dividendo) / precio inicial de la inversión</t>
    </r>
  </si>
  <si>
    <t>%</t>
  </si>
  <si>
    <t>(por uno)</t>
  </si>
  <si>
    <t>1 + rentabilidad real = ( 1+ rentabilidad nominal) / (1 + inflación)</t>
  </si>
  <si>
    <r>
      <t>r</t>
    </r>
    <r>
      <rPr>
        <vertAlign val="subscript"/>
        <sz val="12"/>
        <rFont val="Times New Roman"/>
        <family val="1"/>
      </rPr>
      <t>nominal efectiva</t>
    </r>
    <r>
      <rPr>
        <sz val="12"/>
        <rFont val="Times New Roman"/>
        <family val="1"/>
      </rPr>
      <t xml:space="preserve">   =</t>
    </r>
  </si>
  <si>
    <r>
      <t>r</t>
    </r>
    <r>
      <rPr>
        <vertAlign val="subscript"/>
        <sz val="12"/>
        <rFont val="Times New Roman"/>
        <family val="1"/>
      </rPr>
      <t>real efectiva</t>
    </r>
    <r>
      <rPr>
        <sz val="12"/>
        <rFont val="Times New Roman"/>
        <family val="1"/>
      </rPr>
      <t xml:space="preserve">   =</t>
    </r>
  </si>
  <si>
    <t>La tasa de inflación se calcula a partir de los niveles del IPC.</t>
  </si>
  <si>
    <t>tasa de inflación</t>
  </si>
  <si>
    <t>A) Caso acciones.</t>
  </si>
  <si>
    <t>B) Caso bonos</t>
  </si>
  <si>
    <t>A principios del año pasado Vd compra un bono por 1.020 dólares con vencimiento dentro de 15 años</t>
  </si>
  <si>
    <t>¿Qué rentabilidad nominal y real obtuvo del bono el año pasado?</t>
  </si>
  <si>
    <t>Desarrollo</t>
  </si>
  <si>
    <t>en 1.050 dólares. Suponga una tasa de inflación del 4%.</t>
  </si>
  <si>
    <t>con un cupón de 80 dólares. A final de año las tasas de interés han caído y Vd logra vender el bono</t>
  </si>
  <si>
    <t>a) Cálculo rentabilidad efectiva nominal del bono el año 2011.</t>
  </si>
  <si>
    <t xml:space="preserve">ganancia total = (precio venta del bono - precio de compra del bono ) + cupón </t>
  </si>
  <si>
    <t>inversión  =</t>
  </si>
  <si>
    <t>b) Cálculo rentabilidad efectiva real del bono el año 2011.</t>
  </si>
  <si>
    <t>b) Cálculo de la rentabilidad real efectiva de una acción de Azul Azul en el año 2011.</t>
  </si>
  <si>
    <t>a) Cálculo de la rentabilidad nominal efectiva de una acción de Azul Azul en el año 2011.</t>
  </si>
  <si>
    <t>Problema 3</t>
  </si>
  <si>
    <t>Problema 4</t>
  </si>
  <si>
    <t>Suponga  que los Pagarés del Banco Central a 90 días tienen 6% de interes</t>
  </si>
  <si>
    <t>y la prima por riesgo de mercado es 8,6%.</t>
  </si>
  <si>
    <t>a)</t>
  </si>
  <si>
    <r>
      <t xml:space="preserve">¿Cuál es la rentabilidad esperada de una acción con </t>
    </r>
    <r>
      <rPr>
        <b/>
        <i/>
        <sz val="12"/>
        <rFont val="Symbol"/>
        <family val="1"/>
        <charset val="2"/>
      </rPr>
      <t xml:space="preserve">b </t>
    </r>
    <r>
      <rPr>
        <sz val="12"/>
        <rFont val="Times New Roman"/>
        <family val="1"/>
      </rPr>
      <t>= 1,5?</t>
    </r>
  </si>
  <si>
    <t>b)</t>
  </si>
  <si>
    <t>La siguiente tabla muestra las rentabilidades de seis meses recibidas por los accionistas</t>
  </si>
  <si>
    <t>de una empresa</t>
  </si>
  <si>
    <t>Mes</t>
  </si>
  <si>
    <r>
      <t>r</t>
    </r>
    <r>
      <rPr>
        <vertAlign val="subscript"/>
        <sz val="12"/>
        <rFont val="Times New Roman"/>
        <family val="1"/>
      </rPr>
      <t>mercado</t>
    </r>
  </si>
  <si>
    <r>
      <t>r</t>
    </r>
    <r>
      <rPr>
        <vertAlign val="subscript"/>
        <sz val="12"/>
        <rFont val="Times New Roman"/>
        <family val="1"/>
      </rPr>
      <t>empresa</t>
    </r>
  </si>
  <si>
    <t>¿Cuál es el beta de la empresa?</t>
  </si>
  <si>
    <t>c)</t>
  </si>
  <si>
    <t>6% y la prima por riesgo de mercado es 8,6%.</t>
  </si>
  <si>
    <t>Suponga que los Pagarés a 90 días del Banco Central tienen una rentabilidad del</t>
  </si>
  <si>
    <t xml:space="preserve">Si sólo puede invertir en Pagarés y en el Mercado, cómo construiría Vd </t>
  </si>
  <si>
    <t>una cartera que tenga un beta de 0,25? ¿Qué rentabilidad tendría esa cartera?</t>
  </si>
  <si>
    <t>d)</t>
  </si>
  <si>
    <t>la cartera de mercado.</t>
  </si>
  <si>
    <t>Suponga que Vd invierte $ 400.000 en Pagarés 90 días del Banco Central y $ 600.000 en</t>
  </si>
  <si>
    <t xml:space="preserve">¿Qué rentabilidad esperada tiene su cartera si los Pagarés están dando 6% y la rentabilidad </t>
  </si>
  <si>
    <t>esperada del mercado es 14,6%?</t>
  </si>
  <si>
    <t>Respuesta: 11,2%</t>
  </si>
  <si>
    <t>Respuestas: 25% en cartera de mercado y 75% Pagarés - 8,15%</t>
  </si>
  <si>
    <t>Respuesta: 1,0</t>
  </si>
  <si>
    <t>Respuesta: 18,9%</t>
  </si>
  <si>
    <t>Una empresa ha emitido 50 millones de dólares en bonos a largo plazo con un tipo de</t>
  </si>
  <si>
    <t>interés del 9%. Tiene en el mercado 4 millones de acciones que se transan a 10 dólares cada una.</t>
  </si>
  <si>
    <t>A este precio, las acciones ofrecen una rentabilidad esperada del 17%. Cuál es el costo de</t>
  </si>
  <si>
    <t>capital de los activos de la empresa?</t>
  </si>
  <si>
    <t>Respuesta: 12,5%</t>
  </si>
  <si>
    <t>Activos</t>
  </si>
  <si>
    <t>Pasivos</t>
  </si>
  <si>
    <t>Deuda</t>
  </si>
  <si>
    <t>Patrimonio</t>
  </si>
  <si>
    <t>Total Activos</t>
  </si>
  <si>
    <t>Total Pasivos</t>
  </si>
  <si>
    <t>El siguiente es un balance resumido en millones de dólares de una empresa</t>
  </si>
  <si>
    <t>Lamentablemente, la empresa está en crisis. Los 6 millones de acciones se transan en sólo</t>
  </si>
  <si>
    <t>sobre su valor nominal.</t>
  </si>
  <si>
    <t>Si los accionistas exigen una rentabilidad del 20% y los bonos tienen una rentabilidad del</t>
  </si>
  <si>
    <t>14% ¿cuál es el costo de capital de la empresa?</t>
  </si>
  <si>
    <t>Se recuerda que la estructura de capital de una empresa se determina considerando sus</t>
  </si>
  <si>
    <t xml:space="preserve">valores a precios de mercado.  </t>
  </si>
  <si>
    <t>Respuesta: 17,3%</t>
  </si>
  <si>
    <t>¿Cuál sería su costo de capital?</t>
  </si>
  <si>
    <t>Suponga que la empresa del caso b) ahora debe pagar el 35% de impuesto a la renta.</t>
  </si>
  <si>
    <t>Respuesta: 15,1%</t>
  </si>
  <si>
    <t>Se estima el beta de una empresa en 1,2. Se supone la rentabilidad libre de riesgo en 6%</t>
  </si>
  <si>
    <t>y la prima por riesgo de mercado en 9%. La empresa tiene un 30% de deuda y la tasa e impuesto</t>
  </si>
  <si>
    <t>a la renta es 35%.</t>
  </si>
  <si>
    <t>¿Cuál es la rentabilidad esperada de las acciones y cuál es el costo de capital de esta empresa?</t>
  </si>
  <si>
    <t>Respuesta: 16,8% y 13,3%</t>
  </si>
  <si>
    <t>e)</t>
  </si>
  <si>
    <t>Una empresa tiene los siguientes pasivos resumidos en millones de dólares:</t>
  </si>
  <si>
    <t>La rentabilidad esperada de la deuda es 9% y la de las acciones es 13,5%.</t>
  </si>
  <si>
    <t>La tasa de impuesto a la renta es 35%.</t>
  </si>
  <si>
    <t>Calcule el CCMP de la empresa</t>
  </si>
  <si>
    <t>Respuesta: 11,6%</t>
  </si>
  <si>
    <t>de capital a un 50% de endeudamiento y el costo de la deuda sube a 11%.</t>
  </si>
  <si>
    <t>¿Cuál sería su costo de capital propio?</t>
  </si>
  <si>
    <t>Respuesta: 13,8%</t>
  </si>
  <si>
    <t>f)</t>
  </si>
  <si>
    <t xml:space="preserve">Suponga que para la empresa del caso e) sus acciones tenían un beta de 0,85 para la estructura </t>
  </si>
  <si>
    <t>Suponga que la tasa de impuesto a la renta baja al 0% y la empresa modifica su estructura</t>
  </si>
  <si>
    <t>de capital mostrada en la tabla anterior. Suponga también que el beta de la deuda para esa</t>
  </si>
  <si>
    <t>sube al 50%.</t>
  </si>
  <si>
    <t xml:space="preserve">estructura de capital es 0,1. Pero el beta de la deuda sube a 0,25 si el coeficiente de endeudamiento </t>
  </si>
  <si>
    <t>¿Cuál sería el beta de los activos con la estructura original de endeudamiento?</t>
  </si>
  <si>
    <t>¿Cuál sería el beta de las acciones si el endeudamiento sube al 50%?</t>
  </si>
  <si>
    <t>Respuesta: 0,67</t>
  </si>
  <si>
    <t>Respuesta: 1,09</t>
  </si>
  <si>
    <t>Total</t>
  </si>
  <si>
    <t>WACC</t>
  </si>
  <si>
    <t xml:space="preserve">4 dólares cada una y los títulos de la deuda se negocian con un descuento del 20% </t>
  </si>
  <si>
    <t>precio de mercado</t>
  </si>
  <si>
    <t>estructura</t>
  </si>
  <si>
    <t>Ojo: ¡hay una pequeña diferencia! (Con 2 decimales no hay diferencia!)</t>
  </si>
  <si>
    <t xml:space="preserve">WACC </t>
  </si>
  <si>
    <t>Con 2 decimales</t>
  </si>
  <si>
    <t>Con respecto al WACC faltó un dato (esto me obliga a revisar de nuevo por tercera vez la cátedra,</t>
  </si>
  <si>
    <t>pues no debería pasar este error!!!!)</t>
  </si>
  <si>
    <t>Por otra parte, si conozco el resultado puedo obtener el dato faltante. Lo vamos a hacer suponiendo</t>
  </si>
  <si>
    <t>que conozco el resultado:</t>
  </si>
  <si>
    <t>r esperada acciones</t>
  </si>
  <si>
    <t>x</t>
  </si>
  <si>
    <t>El dato que falta es x (rentabilidad de la deuda)</t>
  </si>
  <si>
    <t>r deuda</t>
  </si>
  <si>
    <t>rentabilidad de la deuda</t>
  </si>
  <si>
    <t>Sin impuesto y 50% deuda y 50% patrimonio:</t>
  </si>
  <si>
    <t xml:space="preserve">Costo de capital propio = r esperada de las acciones = </t>
  </si>
  <si>
    <t>Primero calculamos el WACC con los datos existentes, pero sin impuestos:</t>
  </si>
  <si>
    <t>WACC sin impuesto</t>
  </si>
  <si>
    <t>Ya sabemos el WACC sin impuestos, que no cambia según el financiamiento de la empresa (recuerden</t>
  </si>
  <si>
    <t>el ejemplo del taxista).</t>
  </si>
  <si>
    <t>Ahora, cambiamos las rentabilidades de la deuda a 11% y calculamos la del capital propio:</t>
  </si>
  <si>
    <t>La rentabilidad del capital propio sube de 13,5 a 13,8, pues las acciones ahora son más riesgosas, pues la</t>
  </si>
  <si>
    <t>deuda es más cara (su tasa de interés subió de 9% a 11%); esto lo pagan los accionistas:</t>
  </si>
  <si>
    <t>beta acciones</t>
  </si>
  <si>
    <t>beta deuda</t>
  </si>
  <si>
    <t>(con poca deuda)</t>
  </si>
  <si>
    <t>(con harta deuda: 50%)</t>
  </si>
  <si>
    <t>beta activos =  D/V * beta deuda   +  P/V * beta deuda</t>
  </si>
  <si>
    <t xml:space="preserve">beta activos =  </t>
  </si>
  <si>
    <t>Si, por otra parte, les doy la rentabilidad de la deuda, pueden calcular el WACC.</t>
  </si>
  <si>
    <r>
      <rPr>
        <sz val="12"/>
        <rFont val="Times New Roman"/>
        <family val="1"/>
      </rPr>
      <t>WACC   =    D/V * r deuda * (1-T)   + P/V *</t>
    </r>
    <r>
      <rPr>
        <b/>
        <sz val="12"/>
        <rFont val="Times New Roman"/>
        <family val="1"/>
      </rPr>
      <t xml:space="preserve"> r esperada acciones</t>
    </r>
  </si>
  <si>
    <t xml:space="preserve">El beta de los activos no cambia si cambio el financiamiento; el factor desconocido ahora es </t>
  </si>
  <si>
    <t>el beta de las acciones</t>
  </si>
  <si>
    <t>beta activos</t>
  </si>
  <si>
    <t xml:space="preserve">Esto se explica, pues al haber más deuda y con un beta deuda mayor, el riesgo de los </t>
  </si>
  <si>
    <t xml:space="preserve">accionistas aumenta considerablemente, representado por el beta de las acciones que </t>
  </si>
  <si>
    <t>sube desde 0,85 a 1,09.</t>
  </si>
  <si>
    <t>dificultades para resolverlos, es que faltó estudio. Pero, bueno, la vida está llena de cototos!</t>
  </si>
  <si>
    <r>
      <rPr>
        <b/>
        <i/>
        <sz val="12"/>
        <rFont val="Times New Roman"/>
        <family val="1"/>
      </rPr>
      <t>Conclusión de este profe</t>
    </r>
    <r>
      <rPr>
        <sz val="12"/>
        <rFont val="Times New Roman"/>
        <family val="1"/>
      </rPr>
      <t>: parece que los problemas son muy fáciles, lo cual indica si tuvieron</t>
    </r>
  </si>
</sst>
</file>

<file path=xl/styles.xml><?xml version="1.0" encoding="utf-8"?>
<styleSheet xmlns="http://schemas.openxmlformats.org/spreadsheetml/2006/main">
  <numFmts count="5">
    <numFmt numFmtId="164" formatCode="#,##0.0000"/>
    <numFmt numFmtId="165" formatCode="#,##0.000000"/>
    <numFmt numFmtId="166" formatCode="#,##0.00000"/>
    <numFmt numFmtId="167" formatCode="#,##0.0000000000"/>
    <numFmt numFmtId="168" formatCode="#,##0.0"/>
  </numFmts>
  <fonts count="13">
    <font>
      <sz val="10"/>
      <name val="Arial"/>
    </font>
    <font>
      <sz val="12"/>
      <name val="Times New Roman"/>
      <family val="1"/>
    </font>
    <font>
      <b/>
      <sz val="12"/>
      <name val="Times New Roman"/>
      <family val="1"/>
    </font>
    <font>
      <vertAlign val="subscript"/>
      <sz val="12"/>
      <name val="Times New Roman"/>
      <family val="1"/>
    </font>
    <font>
      <sz val="12"/>
      <name val="Symbol"/>
      <family val="1"/>
      <charset val="2"/>
    </font>
    <font>
      <sz val="7"/>
      <name val="Times New Roman"/>
      <family val="1"/>
    </font>
    <font>
      <b/>
      <sz val="16"/>
      <name val="Times New Roman"/>
      <family val="1"/>
    </font>
    <font>
      <b/>
      <vertAlign val="subscript"/>
      <sz val="12"/>
      <name val="Times New Roman"/>
      <family val="1"/>
    </font>
    <font>
      <b/>
      <sz val="12"/>
      <name val="Symbol"/>
      <family val="1"/>
      <charset val="2"/>
    </font>
    <font>
      <b/>
      <i/>
      <sz val="12"/>
      <name val="Symbol"/>
      <family val="1"/>
      <charset val="2"/>
    </font>
    <font>
      <b/>
      <sz val="18"/>
      <name val="Times New Roman"/>
      <family val="1"/>
    </font>
    <font>
      <b/>
      <i/>
      <sz val="12"/>
      <name val="Times New Roman"/>
      <family val="1"/>
    </font>
    <font>
      <b/>
      <sz val="12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4" fontId="1" fillId="0" borderId="0" xfId="0" applyNumberFormat="1" applyFont="1"/>
    <xf numFmtId="164" fontId="1" fillId="0" borderId="0" xfId="0" applyNumberFormat="1" applyFont="1"/>
    <xf numFmtId="4" fontId="1" fillId="0" borderId="0" xfId="0" applyNumberFormat="1" applyFont="1" applyBorder="1"/>
    <xf numFmtId="0" fontId="2" fillId="0" borderId="0" xfId="0" applyFont="1"/>
    <xf numFmtId="0" fontId="1" fillId="0" borderId="0" xfId="0" applyFont="1" applyAlignment="1">
      <alignment horizontal="left"/>
    </xf>
    <xf numFmtId="0" fontId="4" fillId="0" borderId="0" xfId="0" applyFont="1"/>
    <xf numFmtId="4" fontId="2" fillId="0" borderId="1" xfId="0" applyNumberFormat="1" applyFont="1" applyBorder="1"/>
    <xf numFmtId="165" fontId="1" fillId="0" borderId="0" xfId="0" applyNumberFormat="1" applyFont="1"/>
    <xf numFmtId="166" fontId="1" fillId="0" borderId="0" xfId="0" applyNumberFormat="1" applyFont="1"/>
    <xf numFmtId="165" fontId="1" fillId="0" borderId="0" xfId="0" applyNumberFormat="1" applyFont="1" applyBorder="1"/>
    <xf numFmtId="164" fontId="2" fillId="0" borderId="1" xfId="0" applyNumberFormat="1" applyFont="1" applyBorder="1"/>
    <xf numFmtId="0" fontId="2" fillId="0" borderId="2" xfId="0" applyFont="1" applyBorder="1"/>
    <xf numFmtId="4" fontId="2" fillId="0" borderId="3" xfId="0" applyNumberFormat="1" applyFont="1" applyBorder="1"/>
    <xf numFmtId="0" fontId="2" fillId="0" borderId="3" xfId="0" applyFont="1" applyBorder="1"/>
    <xf numFmtId="4" fontId="2" fillId="0" borderId="4" xfId="0" applyNumberFormat="1" applyFont="1" applyBorder="1"/>
    <xf numFmtId="4" fontId="2" fillId="0" borderId="0" xfId="0" applyNumberFormat="1" applyFont="1" applyBorder="1"/>
    <xf numFmtId="164" fontId="2" fillId="0" borderId="0" xfId="0" applyNumberFormat="1" applyFont="1" applyBorder="1"/>
    <xf numFmtId="0" fontId="2" fillId="0" borderId="0" xfId="0" applyFont="1" applyBorder="1"/>
    <xf numFmtId="167" fontId="1" fillId="0" borderId="0" xfId="0" applyNumberFormat="1" applyFont="1"/>
    <xf numFmtId="0" fontId="6" fillId="0" borderId="0" xfId="0" applyFont="1"/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10" fillId="0" borderId="0" xfId="0" applyFont="1"/>
    <xf numFmtId="0" fontId="11" fillId="0" borderId="0" xfId="0" applyFont="1"/>
    <xf numFmtId="0" fontId="11" fillId="0" borderId="0" xfId="0" applyFont="1" applyAlignment="1">
      <alignment horizontal="left"/>
    </xf>
    <xf numFmtId="0" fontId="1" fillId="0" borderId="5" xfId="0" applyFont="1" applyBorder="1"/>
    <xf numFmtId="0" fontId="1" fillId="0" borderId="7" xfId="0" applyFont="1" applyBorder="1"/>
    <xf numFmtId="0" fontId="1" fillId="0" borderId="6" xfId="0" applyFont="1" applyBorder="1"/>
    <xf numFmtId="0" fontId="1" fillId="0" borderId="8" xfId="0" applyFont="1" applyBorder="1"/>
    <xf numFmtId="168" fontId="1" fillId="0" borderId="0" xfId="0" applyNumberFormat="1" applyFont="1"/>
    <xf numFmtId="0" fontId="1" fillId="2" borderId="5" xfId="0" applyFont="1" applyFill="1" applyBorder="1"/>
    <xf numFmtId="0" fontId="1" fillId="2" borderId="0" xfId="0" applyFont="1" applyFill="1"/>
    <xf numFmtId="0" fontId="1" fillId="2" borderId="5" xfId="0" applyFont="1" applyFill="1" applyBorder="1" applyAlignment="1">
      <alignment horizontal="right"/>
    </xf>
    <xf numFmtId="0" fontId="2" fillId="2" borderId="0" xfId="0" applyFont="1" applyFill="1"/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right"/>
    </xf>
    <xf numFmtId="168" fontId="1" fillId="0" borderId="5" xfId="0" applyNumberFormat="1" applyFont="1" applyBorder="1"/>
    <xf numFmtId="0" fontId="12" fillId="0" borderId="0" xfId="0" applyFont="1" applyAlignment="1">
      <alignment horizontal="center"/>
    </xf>
    <xf numFmtId="0" fontId="1" fillId="0" borderId="0" xfId="0" quotePrefix="1" applyFont="1"/>
    <xf numFmtId="168" fontId="1" fillId="2" borderId="0" xfId="0" applyNumberFormat="1" applyFon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817444</xdr:colOff>
      <xdr:row>18</xdr:row>
      <xdr:rowOff>177706</xdr:rowOff>
    </xdr:from>
    <xdr:to>
      <xdr:col>4</xdr:col>
      <xdr:colOff>376737</xdr:colOff>
      <xdr:row>30</xdr:row>
      <xdr:rowOff>35541</xdr:rowOff>
    </xdr:to>
    <xdr:cxnSp macro="">
      <xdr:nvCxnSpPr>
        <xdr:cNvPr id="3" name="2 Conector recto de flecha"/>
        <xdr:cNvCxnSpPr/>
      </xdr:nvCxnSpPr>
      <xdr:spPr>
        <a:xfrm rot="10800000" flipV="1">
          <a:off x="817444" y="3454590"/>
          <a:ext cx="2708230" cy="2253302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14217</xdr:colOff>
      <xdr:row>62</xdr:row>
      <xdr:rowOff>127948</xdr:rowOff>
    </xdr:from>
    <xdr:to>
      <xdr:col>3</xdr:col>
      <xdr:colOff>426493</xdr:colOff>
      <xdr:row>71</xdr:row>
      <xdr:rowOff>35541</xdr:rowOff>
    </xdr:to>
    <xdr:cxnSp macro="">
      <xdr:nvCxnSpPr>
        <xdr:cNvPr id="6" name="5 Conector recto de flecha"/>
        <xdr:cNvCxnSpPr/>
      </xdr:nvCxnSpPr>
      <xdr:spPr>
        <a:xfrm rot="10800000" flipV="1">
          <a:off x="1073340" y="12574422"/>
          <a:ext cx="1905000" cy="1698862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6"/>
  <sheetViews>
    <sheetView topLeftCell="A55" zoomScale="125" workbookViewId="0"/>
  </sheetViews>
  <sheetFormatPr baseColWidth="10" defaultRowHeight="15.75"/>
  <cols>
    <col min="1" max="1" width="17" style="1" customWidth="1"/>
    <col min="2" max="2" width="12" style="2" customWidth="1"/>
    <col min="3" max="3" width="10" style="1" customWidth="1"/>
    <col min="4" max="4" width="10.85546875" style="2" customWidth="1"/>
    <col min="5" max="5" width="11.85546875" style="2" customWidth="1"/>
    <col min="6" max="6" width="9" style="1" customWidth="1"/>
    <col min="7" max="7" width="14.140625" style="1" bestFit="1" customWidth="1"/>
    <col min="8" max="8" width="6.7109375" style="1" customWidth="1"/>
    <col min="9" max="16384" width="11.42578125" style="1"/>
  </cols>
  <sheetData>
    <row r="1" spans="1:6" ht="20.25">
      <c r="A1" s="21" t="s">
        <v>52</v>
      </c>
    </row>
    <row r="2" spans="1:6">
      <c r="A2" s="5" t="s">
        <v>42</v>
      </c>
    </row>
    <row r="3" spans="1:6">
      <c r="A3" s="1" t="s">
        <v>36</v>
      </c>
    </row>
    <row r="4" spans="1:6">
      <c r="A4" s="1" t="s">
        <v>37</v>
      </c>
    </row>
    <row r="5" spans="1:6">
      <c r="A5" s="1" t="s">
        <v>38</v>
      </c>
    </row>
    <row r="6" spans="1:6">
      <c r="A6" s="1" t="s">
        <v>39</v>
      </c>
    </row>
    <row r="7" spans="1:6">
      <c r="A7" s="1" t="s">
        <v>30</v>
      </c>
    </row>
    <row r="8" spans="1:6">
      <c r="A8" s="6" t="s">
        <v>31</v>
      </c>
    </row>
    <row r="9" spans="1:6">
      <c r="A9" s="6" t="s">
        <v>32</v>
      </c>
    </row>
    <row r="10" spans="1:6">
      <c r="A10" s="6" t="s">
        <v>33</v>
      </c>
    </row>
    <row r="11" spans="1:6">
      <c r="A11" s="6" t="s">
        <v>34</v>
      </c>
    </row>
    <row r="12" spans="1:6">
      <c r="A12" s="6" t="s">
        <v>35</v>
      </c>
    </row>
    <row r="14" spans="1:6">
      <c r="A14" s="5" t="s">
        <v>40</v>
      </c>
    </row>
    <row r="15" spans="1:6">
      <c r="A15" s="1" t="s">
        <v>41</v>
      </c>
      <c r="C15" s="22" t="s">
        <v>0</v>
      </c>
      <c r="D15" s="2">
        <v>0</v>
      </c>
    </row>
    <row r="16" spans="1:6" ht="18.75">
      <c r="C16" s="23" t="s">
        <v>2</v>
      </c>
      <c r="D16" s="2">
        <v>0.75</v>
      </c>
      <c r="E16" s="22" t="s">
        <v>1</v>
      </c>
      <c r="F16" s="4">
        <v>0.05</v>
      </c>
    </row>
    <row r="17" spans="1:7" ht="18.75">
      <c r="C17" s="22" t="s">
        <v>44</v>
      </c>
      <c r="D17" s="2">
        <v>0.12</v>
      </c>
      <c r="E17" s="22" t="s">
        <v>4</v>
      </c>
      <c r="F17" s="2">
        <v>0.06</v>
      </c>
    </row>
    <row r="19" spans="1:7">
      <c r="A19" s="5" t="s">
        <v>5</v>
      </c>
    </row>
    <row r="20" spans="1:7" ht="18" thickBot="1">
      <c r="A20" s="5" t="s">
        <v>43</v>
      </c>
      <c r="B20" s="1"/>
      <c r="D20" s="1"/>
      <c r="E20" s="1"/>
      <c r="G20" s="20"/>
    </row>
    <row r="21" spans="1:7" ht="16.5" thickBot="1">
      <c r="B21" s="2">
        <f>F16</f>
        <v>0.05</v>
      </c>
      <c r="C21" s="2">
        <f>D16</f>
        <v>0.75</v>
      </c>
      <c r="D21" s="2">
        <f>D17</f>
        <v>0.12</v>
      </c>
      <c r="E21" s="1"/>
      <c r="F21" s="8">
        <f>B21+C21*D21</f>
        <v>0.14000000000000001</v>
      </c>
      <c r="G21" s="20"/>
    </row>
    <row r="22" spans="1:7">
      <c r="C22" s="2"/>
      <c r="E22" s="1"/>
      <c r="F22" s="17"/>
    </row>
    <row r="23" spans="1:7">
      <c r="A23" s="5" t="s">
        <v>6</v>
      </c>
      <c r="F23" s="3"/>
    </row>
    <row r="24" spans="1:7" ht="18" thickBot="1">
      <c r="A24" s="5" t="s">
        <v>45</v>
      </c>
      <c r="C24" s="2"/>
      <c r="D24" s="1"/>
    </row>
    <row r="25" spans="1:7" ht="19.5" thickBot="1">
      <c r="A25" s="7" t="s">
        <v>12</v>
      </c>
      <c r="B25" s="2">
        <f>F17</f>
        <v>0.06</v>
      </c>
      <c r="C25" s="2">
        <f>F16</f>
        <v>0.05</v>
      </c>
      <c r="D25" s="2">
        <f>D17</f>
        <v>0.12</v>
      </c>
      <c r="E25" s="11">
        <f>(B25-C25)/D25</f>
        <v>8.3333333333333301E-2</v>
      </c>
      <c r="F25" s="12">
        <f>ROUND(E25,4)</f>
        <v>8.3299999999999999E-2</v>
      </c>
    </row>
    <row r="26" spans="1:7">
      <c r="A26" s="7"/>
      <c r="C26" s="2"/>
      <c r="E26" s="11"/>
      <c r="F26" s="18"/>
    </row>
    <row r="27" spans="1:7" ht="18.75">
      <c r="A27" s="5" t="s">
        <v>7</v>
      </c>
      <c r="D27" s="3"/>
      <c r="E27" s="3"/>
      <c r="F27" s="3"/>
    </row>
    <row r="28" spans="1:7">
      <c r="A28" s="1" t="s">
        <v>8</v>
      </c>
      <c r="B28" s="2">
        <v>0.1</v>
      </c>
      <c r="C28" s="2" t="s">
        <v>3</v>
      </c>
      <c r="D28" s="2">
        <v>0.9</v>
      </c>
    </row>
    <row r="29" spans="1:7" ht="18.75">
      <c r="A29" s="1" t="s">
        <v>9</v>
      </c>
      <c r="B29" s="9"/>
    </row>
    <row r="30" spans="1:7" ht="16.5" thickBot="1">
      <c r="A30" s="1" t="s">
        <v>10</v>
      </c>
    </row>
    <row r="31" spans="1:7" ht="19.5" thickBot="1">
      <c r="A31" s="1" t="s">
        <v>11</v>
      </c>
      <c r="B31" s="2">
        <f>F21</f>
        <v>0.14000000000000001</v>
      </c>
      <c r="C31" s="1">
        <f>B28*F17</f>
        <v>6.0000000000000001E-3</v>
      </c>
      <c r="D31" s="10">
        <f>(B31-C31)/D28</f>
        <v>0.1488888888888889</v>
      </c>
      <c r="E31" s="1"/>
      <c r="F31" s="8">
        <f>ROUND(D31,2)</f>
        <v>0.15</v>
      </c>
    </row>
    <row r="32" spans="1:7">
      <c r="D32" s="10"/>
      <c r="E32" s="1"/>
      <c r="F32" s="17"/>
    </row>
    <row r="33" spans="1:6">
      <c r="A33" s="1" t="s">
        <v>13</v>
      </c>
    </row>
    <row r="34" spans="1:6">
      <c r="A34" s="1" t="s">
        <v>14</v>
      </c>
    </row>
    <row r="35" spans="1:6">
      <c r="A35" s="1" t="s">
        <v>17</v>
      </c>
    </row>
    <row r="36" spans="1:6">
      <c r="A36" s="1" t="s">
        <v>15</v>
      </c>
    </row>
    <row r="37" spans="1:6">
      <c r="A37" s="1" t="s">
        <v>16</v>
      </c>
    </row>
    <row r="38" spans="1:6" ht="16.5" thickBot="1">
      <c r="A38" s="1" t="s">
        <v>18</v>
      </c>
    </row>
    <row r="39" spans="1:6" ht="16.5" thickBot="1">
      <c r="A39" s="13" t="s">
        <v>19</v>
      </c>
      <c r="B39" s="14"/>
      <c r="C39" s="15"/>
      <c r="D39" s="14"/>
      <c r="E39" s="14"/>
      <c r="F39" s="16">
        <f>F21</f>
        <v>0.14000000000000001</v>
      </c>
    </row>
    <row r="40" spans="1:6">
      <c r="A40" s="19"/>
      <c r="B40" s="17"/>
      <c r="C40" s="19"/>
      <c r="D40" s="17"/>
      <c r="E40" s="17"/>
      <c r="F40" s="17"/>
    </row>
    <row r="41" spans="1:6">
      <c r="A41" s="1" t="s">
        <v>20</v>
      </c>
    </row>
    <row r="42" spans="1:6">
      <c r="A42" s="1" t="s">
        <v>21</v>
      </c>
    </row>
    <row r="43" spans="1:6">
      <c r="A43" s="1" t="s">
        <v>22</v>
      </c>
    </row>
    <row r="44" spans="1:6">
      <c r="A44" s="1" t="s">
        <v>23</v>
      </c>
    </row>
    <row r="45" spans="1:6">
      <c r="A45" s="1" t="s">
        <v>47</v>
      </c>
    </row>
    <row r="46" spans="1:6">
      <c r="A46" s="1" t="s">
        <v>46</v>
      </c>
    </row>
    <row r="47" spans="1:6">
      <c r="A47" s="1" t="s">
        <v>48</v>
      </c>
    </row>
    <row r="48" spans="1:6">
      <c r="A48" s="1" t="s">
        <v>24</v>
      </c>
    </row>
    <row r="49" spans="1:1">
      <c r="A49" s="1" t="s">
        <v>25</v>
      </c>
    </row>
    <row r="50" spans="1:1">
      <c r="A50" s="1" t="s">
        <v>26</v>
      </c>
    </row>
    <row r="51" spans="1:1">
      <c r="A51" s="1" t="s">
        <v>27</v>
      </c>
    </row>
    <row r="52" spans="1:1">
      <c r="A52" s="1" t="s">
        <v>28</v>
      </c>
    </row>
    <row r="53" spans="1:1">
      <c r="A53" s="1" t="s">
        <v>29</v>
      </c>
    </row>
    <row r="54" spans="1:1">
      <c r="A54" s="1" t="s">
        <v>50</v>
      </c>
    </row>
    <row r="55" spans="1:1">
      <c r="A55" s="1" t="s">
        <v>51</v>
      </c>
    </row>
    <row r="56" spans="1:1">
      <c r="A56" s="1" t="s">
        <v>49</v>
      </c>
    </row>
  </sheetData>
  <phoneticPr fontId="0" type="noConversion"/>
  <printOptions horizontalCentered="1"/>
  <pageMargins left="0.59055118110236227" right="0.59055118110236227" top="0.78740157480314965" bottom="1.1811023622047245" header="0" footer="0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0"/>
  <sheetViews>
    <sheetView topLeftCell="A40" zoomScale="134" zoomScaleNormal="134" workbookViewId="0">
      <selection activeCell="A5" sqref="A5"/>
    </sheetView>
  </sheetViews>
  <sheetFormatPr baseColWidth="10" defaultRowHeight="15.75"/>
  <cols>
    <col min="1" max="1" width="16" style="1" customWidth="1"/>
    <col min="2" max="8" width="11.42578125" style="1"/>
    <col min="9" max="9" width="3.28515625" style="1" customWidth="1"/>
    <col min="10" max="16384" width="11.42578125" style="1"/>
  </cols>
  <sheetData>
    <row r="1" spans="1:8" ht="22.5">
      <c r="A1" s="24" t="s">
        <v>57</v>
      </c>
    </row>
    <row r="2" spans="1:8">
      <c r="A2" s="5" t="s">
        <v>58</v>
      </c>
    </row>
    <row r="3" spans="1:8">
      <c r="A3" s="5" t="s">
        <v>72</v>
      </c>
    </row>
    <row r="4" spans="1:8">
      <c r="A4" s="1" t="s">
        <v>53</v>
      </c>
    </row>
    <row r="5" spans="1:8">
      <c r="A5" s="1" t="s">
        <v>54</v>
      </c>
    </row>
    <row r="6" spans="1:8">
      <c r="A6" s="1" t="s">
        <v>56</v>
      </c>
    </row>
    <row r="7" spans="1:8">
      <c r="A7" s="1" t="s">
        <v>55</v>
      </c>
    </row>
    <row r="8" spans="1:8">
      <c r="A8" s="1" t="s">
        <v>59</v>
      </c>
    </row>
    <row r="9" spans="1:8">
      <c r="A9" s="1" t="s">
        <v>60</v>
      </c>
    </row>
    <row r="10" spans="1:8">
      <c r="A10" s="1" t="s">
        <v>61</v>
      </c>
    </row>
    <row r="11" spans="1:8">
      <c r="A11" s="1" t="s">
        <v>62</v>
      </c>
    </row>
    <row r="13" spans="1:8">
      <c r="A13" s="1" t="s">
        <v>63</v>
      </c>
    </row>
    <row r="14" spans="1:8">
      <c r="A14" s="1" t="s">
        <v>84</v>
      </c>
    </row>
    <row r="15" spans="1:8" ht="17.25">
      <c r="A15" s="5" t="s">
        <v>64</v>
      </c>
    </row>
    <row r="16" spans="1:8" ht="18.75">
      <c r="A16" s="1" t="s">
        <v>68</v>
      </c>
      <c r="B16" s="1">
        <v>1100</v>
      </c>
      <c r="C16" s="1">
        <v>430</v>
      </c>
      <c r="D16" s="1">
        <v>0</v>
      </c>
      <c r="E16" s="1">
        <v>430</v>
      </c>
      <c r="F16" s="1">
        <f>(B16-C16 +D16)/E16</f>
        <v>1.558139534883721</v>
      </c>
      <c r="G16" s="5">
        <f>ROUND(F16,2)</f>
        <v>1.56</v>
      </c>
      <c r="H16" s="5" t="s">
        <v>66</v>
      </c>
    </row>
    <row r="17" spans="1:8" ht="18.75">
      <c r="A17" s="1" t="s">
        <v>68</v>
      </c>
      <c r="G17" s="5">
        <f>G16*100</f>
        <v>156</v>
      </c>
      <c r="H17" s="5" t="s">
        <v>65</v>
      </c>
    </row>
    <row r="18" spans="1:8">
      <c r="A18" s="1" t="s">
        <v>83</v>
      </c>
    </row>
    <row r="19" spans="1:8">
      <c r="A19" s="5" t="s">
        <v>67</v>
      </c>
    </row>
    <row r="20" spans="1:8">
      <c r="A20" s="1" t="s">
        <v>70</v>
      </c>
    </row>
    <row r="21" spans="1:8">
      <c r="A21" s="1" t="s">
        <v>71</v>
      </c>
      <c r="B21" s="1">
        <v>102.47</v>
      </c>
      <c r="C21" s="1">
        <v>107.02</v>
      </c>
      <c r="D21" s="1">
        <f>(C21-B21)/B21</f>
        <v>4.4403239972674903E-2</v>
      </c>
      <c r="E21" s="5">
        <f>ROUND(D21,2)</f>
        <v>0.04</v>
      </c>
    </row>
    <row r="22" spans="1:8" ht="18.75">
      <c r="A22" s="1" t="s">
        <v>69</v>
      </c>
      <c r="B22" s="1">
        <v>1</v>
      </c>
      <c r="C22" s="1">
        <f>G16</f>
        <v>1.56</v>
      </c>
      <c r="D22" s="1">
        <v>1</v>
      </c>
      <c r="E22" s="1">
        <f>E21</f>
        <v>0.04</v>
      </c>
      <c r="F22" s="1">
        <f>(B22+C22)/(D22+E22)-1</f>
        <v>1.4615384615384617</v>
      </c>
      <c r="G22" s="5">
        <f>ROUND(F22,2)</f>
        <v>1.46</v>
      </c>
      <c r="H22" s="5" t="s">
        <v>66</v>
      </c>
    </row>
    <row r="23" spans="1:8" ht="18.75">
      <c r="A23" s="1" t="s">
        <v>69</v>
      </c>
      <c r="G23" s="5">
        <f>G22*100</f>
        <v>146</v>
      </c>
      <c r="H23" s="5" t="s">
        <v>65</v>
      </c>
    </row>
    <row r="25" spans="1:8">
      <c r="A25" s="5" t="s">
        <v>73</v>
      </c>
    </row>
    <row r="26" spans="1:8">
      <c r="A26" s="1" t="s">
        <v>74</v>
      </c>
    </row>
    <row r="27" spans="1:8">
      <c r="A27" s="1" t="s">
        <v>78</v>
      </c>
    </row>
    <row r="28" spans="1:8">
      <c r="A28" s="1" t="s">
        <v>77</v>
      </c>
    </row>
    <row r="29" spans="1:8">
      <c r="A29" s="1" t="s">
        <v>75</v>
      </c>
    </row>
    <row r="31" spans="1:8">
      <c r="A31" s="1" t="s">
        <v>76</v>
      </c>
    </row>
    <row r="32" spans="1:8">
      <c r="A32" s="1" t="s">
        <v>79</v>
      </c>
    </row>
    <row r="33" spans="1:8">
      <c r="A33" s="1" t="s">
        <v>80</v>
      </c>
    </row>
    <row r="34" spans="1:8">
      <c r="B34" s="1">
        <v>1050</v>
      </c>
      <c r="C34" s="1">
        <v>1020</v>
      </c>
      <c r="D34" s="1">
        <v>80</v>
      </c>
      <c r="E34" s="5">
        <f>(B34-C34)+D34</f>
        <v>110</v>
      </c>
    </row>
    <row r="35" spans="1:8">
      <c r="A35" s="1" t="s">
        <v>81</v>
      </c>
      <c r="B35" s="1">
        <v>1020</v>
      </c>
    </row>
    <row r="36" spans="1:8" ht="18.75">
      <c r="A36" s="1" t="s">
        <v>68</v>
      </c>
      <c r="B36" s="1">
        <f>E34</f>
        <v>110</v>
      </c>
      <c r="C36" s="1">
        <f>B35</f>
        <v>1020</v>
      </c>
      <c r="D36" s="1">
        <f>B36/C36</f>
        <v>0.10784313725490197</v>
      </c>
      <c r="E36" s="1">
        <f>ROUND(D36,2)</f>
        <v>0.11</v>
      </c>
      <c r="F36" s="5" t="s">
        <v>66</v>
      </c>
    </row>
    <row r="37" spans="1:8" ht="18.75">
      <c r="A37" s="1" t="s">
        <v>68</v>
      </c>
      <c r="E37" s="5">
        <f>E36*100</f>
        <v>11</v>
      </c>
      <c r="F37" s="5" t="s">
        <v>65</v>
      </c>
    </row>
    <row r="38" spans="1:8">
      <c r="A38" s="1" t="s">
        <v>82</v>
      </c>
    </row>
    <row r="39" spans="1:8" ht="18.75">
      <c r="A39" s="1" t="s">
        <v>69</v>
      </c>
      <c r="B39" s="1">
        <v>1</v>
      </c>
      <c r="C39" s="1">
        <v>0.11</v>
      </c>
      <c r="D39" s="1">
        <v>1</v>
      </c>
      <c r="E39" s="1">
        <v>0.04</v>
      </c>
      <c r="F39" s="1">
        <f>(B39+C39)/(D39+E39)-1</f>
        <v>6.7307692307692291E-2</v>
      </c>
      <c r="G39" s="5">
        <f>ROUND(F39,2)</f>
        <v>7.0000000000000007E-2</v>
      </c>
      <c r="H39" s="5" t="s">
        <v>66</v>
      </c>
    </row>
    <row r="40" spans="1:8" ht="18.75">
      <c r="A40" s="1" t="s">
        <v>69</v>
      </c>
      <c r="G40" s="5">
        <f>G39*100</f>
        <v>7.0000000000000009</v>
      </c>
      <c r="H40" s="5" t="s">
        <v>65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55"/>
  <sheetViews>
    <sheetView topLeftCell="A19" zoomScale="134" zoomScaleNormal="134" workbookViewId="0">
      <selection activeCell="G13" sqref="G13"/>
    </sheetView>
  </sheetViews>
  <sheetFormatPr baseColWidth="10" defaultRowHeight="12.75"/>
  <sheetData>
    <row r="1" spans="1:5" ht="22.5">
      <c r="A1" s="24" t="s">
        <v>85</v>
      </c>
    </row>
    <row r="2" spans="1:5" ht="15.75">
      <c r="A2" s="5" t="s">
        <v>89</v>
      </c>
    </row>
    <row r="3" spans="1:5" s="1" customFormat="1" ht="15.75">
      <c r="A3" s="1" t="s">
        <v>90</v>
      </c>
    </row>
    <row r="4" spans="1:5" s="1" customFormat="1" ht="15.75">
      <c r="A4" s="1" t="s">
        <v>87</v>
      </c>
    </row>
    <row r="5" spans="1:5" s="1" customFormat="1" ht="15.75">
      <c r="A5" s="1" t="s">
        <v>88</v>
      </c>
      <c r="E5" s="26" t="s">
        <v>111</v>
      </c>
    </row>
    <row r="6" spans="1:5" s="1" customFormat="1" ht="15.75">
      <c r="A6" s="5" t="s">
        <v>91</v>
      </c>
    </row>
    <row r="7" spans="1:5" s="1" customFormat="1" ht="15.75">
      <c r="A7" s="1" t="s">
        <v>92</v>
      </c>
    </row>
    <row r="8" spans="1:5" s="1" customFormat="1" ht="15.75">
      <c r="A8" s="1" t="s">
        <v>93</v>
      </c>
    </row>
    <row r="9" spans="1:5" s="1" customFormat="1" ht="18.75">
      <c r="A9" s="1" t="s">
        <v>94</v>
      </c>
      <c r="B9" s="1" t="s">
        <v>95</v>
      </c>
      <c r="C9" s="1" t="s">
        <v>96</v>
      </c>
    </row>
    <row r="10" spans="1:5" s="1" customFormat="1" ht="15.75">
      <c r="A10" s="1">
        <v>1</v>
      </c>
      <c r="B10" s="1">
        <v>1</v>
      </c>
      <c r="C10" s="1">
        <v>2</v>
      </c>
    </row>
    <row r="11" spans="1:5" s="1" customFormat="1" ht="15.75">
      <c r="A11" s="1">
        <v>2</v>
      </c>
      <c r="B11" s="1">
        <v>1</v>
      </c>
      <c r="C11" s="1">
        <v>0</v>
      </c>
    </row>
    <row r="12" spans="1:5" s="1" customFormat="1" ht="15.75">
      <c r="A12" s="1">
        <v>3</v>
      </c>
      <c r="B12" s="1">
        <v>1</v>
      </c>
      <c r="C12" s="1">
        <v>1</v>
      </c>
    </row>
    <row r="13" spans="1:5" s="1" customFormat="1" ht="15.75">
      <c r="A13" s="1">
        <v>4</v>
      </c>
      <c r="B13" s="1">
        <v>-1</v>
      </c>
      <c r="C13" s="1">
        <v>-1</v>
      </c>
    </row>
    <row r="14" spans="1:5" s="1" customFormat="1" ht="15.75">
      <c r="A14" s="1">
        <v>5</v>
      </c>
      <c r="B14" s="1">
        <v>-1</v>
      </c>
      <c r="C14" s="1">
        <v>0</v>
      </c>
    </row>
    <row r="15" spans="1:5" s="1" customFormat="1" ht="15.75">
      <c r="A15" s="1">
        <v>6</v>
      </c>
      <c r="B15" s="1">
        <v>-1</v>
      </c>
      <c r="C15" s="1">
        <v>2</v>
      </c>
    </row>
    <row r="16" spans="1:5" s="1" customFormat="1" ht="15.75">
      <c r="A16" s="1" t="s">
        <v>97</v>
      </c>
      <c r="D16" s="26" t="s">
        <v>110</v>
      </c>
    </row>
    <row r="17" spans="1:4" s="1" customFormat="1" ht="15.75">
      <c r="A17" s="5" t="s">
        <v>98</v>
      </c>
    </row>
    <row r="18" spans="1:4" s="1" customFormat="1" ht="15.75">
      <c r="A18" s="1" t="s">
        <v>100</v>
      </c>
    </row>
    <row r="19" spans="1:4" s="1" customFormat="1" ht="15.75">
      <c r="A19" s="1" t="s">
        <v>99</v>
      </c>
    </row>
    <row r="20" spans="1:4" s="1" customFormat="1" ht="15.75">
      <c r="A20" s="1" t="s">
        <v>101</v>
      </c>
    </row>
    <row r="21" spans="1:4" s="1" customFormat="1" ht="15.75">
      <c r="A21" s="1" t="s">
        <v>102</v>
      </c>
    </row>
    <row r="22" spans="1:4" s="1" customFormat="1" ht="15.75">
      <c r="A22" s="25" t="s">
        <v>109</v>
      </c>
    </row>
    <row r="23" spans="1:4" s="1" customFormat="1" ht="15.75">
      <c r="A23" s="5" t="s">
        <v>103</v>
      </c>
    </row>
    <row r="24" spans="1:4" s="1" customFormat="1" ht="15.75">
      <c r="A24" s="1" t="s">
        <v>105</v>
      </c>
    </row>
    <row r="25" spans="1:4" s="1" customFormat="1" ht="15.75">
      <c r="A25" s="1" t="s">
        <v>104</v>
      </c>
    </row>
    <row r="26" spans="1:4" s="1" customFormat="1" ht="15.75">
      <c r="A26" s="1" t="s">
        <v>106</v>
      </c>
    </row>
    <row r="27" spans="1:4" s="1" customFormat="1" ht="15.75">
      <c r="A27" s="1" t="s">
        <v>107</v>
      </c>
      <c r="D27" s="26" t="s">
        <v>108</v>
      </c>
    </row>
    <row r="28" spans="1:4" s="1" customFormat="1" ht="15.75"/>
    <row r="29" spans="1:4" s="1" customFormat="1" ht="15.75"/>
    <row r="30" spans="1:4" s="1" customFormat="1" ht="15.75"/>
    <row r="31" spans="1:4" s="1" customFormat="1" ht="15.75"/>
    <row r="32" spans="1:4" s="1" customFormat="1" ht="15.75"/>
    <row r="33" s="1" customFormat="1" ht="15.75"/>
    <row r="34" s="1" customFormat="1" ht="15.75"/>
    <row r="35" s="1" customFormat="1" ht="15.75"/>
    <row r="36" s="1" customFormat="1" ht="15.75"/>
    <row r="37" s="1" customFormat="1" ht="15.75"/>
    <row r="38" s="1" customFormat="1" ht="15.75"/>
    <row r="39" s="1" customFormat="1" ht="15.75"/>
    <row r="40" s="1" customFormat="1" ht="15.75"/>
    <row r="41" s="1" customFormat="1" ht="15.75"/>
    <row r="42" s="1" customFormat="1" ht="15.75"/>
    <row r="43" s="1" customFormat="1" ht="15.75"/>
    <row r="44" s="1" customFormat="1" ht="15.75"/>
    <row r="45" s="1" customFormat="1" ht="15.75"/>
    <row r="46" s="1" customFormat="1" ht="15.75"/>
    <row r="47" s="1" customFormat="1" ht="15.75"/>
    <row r="48" s="1" customFormat="1" ht="15.75"/>
    <row r="49" s="1" customFormat="1" ht="15.75"/>
    <row r="50" s="1" customFormat="1" ht="15.75"/>
    <row r="51" s="1" customFormat="1" ht="15.75"/>
    <row r="52" s="1" customFormat="1" ht="15.75"/>
    <row r="53" s="1" customFormat="1" ht="15.75"/>
    <row r="54" s="1" customFormat="1" ht="15.75"/>
    <row r="55" s="1" customFormat="1" ht="15.75"/>
    <row r="56" s="1" customFormat="1" ht="15.75"/>
    <row r="57" s="1" customFormat="1" ht="15.75"/>
    <row r="58" s="1" customFormat="1" ht="15.75"/>
    <row r="59" s="1" customFormat="1" ht="15.75"/>
    <row r="60" s="1" customFormat="1" ht="15.75"/>
    <row r="61" s="1" customFormat="1" ht="15.75"/>
    <row r="62" s="1" customFormat="1" ht="15.75"/>
    <row r="63" s="1" customFormat="1" ht="15.75"/>
    <row r="64" s="1" customFormat="1" ht="15.75"/>
    <row r="65" s="1" customFormat="1" ht="15.75"/>
    <row r="66" s="1" customFormat="1" ht="15.75"/>
    <row r="67" s="1" customFormat="1" ht="15.75"/>
    <row r="68" s="1" customFormat="1" ht="15.75"/>
    <row r="69" s="1" customFormat="1" ht="15.75"/>
    <row r="70" s="1" customFormat="1" ht="15.75"/>
    <row r="71" s="1" customFormat="1" ht="15.75"/>
    <row r="72" s="1" customFormat="1" ht="15.75"/>
    <row r="73" s="1" customFormat="1" ht="15.75"/>
    <row r="74" s="1" customFormat="1" ht="15.75"/>
    <row r="75" s="1" customFormat="1" ht="15.75"/>
    <row r="76" s="1" customFormat="1" ht="15.75"/>
    <row r="77" s="1" customFormat="1" ht="15.75"/>
    <row r="78" s="1" customFormat="1" ht="15.75"/>
    <row r="79" s="1" customFormat="1" ht="15.75"/>
    <row r="80" s="1" customFormat="1" ht="15.75"/>
    <row r="81" s="1" customFormat="1" ht="15.75"/>
    <row r="82" s="1" customFormat="1" ht="15.75"/>
    <row r="83" s="1" customFormat="1" ht="15.75"/>
    <row r="84" s="1" customFormat="1" ht="15.75"/>
    <row r="85" s="1" customFormat="1" ht="15.75"/>
    <row r="86" s="1" customFormat="1" ht="15.75"/>
    <row r="87" s="1" customFormat="1" ht="15.75"/>
    <row r="88" s="1" customFormat="1" ht="15.75"/>
    <row r="89" s="1" customFormat="1" ht="15.75"/>
    <row r="90" s="1" customFormat="1" ht="15.75"/>
    <row r="91" s="1" customFormat="1" ht="15.75"/>
    <row r="92" s="1" customFormat="1" ht="15.75"/>
    <row r="93" s="1" customFormat="1" ht="15.75"/>
    <row r="94" s="1" customFormat="1" ht="15.75"/>
    <row r="95" s="1" customFormat="1" ht="15.75"/>
    <row r="96" s="1" customFormat="1" ht="15.75"/>
    <row r="97" s="1" customFormat="1" ht="15.75"/>
    <row r="98" s="1" customFormat="1" ht="15.75"/>
    <row r="99" s="1" customFormat="1" ht="15.75"/>
    <row r="100" s="1" customFormat="1" ht="15.75"/>
    <row r="101" s="1" customFormat="1" ht="15.75"/>
    <row r="102" s="1" customFormat="1" ht="15.75"/>
    <row r="103" s="1" customFormat="1" ht="15.75"/>
    <row r="104" s="1" customFormat="1" ht="15.75"/>
    <row r="105" s="1" customFormat="1" ht="15.75"/>
    <row r="106" s="1" customFormat="1" ht="15.75"/>
    <row r="107" s="1" customFormat="1" ht="15.75"/>
    <row r="108" s="1" customFormat="1" ht="15.75"/>
    <row r="109" s="1" customFormat="1" ht="15.75"/>
    <row r="110" s="1" customFormat="1" ht="15.75"/>
    <row r="111" s="1" customFormat="1" ht="15.75"/>
    <row r="112" s="1" customFormat="1" ht="15.75"/>
    <row r="113" s="1" customFormat="1" ht="15.75"/>
    <row r="114" s="1" customFormat="1" ht="15.75"/>
    <row r="115" s="1" customFormat="1" ht="15.75"/>
    <row r="116" s="1" customFormat="1" ht="15.75"/>
    <row r="117" s="1" customFormat="1" ht="15.75"/>
    <row r="118" s="1" customFormat="1" ht="15.75"/>
    <row r="119" s="1" customFormat="1" ht="15.75"/>
    <row r="120" s="1" customFormat="1" ht="15.75"/>
    <row r="121" s="1" customFormat="1" ht="15.75"/>
    <row r="122" s="1" customFormat="1" ht="15.75"/>
    <row r="123" s="1" customFormat="1" ht="15.75"/>
    <row r="124" s="1" customFormat="1" ht="15.75"/>
    <row r="125" s="1" customFormat="1" ht="15.75"/>
    <row r="126" s="1" customFormat="1" ht="15.75"/>
    <row r="127" s="1" customFormat="1" ht="15.75"/>
    <row r="128" s="1" customFormat="1" ht="15.75"/>
    <row r="129" s="1" customFormat="1" ht="15.75"/>
    <row r="130" s="1" customFormat="1" ht="15.75"/>
    <row r="131" s="1" customFormat="1" ht="15.75"/>
    <row r="132" s="1" customFormat="1" ht="15.75"/>
    <row r="133" s="1" customFormat="1" ht="15.75"/>
    <row r="134" s="1" customFormat="1" ht="15.75"/>
    <row r="135" s="1" customFormat="1" ht="15.75"/>
    <row r="136" s="1" customFormat="1" ht="15.75"/>
    <row r="137" s="1" customFormat="1" ht="15.75"/>
    <row r="138" s="1" customFormat="1" ht="15.75"/>
    <row r="139" s="1" customFormat="1" ht="15.75"/>
    <row r="140" s="1" customFormat="1" ht="15.75"/>
    <row r="141" s="1" customFormat="1" ht="15.75"/>
    <row r="142" s="1" customFormat="1" ht="15.75"/>
    <row r="143" s="1" customFormat="1" ht="15.75"/>
    <row r="144" s="1" customFormat="1" ht="15.75"/>
    <row r="145" s="1" customFormat="1" ht="15.75"/>
    <row r="146" s="1" customFormat="1" ht="15.75"/>
    <row r="147" s="1" customFormat="1" ht="15.75"/>
    <row r="148" s="1" customFormat="1" ht="15.75"/>
    <row r="149" s="1" customFormat="1" ht="15.75"/>
    <row r="150" s="1" customFormat="1" ht="15.75"/>
    <row r="151" s="1" customFormat="1" ht="15.75"/>
    <row r="152" s="1" customFormat="1" ht="15.75"/>
    <row r="153" s="1" customFormat="1" ht="15.75"/>
    <row r="154" s="1" customFormat="1" ht="15.75"/>
    <row r="155" s="1" customFormat="1" ht="15.75"/>
    <row r="156" s="1" customFormat="1" ht="15.75"/>
    <row r="157" s="1" customFormat="1" ht="15.75"/>
    <row r="158" s="1" customFormat="1" ht="15.75"/>
    <row r="159" s="1" customFormat="1" ht="15.75"/>
    <row r="160" s="1" customFormat="1" ht="15.75"/>
    <row r="161" s="1" customFormat="1" ht="15.75"/>
    <row r="162" s="1" customFormat="1" ht="15.75"/>
    <row r="163" s="1" customFormat="1" ht="15.75"/>
    <row r="164" s="1" customFormat="1" ht="15.75"/>
    <row r="165" s="1" customFormat="1" ht="15.75"/>
    <row r="166" s="1" customFormat="1" ht="15.75"/>
    <row r="167" s="1" customFormat="1" ht="15.75"/>
    <row r="168" s="1" customFormat="1" ht="15.75"/>
    <row r="169" s="1" customFormat="1" ht="15.75"/>
    <row r="170" s="1" customFormat="1" ht="15.75"/>
    <row r="171" s="1" customFormat="1" ht="15.75"/>
    <row r="172" s="1" customFormat="1" ht="15.75"/>
    <row r="173" s="1" customFormat="1" ht="15.75"/>
    <row r="174" s="1" customFormat="1" ht="15.75"/>
    <row r="175" s="1" customFormat="1" ht="15.75"/>
    <row r="176" s="1" customFormat="1" ht="15.75"/>
    <row r="177" s="1" customFormat="1" ht="15.75"/>
    <row r="178" s="1" customFormat="1" ht="15.75"/>
    <row r="179" s="1" customFormat="1" ht="15.75"/>
    <row r="180" s="1" customFormat="1" ht="15.75"/>
    <row r="181" s="1" customFormat="1" ht="15.75"/>
    <row r="182" s="1" customFormat="1" ht="15.75"/>
    <row r="183" s="1" customFormat="1" ht="15.75"/>
    <row r="184" s="1" customFormat="1" ht="15.75"/>
    <row r="185" s="1" customFormat="1" ht="15.75"/>
    <row r="186" s="1" customFormat="1" ht="15.75"/>
    <row r="187" s="1" customFormat="1" ht="15.75"/>
    <row r="188" s="1" customFormat="1" ht="15.75"/>
    <row r="189" s="1" customFormat="1" ht="15.75"/>
    <row r="190" s="1" customFormat="1" ht="15.75"/>
    <row r="191" s="1" customFormat="1" ht="15.75"/>
    <row r="192" s="1" customFormat="1" ht="15.75"/>
    <row r="193" s="1" customFormat="1" ht="15.75"/>
    <row r="194" s="1" customFormat="1" ht="15.75"/>
    <row r="195" s="1" customFormat="1" ht="15.75"/>
    <row r="196" s="1" customFormat="1" ht="15.75"/>
    <row r="197" s="1" customFormat="1" ht="15.75"/>
    <row r="198" s="1" customFormat="1" ht="15.75"/>
    <row r="199" s="1" customFormat="1" ht="15.75"/>
    <row r="200" s="1" customFormat="1" ht="15.75"/>
    <row r="201" s="1" customFormat="1" ht="15.75"/>
    <row r="202" s="1" customFormat="1" ht="15.75"/>
    <row r="203" s="1" customFormat="1" ht="15.75"/>
    <row r="204" s="1" customFormat="1" ht="15.75"/>
    <row r="205" s="1" customFormat="1" ht="15.75"/>
    <row r="206" s="1" customFormat="1" ht="15.75"/>
    <row r="207" s="1" customFormat="1" ht="15.75"/>
    <row r="208" s="1" customFormat="1" ht="15.75"/>
    <row r="209" s="1" customFormat="1" ht="15.75"/>
    <row r="210" s="1" customFormat="1" ht="15.75"/>
    <row r="211" s="1" customFormat="1" ht="15.75"/>
    <row r="212" s="1" customFormat="1" ht="15.75"/>
    <row r="213" s="1" customFormat="1" ht="15.75"/>
    <row r="214" s="1" customFormat="1" ht="15.75"/>
    <row r="215" s="1" customFormat="1" ht="15.75"/>
    <row r="216" s="1" customFormat="1" ht="15.75"/>
    <row r="217" s="1" customFormat="1" ht="15.75"/>
    <row r="218" s="1" customFormat="1" ht="15.75"/>
    <row r="219" s="1" customFormat="1" ht="15.75"/>
    <row r="220" s="1" customFormat="1" ht="15.75"/>
    <row r="221" s="1" customFormat="1" ht="15.75"/>
    <row r="222" s="1" customFormat="1" ht="15.75"/>
    <row r="223" s="1" customFormat="1" ht="15.75"/>
    <row r="224" s="1" customFormat="1" ht="15.75"/>
    <row r="225" s="1" customFormat="1" ht="15.75"/>
    <row r="226" s="1" customFormat="1" ht="15.75"/>
    <row r="227" s="1" customFormat="1" ht="15.75"/>
    <row r="228" s="1" customFormat="1" ht="15.75"/>
    <row r="229" s="1" customFormat="1" ht="15.75"/>
    <row r="230" s="1" customFormat="1" ht="15.75"/>
    <row r="231" s="1" customFormat="1" ht="15.75"/>
    <row r="232" s="1" customFormat="1" ht="15.75"/>
    <row r="233" s="1" customFormat="1" ht="15.75"/>
    <row r="234" s="1" customFormat="1" ht="15.75"/>
    <row r="235" s="1" customFormat="1" ht="15.75"/>
    <row r="236" s="1" customFormat="1" ht="15.75"/>
    <row r="237" s="1" customFormat="1" ht="15.75"/>
    <row r="238" s="1" customFormat="1" ht="15.75"/>
    <row r="239" s="1" customFormat="1" ht="15.75"/>
    <row r="240" s="1" customFormat="1" ht="15.75"/>
    <row r="241" s="1" customFormat="1" ht="15.75"/>
    <row r="242" s="1" customFormat="1" ht="15.75"/>
    <row r="243" s="1" customFormat="1" ht="15.75"/>
    <row r="244" s="1" customFormat="1" ht="15.75"/>
    <row r="245" s="1" customFormat="1" ht="15.75"/>
    <row r="246" s="1" customFormat="1" ht="15.75"/>
    <row r="247" s="1" customFormat="1" ht="15.75"/>
    <row r="248" s="1" customFormat="1" ht="15.75"/>
    <row r="249" s="1" customFormat="1" ht="15.75"/>
    <row r="250" s="1" customFormat="1" ht="15.75"/>
    <row r="251" s="1" customFormat="1" ht="15.75"/>
    <row r="252" s="1" customFormat="1" ht="15.75"/>
    <row r="253" s="1" customFormat="1" ht="15.75"/>
    <row r="254" s="1" customFormat="1" ht="15.75"/>
    <row r="255" s="1" customFormat="1" ht="15.75"/>
    <row r="256" s="1" customFormat="1" ht="15.75"/>
    <row r="257" s="1" customFormat="1" ht="15.75"/>
    <row r="258" s="1" customFormat="1" ht="15.75"/>
    <row r="259" s="1" customFormat="1" ht="15.75"/>
    <row r="260" s="1" customFormat="1" ht="15.75"/>
    <row r="261" s="1" customFormat="1" ht="15.75"/>
    <row r="262" s="1" customFormat="1" ht="15.75"/>
    <row r="263" s="1" customFormat="1" ht="15.75"/>
    <row r="264" s="1" customFormat="1" ht="15.75"/>
    <row r="265" s="1" customFormat="1" ht="15.75"/>
    <row r="266" s="1" customFormat="1" ht="15.75"/>
    <row r="267" s="1" customFormat="1" ht="15.75"/>
    <row r="268" s="1" customFormat="1" ht="15.75"/>
    <row r="269" s="1" customFormat="1" ht="15.75"/>
    <row r="270" s="1" customFormat="1" ht="15.75"/>
    <row r="271" s="1" customFormat="1" ht="15.75"/>
    <row r="272" s="1" customFormat="1" ht="15.75"/>
    <row r="273" s="1" customFormat="1" ht="15.75"/>
    <row r="274" s="1" customFormat="1" ht="15.75"/>
    <row r="275" s="1" customFormat="1" ht="15.75"/>
    <row r="276" s="1" customFormat="1" ht="15.75"/>
    <row r="277" s="1" customFormat="1" ht="15.75"/>
    <row r="278" s="1" customFormat="1" ht="15.75"/>
    <row r="279" s="1" customFormat="1" ht="15.75"/>
    <row r="280" s="1" customFormat="1" ht="15.75"/>
    <row r="281" s="1" customFormat="1" ht="15.75"/>
    <row r="282" s="1" customFormat="1" ht="15.75"/>
    <row r="283" s="1" customFormat="1" ht="15.75"/>
    <row r="284" s="1" customFormat="1" ht="15.75"/>
    <row r="285" s="1" customFormat="1" ht="15.75"/>
    <row r="286" s="1" customFormat="1" ht="15.75"/>
    <row r="287" s="1" customFormat="1" ht="15.75"/>
    <row r="288" s="1" customFormat="1" ht="15.75"/>
    <row r="289" s="1" customFormat="1" ht="15.75"/>
    <row r="290" s="1" customFormat="1" ht="15.75"/>
    <row r="291" s="1" customFormat="1" ht="15.75"/>
    <row r="292" s="1" customFormat="1" ht="15.75"/>
    <row r="293" s="1" customFormat="1" ht="15.75"/>
    <row r="294" s="1" customFormat="1" ht="15.75"/>
    <row r="295" s="1" customFormat="1" ht="15.75"/>
    <row r="296" s="1" customFormat="1" ht="15.75"/>
    <row r="297" s="1" customFormat="1" ht="15.75"/>
    <row r="298" s="1" customFormat="1" ht="15.75"/>
    <row r="299" s="1" customFormat="1" ht="15.75"/>
    <row r="300" s="1" customFormat="1" ht="15.75"/>
    <row r="301" s="1" customFormat="1" ht="15.75"/>
    <row r="302" s="1" customFormat="1" ht="15.75"/>
    <row r="303" s="1" customFormat="1" ht="15.75"/>
    <row r="304" s="1" customFormat="1" ht="15.75"/>
    <row r="305" s="1" customFormat="1" ht="15.75"/>
    <row r="306" s="1" customFormat="1" ht="15.75"/>
    <row r="307" s="1" customFormat="1" ht="15.75"/>
    <row r="308" s="1" customFormat="1" ht="15.75"/>
    <row r="309" s="1" customFormat="1" ht="15.75"/>
    <row r="310" s="1" customFormat="1" ht="15.75"/>
    <row r="311" s="1" customFormat="1" ht="15.75"/>
    <row r="312" s="1" customFormat="1" ht="15.75"/>
    <row r="313" s="1" customFormat="1" ht="15.75"/>
    <row r="314" s="1" customFormat="1" ht="15.75"/>
    <row r="315" s="1" customFormat="1" ht="15.75"/>
    <row r="316" s="1" customFormat="1" ht="15.75"/>
    <row r="317" s="1" customFormat="1" ht="15.75"/>
    <row r="318" s="1" customFormat="1" ht="15.75"/>
    <row r="319" s="1" customFormat="1" ht="15.75"/>
    <row r="320" s="1" customFormat="1" ht="15.75"/>
    <row r="321" s="1" customFormat="1" ht="15.75"/>
    <row r="322" s="1" customFormat="1" ht="15.75"/>
    <row r="323" s="1" customFormat="1" ht="15.75"/>
    <row r="324" s="1" customFormat="1" ht="15.75"/>
    <row r="325" s="1" customFormat="1" ht="15.75"/>
    <row r="326" s="1" customFormat="1" ht="15.75"/>
    <row r="327" s="1" customFormat="1" ht="15.75"/>
    <row r="328" s="1" customFormat="1" ht="15.75"/>
    <row r="329" s="1" customFormat="1" ht="15.75"/>
    <row r="330" s="1" customFormat="1" ht="15.75"/>
    <row r="331" s="1" customFormat="1" ht="15.75"/>
    <row r="332" s="1" customFormat="1" ht="15.75"/>
    <row r="333" s="1" customFormat="1" ht="15.75"/>
    <row r="334" s="1" customFormat="1" ht="15.75"/>
    <row r="335" s="1" customFormat="1" ht="15.75"/>
    <row r="336" s="1" customFormat="1" ht="15.75"/>
    <row r="337" s="1" customFormat="1" ht="15.75"/>
    <row r="338" s="1" customFormat="1" ht="15.75"/>
    <row r="339" s="1" customFormat="1" ht="15.75"/>
    <row r="340" s="1" customFormat="1" ht="15.75"/>
    <row r="341" s="1" customFormat="1" ht="15.75"/>
    <row r="342" s="1" customFormat="1" ht="15.75"/>
    <row r="343" s="1" customFormat="1" ht="15.75"/>
    <row r="344" s="1" customFormat="1" ht="15.75"/>
    <row r="345" s="1" customFormat="1" ht="15.75"/>
    <row r="346" s="1" customFormat="1" ht="15.75"/>
    <row r="347" s="1" customFormat="1" ht="15.75"/>
    <row r="348" s="1" customFormat="1" ht="15.75"/>
    <row r="349" s="1" customFormat="1" ht="15.75"/>
    <row r="350" s="1" customFormat="1" ht="15.75"/>
    <row r="351" s="1" customFormat="1" ht="15.75"/>
    <row r="352" s="1" customFormat="1" ht="15.75"/>
    <row r="353" s="1" customFormat="1" ht="15.75"/>
    <row r="354" s="1" customFormat="1" ht="15.75"/>
    <row r="355" s="1" customFormat="1" ht="15.75"/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52"/>
  <sheetViews>
    <sheetView tabSelected="1" zoomScale="134" zoomScaleNormal="134" workbookViewId="0">
      <selection activeCell="I16" sqref="I16"/>
    </sheetView>
  </sheetViews>
  <sheetFormatPr baseColWidth="10" defaultRowHeight="12.75"/>
  <cols>
    <col min="1" max="1" width="15.85546875" customWidth="1"/>
    <col min="2" max="2" width="6.85546875" customWidth="1"/>
    <col min="3" max="3" width="15.5703125" customWidth="1"/>
    <col min="4" max="4" width="9" customWidth="1"/>
  </cols>
  <sheetData>
    <row r="1" spans="1:7" ht="22.5">
      <c r="A1" s="24" t="s">
        <v>86</v>
      </c>
    </row>
    <row r="2" spans="1:7" s="1" customFormat="1" ht="15.75">
      <c r="A2" s="5" t="s">
        <v>89</v>
      </c>
    </row>
    <row r="3" spans="1:7" s="1" customFormat="1" ht="15.75">
      <c r="A3" s="1" t="s">
        <v>112</v>
      </c>
    </row>
    <row r="4" spans="1:7" s="1" customFormat="1" ht="15.75">
      <c r="A4" s="1" t="s">
        <v>113</v>
      </c>
    </row>
    <row r="5" spans="1:7" s="1" customFormat="1" ht="15.75">
      <c r="A5" s="1" t="s">
        <v>114</v>
      </c>
    </row>
    <row r="6" spans="1:7" s="1" customFormat="1" ht="15.75">
      <c r="A6" s="1" t="s">
        <v>115</v>
      </c>
      <c r="E6" s="25" t="s">
        <v>116</v>
      </c>
    </row>
    <row r="7" spans="1:7" s="1" customFormat="1" ht="15.75">
      <c r="E7" s="25"/>
    </row>
    <row r="8" spans="1:7" s="1" customFormat="1" ht="15.75">
      <c r="A8" s="5" t="s">
        <v>76</v>
      </c>
      <c r="E8" s="25"/>
    </row>
    <row r="9" spans="1:7" s="1" customFormat="1" ht="15.75">
      <c r="A9" s="1" t="s">
        <v>119</v>
      </c>
      <c r="B9" s="1">
        <v>50</v>
      </c>
      <c r="C9" s="1">
        <f>B9/B$11</f>
        <v>0.55555555555555558</v>
      </c>
      <c r="D9" s="1">
        <v>0.09</v>
      </c>
      <c r="E9" s="25"/>
    </row>
    <row r="10" spans="1:7" s="1" customFormat="1" ht="15.75">
      <c r="A10" s="1" t="s">
        <v>120</v>
      </c>
      <c r="B10" s="1">
        <f>4*10</f>
        <v>40</v>
      </c>
      <c r="C10" s="1">
        <f>B10/B$11</f>
        <v>0.44444444444444442</v>
      </c>
      <c r="D10" s="1">
        <v>0.17</v>
      </c>
      <c r="E10" s="25"/>
    </row>
    <row r="11" spans="1:7" s="1" customFormat="1" ht="15.75">
      <c r="A11" s="1" t="s">
        <v>158</v>
      </c>
      <c r="B11" s="1">
        <f>SUM(B9:B10)</f>
        <v>90</v>
      </c>
      <c r="C11" s="1">
        <f t="shared" ref="C11" si="0">SUM(C9:C10)</f>
        <v>1</v>
      </c>
      <c r="E11" s="25"/>
    </row>
    <row r="12" spans="1:7" s="1" customFormat="1" ht="15.75">
      <c r="A12" s="5" t="s">
        <v>159</v>
      </c>
      <c r="C12" s="1">
        <f>C9</f>
        <v>0.55555555555555558</v>
      </c>
      <c r="D12" s="1">
        <f>D9</f>
        <v>0.09</v>
      </c>
      <c r="E12" s="1">
        <f>C10</f>
        <v>0.44444444444444442</v>
      </c>
      <c r="F12" s="1">
        <f>D10</f>
        <v>0.17</v>
      </c>
      <c r="G12" s="5">
        <f>C12*D12+E12*F12</f>
        <v>0.12555555555555556</v>
      </c>
    </row>
    <row r="13" spans="1:7" s="1" customFormat="1" ht="15.75">
      <c r="E13" s="25"/>
      <c r="G13" s="22" t="s">
        <v>163</v>
      </c>
    </row>
    <row r="14" spans="1:7" s="1" customFormat="1" ht="15.75">
      <c r="A14" s="1" t="s">
        <v>165</v>
      </c>
      <c r="C14" s="1">
        <v>0.56000000000000005</v>
      </c>
      <c r="D14" s="1">
        <f>D9</f>
        <v>0.09</v>
      </c>
      <c r="E14" s="25">
        <f>0.44</f>
        <v>0.44</v>
      </c>
      <c r="F14" s="1">
        <f>D10</f>
        <v>0.17</v>
      </c>
      <c r="G14" s="5">
        <f>C14*D14+E14*F14</f>
        <v>0.12520000000000001</v>
      </c>
    </row>
    <row r="15" spans="1:7" s="1" customFormat="1" ht="15.75">
      <c r="E15" s="25"/>
      <c r="G15" s="22"/>
    </row>
    <row r="16" spans="1:7" s="1" customFormat="1" ht="15.75">
      <c r="A16" s="5" t="s">
        <v>91</v>
      </c>
    </row>
    <row r="17" spans="1:7" s="1" customFormat="1" ht="15.75">
      <c r="A17" s="1" t="s">
        <v>123</v>
      </c>
    </row>
    <row r="18" spans="1:7" s="1" customFormat="1" ht="16.5" thickBot="1">
      <c r="A18" s="27" t="s">
        <v>117</v>
      </c>
      <c r="B18" s="28"/>
      <c r="C18" s="27" t="s">
        <v>118</v>
      </c>
      <c r="D18" s="27"/>
      <c r="E18" s="34" t="s">
        <v>161</v>
      </c>
      <c r="F18" s="34" t="s">
        <v>162</v>
      </c>
      <c r="G18" s="32"/>
    </row>
    <row r="19" spans="1:7" s="1" customFormat="1" ht="15.75">
      <c r="A19" s="1" t="s">
        <v>117</v>
      </c>
      <c r="B19" s="29">
        <v>75</v>
      </c>
      <c r="C19" s="1" t="s">
        <v>119</v>
      </c>
      <c r="D19" s="1">
        <v>25</v>
      </c>
      <c r="E19" s="33">
        <f>D19*0.8</f>
        <v>20</v>
      </c>
      <c r="F19" s="33">
        <f>E19/E$21</f>
        <v>0.45454545454545453</v>
      </c>
      <c r="G19" s="33">
        <v>0.14000000000000001</v>
      </c>
    </row>
    <row r="20" spans="1:7" s="1" customFormat="1" ht="16.5" thickBot="1">
      <c r="A20" s="27"/>
      <c r="B20" s="28"/>
      <c r="C20" s="27" t="s">
        <v>120</v>
      </c>
      <c r="D20" s="27">
        <v>50</v>
      </c>
      <c r="E20" s="32">
        <v>24</v>
      </c>
      <c r="F20" s="32">
        <f>E20/E$21</f>
        <v>0.54545454545454541</v>
      </c>
      <c r="G20" s="32">
        <v>0.2</v>
      </c>
    </row>
    <row r="21" spans="1:7" s="1" customFormat="1" ht="15.75">
      <c r="A21" s="1" t="s">
        <v>121</v>
      </c>
      <c r="B21" s="30">
        <v>75</v>
      </c>
      <c r="C21" s="1" t="s">
        <v>122</v>
      </c>
      <c r="D21" s="1">
        <v>75</v>
      </c>
      <c r="E21" s="35">
        <f>SUM(E19:E20)</f>
        <v>44</v>
      </c>
      <c r="F21" s="33">
        <f>SUM(F19:F20)</f>
        <v>1</v>
      </c>
      <c r="G21" s="33"/>
    </row>
    <row r="22" spans="1:7" s="1" customFormat="1" ht="15.75">
      <c r="A22" s="1" t="s">
        <v>124</v>
      </c>
    </row>
    <row r="23" spans="1:7" s="1" customFormat="1" ht="15.75">
      <c r="A23" s="1" t="s">
        <v>160</v>
      </c>
    </row>
    <row r="24" spans="1:7" s="1" customFormat="1" ht="15.75">
      <c r="A24" s="1" t="s">
        <v>125</v>
      </c>
    </row>
    <row r="25" spans="1:7" s="1" customFormat="1" ht="15.75">
      <c r="A25" s="1" t="s">
        <v>126</v>
      </c>
    </row>
    <row r="26" spans="1:7" s="1" customFormat="1" ht="15.75">
      <c r="A26" s="1" t="s">
        <v>127</v>
      </c>
    </row>
    <row r="27" spans="1:7" s="1" customFormat="1" ht="15.75">
      <c r="A27" s="1" t="s">
        <v>128</v>
      </c>
    </row>
    <row r="28" spans="1:7" s="1" customFormat="1" ht="15.75">
      <c r="A28" s="1" t="s">
        <v>129</v>
      </c>
      <c r="E28" s="25" t="s">
        <v>130</v>
      </c>
    </row>
    <row r="29" spans="1:7" s="1" customFormat="1" ht="15.75">
      <c r="E29" s="25"/>
    </row>
    <row r="30" spans="1:7" s="1" customFormat="1" ht="15.75">
      <c r="A30" s="5" t="s">
        <v>76</v>
      </c>
      <c r="E30" s="25"/>
    </row>
    <row r="31" spans="1:7" s="1" customFormat="1" ht="15.75">
      <c r="A31" s="5" t="s">
        <v>159</v>
      </c>
      <c r="C31" s="1">
        <f>F19</f>
        <v>0.45454545454545453</v>
      </c>
      <c r="D31" s="1">
        <f>G19</f>
        <v>0.14000000000000001</v>
      </c>
      <c r="E31" s="1">
        <f>F20</f>
        <v>0.54545454545454541</v>
      </c>
      <c r="F31" s="1">
        <f>G20</f>
        <v>0.2</v>
      </c>
      <c r="G31" s="5">
        <f>C31*D31+E31*F31</f>
        <v>0.17272727272727273</v>
      </c>
    </row>
    <row r="32" spans="1:7" s="1" customFormat="1" ht="15.75">
      <c r="E32" s="25"/>
    </row>
    <row r="33" spans="1:8" s="1" customFormat="1" ht="15.75">
      <c r="A33" s="5" t="s">
        <v>98</v>
      </c>
    </row>
    <row r="34" spans="1:8" s="1" customFormat="1" ht="15.75">
      <c r="A34" s="1" t="s">
        <v>132</v>
      </c>
    </row>
    <row r="35" spans="1:8" s="1" customFormat="1" ht="15.75">
      <c r="A35" s="1" t="s">
        <v>131</v>
      </c>
      <c r="E35" s="25" t="s">
        <v>133</v>
      </c>
    </row>
    <row r="36" spans="1:8" s="1" customFormat="1" ht="15.75">
      <c r="E36" s="25"/>
    </row>
    <row r="37" spans="1:8" s="1" customFormat="1" ht="15.75">
      <c r="A37" s="5" t="s">
        <v>76</v>
      </c>
      <c r="E37" s="25"/>
    </row>
    <row r="38" spans="1:8" s="1" customFormat="1" ht="15.75">
      <c r="A38" s="5" t="s">
        <v>164</v>
      </c>
      <c r="C38" s="1">
        <f>C31</f>
        <v>0.45454545454545453</v>
      </c>
      <c r="D38" s="1">
        <f>D31</f>
        <v>0.14000000000000001</v>
      </c>
      <c r="E38" s="25">
        <f>1-0.35</f>
        <v>0.65</v>
      </c>
      <c r="F38" s="1">
        <f>E31</f>
        <v>0.54545454545454541</v>
      </c>
      <c r="G38" s="1">
        <f>F31</f>
        <v>0.2</v>
      </c>
      <c r="H38" s="5">
        <f>C38*D38*E38+F38*G38</f>
        <v>0.15045454545454545</v>
      </c>
    </row>
    <row r="39" spans="1:8" s="1" customFormat="1" ht="15.75">
      <c r="E39" s="25"/>
    </row>
    <row r="40" spans="1:8" s="1" customFormat="1" ht="15.75">
      <c r="A40" s="5" t="s">
        <v>103</v>
      </c>
    </row>
    <row r="41" spans="1:8" s="1" customFormat="1" ht="15.75">
      <c r="A41" s="1" t="s">
        <v>134</v>
      </c>
    </row>
    <row r="42" spans="1:8" s="1" customFormat="1" ht="15.75">
      <c r="A42" s="1" t="s">
        <v>135</v>
      </c>
    </row>
    <row r="43" spans="1:8" s="1" customFormat="1" ht="15.75">
      <c r="A43" s="1" t="s">
        <v>136</v>
      </c>
    </row>
    <row r="44" spans="1:8" s="1" customFormat="1" ht="15.75">
      <c r="A44" s="1" t="s">
        <v>137</v>
      </c>
    </row>
    <row r="45" spans="1:8" s="1" customFormat="1" ht="15.75">
      <c r="E45" s="25" t="s">
        <v>138</v>
      </c>
    </row>
    <row r="46" spans="1:8" s="1" customFormat="1" ht="15.75">
      <c r="E46" s="25"/>
    </row>
    <row r="47" spans="1:8" s="1" customFormat="1" ht="15.75">
      <c r="A47" s="5" t="s">
        <v>76</v>
      </c>
      <c r="E47" s="25"/>
    </row>
    <row r="48" spans="1:8" s="1" customFormat="1" ht="15.75">
      <c r="A48" s="5" t="s">
        <v>170</v>
      </c>
      <c r="C48" s="1">
        <v>0.06</v>
      </c>
      <c r="D48" s="1">
        <v>1.2</v>
      </c>
      <c r="E48" s="1">
        <v>0.09</v>
      </c>
      <c r="F48" s="5">
        <f>C48+D48*E48</f>
        <v>0.16799999999999998</v>
      </c>
    </row>
    <row r="49" spans="1:7" s="1" customFormat="1" ht="15.75">
      <c r="A49" s="1" t="s">
        <v>166</v>
      </c>
      <c r="E49" s="25"/>
    </row>
    <row r="50" spans="1:7" s="1" customFormat="1" ht="15.75">
      <c r="A50" s="1" t="s">
        <v>167</v>
      </c>
      <c r="E50" s="25"/>
    </row>
    <row r="51" spans="1:7" s="1" customFormat="1" ht="15.75">
      <c r="A51" s="1" t="s">
        <v>168</v>
      </c>
      <c r="E51" s="25"/>
    </row>
    <row r="52" spans="1:7" s="1" customFormat="1" ht="15.75">
      <c r="A52" s="1" t="s">
        <v>169</v>
      </c>
      <c r="E52" s="25"/>
    </row>
    <row r="53" spans="1:7" s="1" customFormat="1" ht="15.75">
      <c r="A53" s="5" t="s">
        <v>191</v>
      </c>
      <c r="E53" s="25"/>
    </row>
    <row r="54" spans="1:7" s="1" customFormat="1" ht="15.75">
      <c r="A54" s="1">
        <v>0.13300000000000001</v>
      </c>
      <c r="B54" s="1">
        <v>0.3</v>
      </c>
      <c r="C54" s="36" t="s">
        <v>171</v>
      </c>
      <c r="D54" s="1">
        <f>1-0.35</f>
        <v>0.65</v>
      </c>
      <c r="E54" s="1">
        <v>0.7</v>
      </c>
      <c r="F54" s="5">
        <f>F48</f>
        <v>0.16799999999999998</v>
      </c>
    </row>
    <row r="55" spans="1:7" s="1" customFormat="1" ht="15.75">
      <c r="A55" s="1" t="s">
        <v>172</v>
      </c>
      <c r="E55" s="25"/>
    </row>
    <row r="56" spans="1:7" s="1" customFormat="1" ht="15.75">
      <c r="A56" s="5" t="s">
        <v>173</v>
      </c>
      <c r="B56" s="1">
        <f>A54</f>
        <v>0.13300000000000001</v>
      </c>
      <c r="C56" s="1">
        <f>E54*F54</f>
        <v>0.11759999999999998</v>
      </c>
      <c r="D56" s="1">
        <f>B54*D54</f>
        <v>0.19500000000000001</v>
      </c>
      <c r="E56" s="1">
        <f>(B56-C56)/D56</f>
        <v>7.8974358974359102E-2</v>
      </c>
      <c r="F56" s="5">
        <f>ROUND(E56*100,2)</f>
        <v>7.9</v>
      </c>
      <c r="G56" s="1" t="s">
        <v>174</v>
      </c>
    </row>
    <row r="57" spans="1:7" s="1" customFormat="1" ht="15.75">
      <c r="A57" s="1" t="s">
        <v>190</v>
      </c>
      <c r="E57" s="25"/>
    </row>
    <row r="58" spans="1:7" s="1" customFormat="1" ht="15.75">
      <c r="E58" s="25"/>
    </row>
    <row r="59" spans="1:7" s="1" customFormat="1" ht="15.75">
      <c r="A59" s="5" t="s">
        <v>139</v>
      </c>
    </row>
    <row r="60" spans="1:7" s="1" customFormat="1" ht="15.75">
      <c r="A60" s="1" t="s">
        <v>140</v>
      </c>
    </row>
    <row r="61" spans="1:7" s="1" customFormat="1" ht="15.75">
      <c r="B61" s="22" t="s">
        <v>119</v>
      </c>
      <c r="C61" s="31">
        <v>385.7</v>
      </c>
      <c r="D61" s="33">
        <f>C61/C$63</f>
        <v>0.24323642555338335</v>
      </c>
      <c r="E61" s="33">
        <v>0.09</v>
      </c>
    </row>
    <row r="62" spans="1:7" s="1" customFormat="1" ht="16.5" thickBot="1">
      <c r="A62" s="27"/>
      <c r="B62" s="37" t="s">
        <v>120</v>
      </c>
      <c r="C62" s="38">
        <v>1200</v>
      </c>
      <c r="D62" s="32">
        <f>C62/C$63</f>
        <v>0.75676357444661657</v>
      </c>
      <c r="E62" s="33">
        <v>0.13500000000000001</v>
      </c>
    </row>
    <row r="63" spans="1:7" s="1" customFormat="1" ht="15.75">
      <c r="B63" s="22" t="s">
        <v>158</v>
      </c>
      <c r="C63" s="31">
        <f>SUM(C61:C62)</f>
        <v>1585.7</v>
      </c>
      <c r="D63" s="41">
        <f>SUM(D61:D62)</f>
        <v>0.99999999999999989</v>
      </c>
      <c r="E63" s="33"/>
    </row>
    <row r="64" spans="1:7" s="1" customFormat="1" ht="15.75">
      <c r="A64" s="1" t="s">
        <v>141</v>
      </c>
    </row>
    <row r="65" spans="1:8" s="1" customFormat="1" ht="15.75">
      <c r="A65" s="1" t="s">
        <v>142</v>
      </c>
    </row>
    <row r="66" spans="1:8" s="1" customFormat="1" ht="15.75">
      <c r="A66" s="1" t="s">
        <v>143</v>
      </c>
      <c r="E66" s="26" t="s">
        <v>144</v>
      </c>
    </row>
    <row r="67" spans="1:8" s="1" customFormat="1" ht="15.75">
      <c r="A67" s="1" t="s">
        <v>150</v>
      </c>
    </row>
    <row r="68" spans="1:8" s="1" customFormat="1" ht="15.75">
      <c r="A68" s="1" t="s">
        <v>145</v>
      </c>
    </row>
    <row r="69" spans="1:8" s="1" customFormat="1" ht="15.75">
      <c r="A69" s="1" t="s">
        <v>146</v>
      </c>
      <c r="E69" s="25" t="s">
        <v>147</v>
      </c>
    </row>
    <row r="70" spans="1:8" s="1" customFormat="1" ht="15.75">
      <c r="E70" s="25"/>
    </row>
    <row r="71" spans="1:8" s="1" customFormat="1" ht="15.75">
      <c r="A71" s="5" t="s">
        <v>76</v>
      </c>
    </row>
    <row r="72" spans="1:8" s="1" customFormat="1" ht="15.75">
      <c r="A72" s="5" t="s">
        <v>159</v>
      </c>
      <c r="C72" s="1">
        <f>D61</f>
        <v>0.24323642555338335</v>
      </c>
      <c r="D72" s="1">
        <f>E61</f>
        <v>0.09</v>
      </c>
      <c r="E72" s="1">
        <f>1-0.35</f>
        <v>0.65</v>
      </c>
      <c r="F72" s="1">
        <f>D62</f>
        <v>0.75676357444661657</v>
      </c>
      <c r="G72" s="1">
        <f>E62</f>
        <v>0.13500000000000001</v>
      </c>
      <c r="H72" s="5">
        <f>C72*D72*E72+F72*G72</f>
        <v>0.11639241344516617</v>
      </c>
    </row>
    <row r="73" spans="1:8" s="1" customFormat="1" ht="15.75">
      <c r="A73" s="1" t="s">
        <v>175</v>
      </c>
    </row>
    <row r="74" spans="1:8" s="1" customFormat="1" ht="15.75">
      <c r="A74" s="1" t="s">
        <v>177</v>
      </c>
    </row>
    <row r="75" spans="1:8" s="1" customFormat="1" ht="15.75">
      <c r="A75" s="1" t="s">
        <v>178</v>
      </c>
      <c r="C75" s="1">
        <f>C72</f>
        <v>0.24323642555338335</v>
      </c>
      <c r="D75" s="1">
        <f>D72</f>
        <v>0.09</v>
      </c>
      <c r="E75" s="1">
        <v>1</v>
      </c>
      <c r="F75" s="1">
        <f>F72</f>
        <v>0.75676357444661657</v>
      </c>
      <c r="G75" s="1">
        <f>G72</f>
        <v>0.13500000000000001</v>
      </c>
      <c r="H75" s="1">
        <f>C75*D75*E75+F75*G75</f>
        <v>0.12405436085009774</v>
      </c>
    </row>
    <row r="76" spans="1:8" s="1" customFormat="1" ht="15.75">
      <c r="A76" s="1" t="s">
        <v>179</v>
      </c>
    </row>
    <row r="77" spans="1:8" s="1" customFormat="1" ht="15.75">
      <c r="A77" s="1" t="s">
        <v>180</v>
      </c>
    </row>
    <row r="78" spans="1:8" s="1" customFormat="1" ht="15.75">
      <c r="A78" s="1" t="s">
        <v>181</v>
      </c>
    </row>
    <row r="79" spans="1:8" s="1" customFormat="1" ht="15.75">
      <c r="A79" s="1" t="s">
        <v>159</v>
      </c>
      <c r="C79" s="1">
        <v>0.5</v>
      </c>
      <c r="D79" s="1">
        <v>0.11</v>
      </c>
      <c r="E79" s="1">
        <v>1</v>
      </c>
      <c r="F79" s="1">
        <v>0.5</v>
      </c>
      <c r="G79" s="39" t="s">
        <v>171</v>
      </c>
      <c r="H79" s="1">
        <f>H75</f>
        <v>0.12405436085009774</v>
      </c>
    </row>
    <row r="80" spans="1:8" s="1" customFormat="1" ht="15.75">
      <c r="A80" s="5" t="s">
        <v>176</v>
      </c>
      <c r="F80" s="5">
        <f>(H79-(C79*D79*E79))/F79</f>
        <v>0.1381087217001955</v>
      </c>
    </row>
    <row r="81" spans="1:5" s="1" customFormat="1" ht="15.75">
      <c r="A81" s="1" t="s">
        <v>182</v>
      </c>
    </row>
    <row r="82" spans="1:5" s="1" customFormat="1" ht="15.75">
      <c r="A82" s="1" t="s">
        <v>183</v>
      </c>
    </row>
    <row r="83" spans="1:5" s="1" customFormat="1" ht="15.75"/>
    <row r="84" spans="1:5" s="1" customFormat="1" ht="15.75">
      <c r="A84" s="5" t="s">
        <v>148</v>
      </c>
    </row>
    <row r="85" spans="1:5" s="1" customFormat="1" ht="15.75">
      <c r="A85" s="1" t="s">
        <v>149</v>
      </c>
    </row>
    <row r="86" spans="1:5" s="1" customFormat="1" ht="15.75">
      <c r="A86" s="1" t="s">
        <v>151</v>
      </c>
    </row>
    <row r="87" spans="1:5" s="1" customFormat="1" ht="15.75">
      <c r="A87" s="1" t="s">
        <v>153</v>
      </c>
    </row>
    <row r="88" spans="1:5" s="1" customFormat="1" ht="15.75">
      <c r="A88" s="1" t="s">
        <v>152</v>
      </c>
    </row>
    <row r="89" spans="1:5" s="1" customFormat="1" ht="15.75">
      <c r="A89" s="1" t="s">
        <v>154</v>
      </c>
    </row>
    <row r="90" spans="1:5" s="1" customFormat="1" ht="15.75">
      <c r="E90" s="25" t="s">
        <v>156</v>
      </c>
    </row>
    <row r="91" spans="1:5" s="1" customFormat="1" ht="15.75">
      <c r="A91" s="1" t="s">
        <v>155</v>
      </c>
    </row>
    <row r="92" spans="1:5" s="1" customFormat="1" ht="15.75">
      <c r="E92" s="25" t="s">
        <v>157</v>
      </c>
    </row>
    <row r="93" spans="1:5" s="1" customFormat="1" ht="15.75"/>
    <row r="94" spans="1:5" s="1" customFormat="1" ht="15.75">
      <c r="A94" s="1" t="s">
        <v>40</v>
      </c>
    </row>
    <row r="95" spans="1:5" s="1" customFormat="1" ht="15.75">
      <c r="A95" s="1" t="s">
        <v>184</v>
      </c>
      <c r="B95" s="1">
        <v>0.85</v>
      </c>
    </row>
    <row r="96" spans="1:5" s="1" customFormat="1" ht="15.75">
      <c r="A96" s="1" t="s">
        <v>185</v>
      </c>
      <c r="B96" s="1">
        <v>0.1</v>
      </c>
      <c r="C96" s="1" t="s">
        <v>186</v>
      </c>
    </row>
    <row r="97" spans="1:7" s="1" customFormat="1" ht="15.75">
      <c r="A97" s="1" t="s">
        <v>185</v>
      </c>
      <c r="B97" s="1">
        <v>0.25</v>
      </c>
      <c r="C97" s="1" t="s">
        <v>187</v>
      </c>
    </row>
    <row r="98" spans="1:7" s="1" customFormat="1" ht="15.75">
      <c r="A98" s="1" t="s">
        <v>188</v>
      </c>
    </row>
    <row r="99" spans="1:7" s="1" customFormat="1" ht="15.75">
      <c r="A99" s="5" t="s">
        <v>189</v>
      </c>
      <c r="C99" s="40">
        <f>D61</f>
        <v>0.24323642555338335</v>
      </c>
      <c r="D99" s="1">
        <f>B96</f>
        <v>0.1</v>
      </c>
      <c r="E99" s="1">
        <f>D62</f>
        <v>0.75676357444661657</v>
      </c>
      <c r="F99" s="1">
        <f>B95</f>
        <v>0.85</v>
      </c>
      <c r="G99" s="5">
        <f>C99*D99+E99*F99</f>
        <v>0.66757268083496246</v>
      </c>
    </row>
    <row r="100" spans="1:7" s="1" customFormat="1" ht="15.75">
      <c r="A100" s="1" t="s">
        <v>192</v>
      </c>
    </row>
    <row r="101" spans="1:7" s="1" customFormat="1" ht="15.75">
      <c r="A101" s="1" t="s">
        <v>193</v>
      </c>
    </row>
    <row r="102" spans="1:7" s="1" customFormat="1" ht="15.75">
      <c r="A102" s="1" t="s">
        <v>194</v>
      </c>
      <c r="C102" s="1">
        <v>0.5</v>
      </c>
      <c r="D102" s="1">
        <f>B97</f>
        <v>0.25</v>
      </c>
      <c r="E102" s="1">
        <v>0.5</v>
      </c>
      <c r="F102" s="39" t="s">
        <v>171</v>
      </c>
      <c r="G102" s="1">
        <f>G99</f>
        <v>0.66757268083496246</v>
      </c>
    </row>
    <row r="103" spans="1:7" s="1" customFormat="1" ht="15.75">
      <c r="A103" s="5" t="s">
        <v>184</v>
      </c>
      <c r="B103" s="5"/>
      <c r="C103" s="5">
        <f>(G102-C102*D102)/E102</f>
        <v>1.0851453616699249</v>
      </c>
    </row>
    <row r="104" spans="1:7" s="1" customFormat="1" ht="15.75">
      <c r="A104" s="1" t="s">
        <v>195</v>
      </c>
    </row>
    <row r="105" spans="1:7" s="1" customFormat="1" ht="15.75">
      <c r="A105" s="1" t="s">
        <v>196</v>
      </c>
    </row>
    <row r="106" spans="1:7" s="1" customFormat="1" ht="15.75">
      <c r="A106" s="1" t="s">
        <v>197</v>
      </c>
    </row>
    <row r="107" spans="1:7" s="1" customFormat="1" ht="15.75"/>
    <row r="108" spans="1:7" s="1" customFormat="1" ht="15.75">
      <c r="A108" s="1" t="s">
        <v>199</v>
      </c>
    </row>
    <row r="109" spans="1:7" s="1" customFormat="1" ht="15.75">
      <c r="A109" s="1" t="s">
        <v>198</v>
      </c>
    </row>
    <row r="110" spans="1:7" s="1" customFormat="1" ht="15.75"/>
    <row r="111" spans="1:7" s="1" customFormat="1" ht="15.75"/>
    <row r="112" spans="1:7" s="1" customFormat="1" ht="15.75"/>
    <row r="113" s="1" customFormat="1" ht="15.75"/>
    <row r="114" s="1" customFormat="1" ht="15.75"/>
    <row r="115" s="1" customFormat="1" ht="15.75"/>
    <row r="116" s="1" customFormat="1" ht="15.75"/>
    <row r="117" s="1" customFormat="1" ht="15.75"/>
    <row r="118" s="1" customFormat="1" ht="15.75"/>
    <row r="119" s="1" customFormat="1" ht="15.75"/>
    <row r="120" s="1" customFormat="1" ht="15.75"/>
    <row r="121" s="1" customFormat="1" ht="15.75"/>
    <row r="122" s="1" customFormat="1" ht="15.75"/>
    <row r="123" s="1" customFormat="1" ht="15.75"/>
    <row r="124" s="1" customFormat="1" ht="15.75"/>
    <row r="125" s="1" customFormat="1" ht="15.75"/>
    <row r="126" s="1" customFormat="1" ht="15.75"/>
    <row r="127" s="1" customFormat="1" ht="15.75"/>
    <row r="128" s="1" customFormat="1" ht="15.75"/>
    <row r="129" s="1" customFormat="1" ht="15.75"/>
    <row r="130" s="1" customFormat="1" ht="15.75"/>
    <row r="131" s="1" customFormat="1" ht="15.75"/>
    <row r="132" s="1" customFormat="1" ht="15.75"/>
    <row r="133" s="1" customFormat="1" ht="15.75"/>
    <row r="134" s="1" customFormat="1" ht="15.75"/>
    <row r="135" s="1" customFormat="1" ht="15.75"/>
    <row r="136" s="1" customFormat="1" ht="15.75"/>
    <row r="137" s="1" customFormat="1" ht="15.75"/>
    <row r="138" s="1" customFormat="1" ht="15.75"/>
    <row r="139" s="1" customFormat="1" ht="15.75"/>
    <row r="140" s="1" customFormat="1" ht="15.75"/>
    <row r="141" s="1" customFormat="1" ht="15.75"/>
    <row r="142" s="1" customFormat="1" ht="15.75"/>
    <row r="143" s="1" customFormat="1" ht="15.75"/>
    <row r="144" s="1" customFormat="1" ht="15.75"/>
    <row r="145" s="1" customFormat="1" ht="15.75"/>
    <row r="146" s="1" customFormat="1" ht="15.75"/>
    <row r="147" s="1" customFormat="1" ht="15.75"/>
    <row r="148" s="1" customFormat="1" ht="15.75"/>
    <row r="149" s="1" customFormat="1" ht="15.75"/>
    <row r="150" s="1" customFormat="1" ht="15.75"/>
    <row r="151" s="1" customFormat="1" ht="15.75"/>
    <row r="152" s="1" customFormat="1" ht="15.75"/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Problema 1</vt:lpstr>
      <vt:lpstr>Problema 2</vt:lpstr>
      <vt:lpstr>Problema 3</vt:lpstr>
      <vt:lpstr>Problema 4</vt:lpstr>
    </vt:vector>
  </TitlesOfParts>
  <Company>CRSITOBAL VIDELA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CRSITOBAL VIDELA-HINTZE</dc:creator>
  <cp:lastModifiedBy>c</cp:lastModifiedBy>
  <cp:lastPrinted>2012-06-20T17:27:41Z</cp:lastPrinted>
  <dcterms:created xsi:type="dcterms:W3CDTF">2004-05-23T23:46:01Z</dcterms:created>
  <dcterms:modified xsi:type="dcterms:W3CDTF">2012-06-22T05:38:58Z</dcterms:modified>
</cp:coreProperties>
</file>