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2240" windowHeight="7170" tabRatio="730" firstSheet="6" activeTab="20"/>
  </bookViews>
  <sheets>
    <sheet name="PROBLEMAS 51-75" sheetId="1" r:id="rId1"/>
    <sheet name="51" sheetId="2" r:id="rId2"/>
    <sheet name="52" sheetId="3" r:id="rId3"/>
    <sheet name="53" sheetId="4" r:id="rId4"/>
    <sheet name="54" sheetId="5" r:id="rId5"/>
    <sheet name="55" sheetId="6" r:id="rId6"/>
    <sheet name="56" sheetId="7" r:id="rId7"/>
    <sheet name="57" sheetId="8" r:id="rId8"/>
    <sheet name="58" sheetId="9" r:id="rId9"/>
    <sheet name="59" sheetId="10" r:id="rId10"/>
    <sheet name="60" sheetId="11" r:id="rId11"/>
    <sheet name="61" sheetId="12" r:id="rId12"/>
    <sheet name="62" sheetId="13" r:id="rId13"/>
    <sheet name="63" sheetId="14" r:id="rId14"/>
    <sheet name="64" sheetId="15" r:id="rId15"/>
    <sheet name="65" sheetId="16" r:id="rId16"/>
    <sheet name="66" sheetId="17" r:id="rId17"/>
    <sheet name="67" sheetId="18" r:id="rId18"/>
    <sheet name="68" sheetId="19" r:id="rId19"/>
    <sheet name="69" sheetId="21" r:id="rId20"/>
    <sheet name="70" sheetId="24" r:id="rId21"/>
  </sheets>
  <calcPr calcId="124519"/>
</workbook>
</file>

<file path=xl/calcChain.xml><?xml version="1.0" encoding="utf-8"?>
<calcChain xmlns="http://schemas.openxmlformats.org/spreadsheetml/2006/main">
  <c r="D33" i="17"/>
  <c r="D34"/>
  <c r="E16" i="24"/>
  <c r="J19"/>
  <c r="J16"/>
  <c r="E24"/>
  <c r="J24" s="1"/>
  <c r="J22" s="1"/>
  <c r="H35"/>
  <c r="H38" s="1"/>
  <c r="H40" s="1"/>
  <c r="H42" s="1"/>
  <c r="G35"/>
  <c r="G38" s="1"/>
  <c r="G40" s="1"/>
  <c r="G42" s="1"/>
  <c r="D20" i="21"/>
  <c r="D22" s="1"/>
  <c r="G22" s="1"/>
  <c r="C20"/>
  <c r="H24" i="17"/>
  <c r="G27"/>
  <c r="G25"/>
  <c r="H26"/>
  <c r="H28"/>
  <c r="C39" s="1"/>
  <c r="C36"/>
  <c r="C35"/>
  <c r="C32"/>
  <c r="C31"/>
  <c r="D30" s="1"/>
  <c r="C29"/>
  <c r="D28" s="1"/>
  <c r="C27"/>
  <c r="C26"/>
  <c r="H23" i="16"/>
  <c r="H20"/>
  <c r="H19"/>
  <c r="H17"/>
  <c r="H16"/>
  <c r="H15"/>
  <c r="D14"/>
  <c r="D17"/>
  <c r="D22"/>
  <c r="D21"/>
  <c r="D20" s="1"/>
  <c r="D19"/>
  <c r="D18"/>
  <c r="D16"/>
  <c r="D15"/>
  <c r="F23" i="15"/>
  <c r="F18"/>
  <c r="F22" s="1"/>
  <c r="C30" i="14"/>
  <c r="J22"/>
  <c r="J24"/>
  <c r="J28"/>
  <c r="D30" s="1"/>
  <c r="D18"/>
  <c r="D17"/>
  <c r="D15"/>
  <c r="D12"/>
  <c r="D14" s="1"/>
  <c r="D16" s="1"/>
  <c r="C15" i="13"/>
  <c r="C14" i="11"/>
  <c r="C13"/>
  <c r="C9"/>
  <c r="C11" i="10"/>
  <c r="C10" s="1"/>
  <c r="C14"/>
  <c r="H8" i="9"/>
  <c r="H10" s="1"/>
  <c r="G12" i="8"/>
  <c r="D13"/>
  <c r="D12"/>
  <c r="C10" i="7"/>
  <c r="C13"/>
  <c r="C12"/>
  <c r="C19" i="21"/>
  <c r="C13" i="10"/>
  <c r="I16" i="24"/>
  <c r="I19"/>
  <c r="D10" i="8"/>
  <c r="C31" i="21"/>
  <c r="C29"/>
  <c r="C27"/>
  <c r="C26"/>
  <c r="G20"/>
  <c r="F20"/>
  <c r="H21" i="16"/>
  <c r="H18"/>
  <c r="C21" i="18"/>
  <c r="E18"/>
  <c r="E15"/>
  <c r="C11" i="19"/>
  <c r="C13" s="1"/>
  <c r="C15" s="1"/>
  <c r="C11" i="7"/>
  <c r="D74" i="1"/>
  <c r="I22" i="24" l="1"/>
  <c r="J21"/>
  <c r="J28" s="1"/>
  <c r="H43"/>
  <c r="H44" s="1"/>
  <c r="G43"/>
  <c r="G44" s="1"/>
  <c r="C28" i="21"/>
  <c r="C30" s="1"/>
  <c r="C32" s="1"/>
  <c r="C33" s="1"/>
  <c r="C34" s="1"/>
  <c r="G21"/>
  <c r="E21" i="18"/>
  <c r="D25" i="17"/>
  <c r="D24" s="1"/>
  <c r="D37" s="1"/>
  <c r="H37"/>
  <c r="H14" i="16"/>
  <c r="H24" s="1"/>
  <c r="D24"/>
  <c r="F30" i="14"/>
  <c r="C22" i="21"/>
  <c r="C16" i="19"/>
  <c r="C17" s="1"/>
  <c r="I21" i="24" l="1"/>
  <c r="I24" s="1"/>
  <c r="D24" s="1"/>
  <c r="D17" s="1"/>
  <c r="D16" s="1"/>
  <c r="D28" s="1"/>
  <c r="H47"/>
  <c r="I23" s="1"/>
  <c r="H46"/>
  <c r="H48"/>
  <c r="G46"/>
  <c r="G48"/>
  <c r="G47"/>
  <c r="F22" i="21"/>
  <c r="F21" s="1"/>
</calcChain>
</file>

<file path=xl/sharedStrings.xml><?xml version="1.0" encoding="utf-8"?>
<sst xmlns="http://schemas.openxmlformats.org/spreadsheetml/2006/main" count="582" uniqueCount="347">
  <si>
    <t>PROBLEMAS SOBRE LA INFORMACION FINANCIERA DE LA EMPRESA</t>
  </si>
  <si>
    <t>Preguntas preliminares</t>
  </si>
  <si>
    <t>Si una empresa informa  $ 20 millones de utilidades retenidas en su balance, ¿podrían sus directores decidir</t>
  </si>
  <si>
    <t>repartir $ 20 millones de dividendos en efectivo?</t>
  </si>
  <si>
    <t xml:space="preserve">Explique la siguiente afirmación: “En tanto el balance se puede pensar como una foto instantánea de la </t>
  </si>
  <si>
    <t xml:space="preserve">posición financiera de la empresa en un ‘instante del tiempo’, el Estado de Resultados informa de las </t>
  </si>
  <si>
    <t>operaciones informa de las operaciones ‘durante un período de tiempo’".</t>
  </si>
  <si>
    <t>Según las IFRS, ¿cuáles son los principales usuarios de los estados financieros? ¿Cómo los usan?</t>
  </si>
  <si>
    <t>¿Sería posible que una empresa genere ganancias, sin embargo tenga su EVA sea negativo?</t>
  </si>
  <si>
    <t>Defina cada uno de los siguientes términos:</t>
  </si>
  <si>
    <t xml:space="preserve">     i.       Memoria anual; balance; estado de resultados.</t>
  </si>
  <si>
    <t xml:space="preserve">     ii.       Patrimonio; utilidades retenidas.</t>
  </si>
  <si>
    <t xml:space="preserve">     iii.      Depreciación; activos tangibles; amortizaciones; activos intangibles; EBITDA.</t>
  </si>
  <si>
    <t xml:space="preserve">     iv.      Valor de Mercado Agregado (MVA); Valor Económico Agregado (EVA).</t>
  </si>
  <si>
    <t>Problema preliminares</t>
  </si>
  <si>
    <t xml:space="preserve">Una empresa informa una utilidad de US $ 3 millones. Su EBIT fue US $ 6 millones. La empresa tiene una </t>
  </si>
  <si>
    <t>tasa de impuestos del 40%.  ¿Cuánto pagó en intereses la empresa?</t>
  </si>
  <si>
    <t xml:space="preserve">Una empresa tiene una utilidad de US $ 170.000. El capital de la empresa es US $ 800.000. El costo de capital </t>
  </si>
  <si>
    <t xml:space="preserve">después de impuestos es de 11.625% y la empresa tributa el 40%. Calcule el EVA. </t>
  </si>
  <si>
    <t>Una empresa reporta una utilidad de US $ 50 millones y US $ 810 millones de utilidades retenidas.</t>
  </si>
  <si>
    <t xml:space="preserve">El año anterior el balance indicaba US $ 780 millones de utilidades retenidas. </t>
  </si>
  <si>
    <t>¿Cuál fue el total de dividendos pagados a los accionistas el último año?</t>
  </si>
  <si>
    <t xml:space="preserve">Una empresa acaba de informar un EBITDA de US $ 7.5 millones y una utilidad del ejercicio de US $ 1.8 millones. </t>
  </si>
  <si>
    <t>La empresa pagó US $ 2.0 millones de intereses y su tasa impositiva es de 40%.</t>
  </si>
  <si>
    <t>¿Cuánto fue la depreciación y amortización de la empresa?</t>
  </si>
  <si>
    <t>Una empresa tiene una utilidad operacional neta (EBIT) de US $ 750.000.  La depreciación de la empresa es de</t>
  </si>
  <si>
    <t xml:space="preserve">US $ 200.000. La empresa se financia completamente con capital accionario y su tasa impositiva es del 40%. </t>
  </si>
  <si>
    <t>Suponga que la empresa no tiene gastos de amortización. ¿A cuánto asciende la utilidad del ejercicio?</t>
  </si>
  <si>
    <t>¿Cuáles decisiones, ceteris paribus, incrementan el disponible del balance de una empresa?</t>
  </si>
  <si>
    <t xml:space="preserve">      i.     La empresa emite US $ 2 millones en acciones comunes.</t>
  </si>
  <si>
    <t xml:space="preserve">      ii.    La empresa invierte US $ 3 millones en una nueva planta.</t>
  </si>
  <si>
    <t xml:space="preserve">      iii.   La empresa sube el dividendo repartido durante el ejercicio.</t>
  </si>
  <si>
    <t xml:space="preserve">Una empresa en su balance tiene un Patrimonio de US $ 500 millones. El precio de hoy de una acción es de </t>
  </si>
  <si>
    <t>US $ 60 y su Valor de Mercado Agregado es de US $ 130 millones.</t>
  </si>
  <si>
    <t>¿Cuántas acciones de la empresa se encuentran en el marcado?</t>
  </si>
  <si>
    <t>Una empresa en su balance muestra un capital de trabajo operacional neto de US $ 5 millones (diferencia entre</t>
  </si>
  <si>
    <t xml:space="preserve">los activos corrientes y los pasivos corrientes) y un activo no corriente de US $ 37 millones. El costo de capital </t>
  </si>
  <si>
    <t>promedio ponderado (WACC) es 8.5 por ciento. La empresa presenta el siguiente Estado de Resultados (en miles de</t>
  </si>
  <si>
    <r>
      <t>dólares): ingresos operacionales 25.000; gastos operacionales 18.625; ítemes financieros 2.325.</t>
    </r>
    <r>
      <rPr>
        <u/>
        <sz val="12"/>
        <rFont val="Times New Roman"/>
        <family val="1"/>
      </rPr>
      <t/>
    </r>
  </si>
  <si>
    <t>¿Cuánto vale el EVA des esta empresa?</t>
  </si>
  <si>
    <t>Una empresa en su más reciente estado de resultados informa que durante el último año pagó de US $ 22.5 millones</t>
  </si>
  <si>
    <t>de dividendos a los accionistas y en su balance de fin de año la empresa presenta US $ 278.9 millones en utilidades</t>
  </si>
  <si>
    <t>¿Cuánto informó la empresa como utilidad del ejercicio?</t>
  </si>
  <si>
    <t>Problemas</t>
  </si>
  <si>
    <t xml:space="preserve">Con la siguiente información financiera al 31 de diciembre de 2005 elabore el Balance General </t>
  </si>
  <si>
    <t>Disponible</t>
  </si>
  <si>
    <t>Maquinaria</t>
  </si>
  <si>
    <t>Patentes</t>
  </si>
  <si>
    <t>Deuda con el Público (Bonos)</t>
  </si>
  <si>
    <t>Cuentas por Cobrar</t>
  </si>
  <si>
    <t>Utilidades Retenidas</t>
  </si>
  <si>
    <t>Cuentas por Pagar</t>
  </si>
  <si>
    <t>Deuda con Bancos</t>
  </si>
  <si>
    <t>Impuestos por Pagar</t>
  </si>
  <si>
    <t>Obligaciones Corto Plazo</t>
  </si>
  <si>
    <t>Materia Prima en Bodega</t>
  </si>
  <si>
    <t>Guitarras terminadas</t>
  </si>
  <si>
    <t>Además, explique  como logra satisfacer la Ecuación Contable Fundamental.</t>
  </si>
  <si>
    <t>(En pesos de diciembre de 2005)</t>
  </si>
  <si>
    <t>Caja</t>
  </si>
  <si>
    <t>Productos Terminados (muebles)</t>
  </si>
  <si>
    <t>Cuentas por pagar</t>
  </si>
  <si>
    <t>Local (fábrica y salón de ventas)</t>
  </si>
  <si>
    <t>Saldo Cuenta Corriente</t>
  </si>
  <si>
    <t>Facturas por cobrar</t>
  </si>
  <si>
    <t>Crédito con el Banco</t>
  </si>
  <si>
    <t>Materia prima (Madera)</t>
  </si>
  <si>
    <t>Además, responda lo siguiente:</t>
  </si>
  <si>
    <t>a)   ¿Cuánto es el patrimonio del dueño de la Mueblería Adelita?</t>
  </si>
  <si>
    <t>b)   ¿Qué pasa si … antes de construir el balance?</t>
  </si>
  <si>
    <t xml:space="preserve">       i)    Vende muebles por $ 1.500.000.</t>
  </si>
  <si>
    <t xml:space="preserve">       ii)   Llega madera por  $ 300.000? (Se paga a 30 días)</t>
  </si>
  <si>
    <t xml:space="preserve">       iii)  Hay que pagar una cuota del crédito al banco por $ 200.000.</t>
  </si>
  <si>
    <t>Balance General de 2004 (en millones de pesos):</t>
  </si>
  <si>
    <t>Capital de Trabajo</t>
  </si>
  <si>
    <t>Pasivo corriente</t>
  </si>
  <si>
    <t>Activo corriente</t>
  </si>
  <si>
    <t>Activo Circulante</t>
  </si>
  <si>
    <t>Capital Pagado</t>
  </si>
  <si>
    <t>Deuda L.P. con el Público (Bonos)</t>
  </si>
  <si>
    <t>Deuda L.P. con Bancos</t>
  </si>
  <si>
    <t>Durante el año 2005 emitió acciones por 50 millones de pesos y colocó nuevos bonos a 20 años por</t>
  </si>
  <si>
    <t xml:space="preserve">80 millones; además, la Utilidad del Ejercicio en 2005 fue de 40 millones, y repartió el mínimo </t>
  </si>
  <si>
    <t xml:space="preserve">legal en dividendos. </t>
  </si>
  <si>
    <t>Se pide construir el balance de 2005.</t>
  </si>
  <si>
    <t xml:space="preserve">vendidos fue de $ 18.000.000; los gastos generales de administración y ventas fue de </t>
  </si>
  <si>
    <t xml:space="preserve">$ 3.600.000. La depreciación de la maquinaria se calcula en $ 1.200.000. </t>
  </si>
  <si>
    <t>El pago de intereses por el crédito bancario es de $ 400.000 anuales.</t>
  </si>
  <si>
    <t>La tasa de impuestos corresponde a un país normal, esto es, 40%.</t>
  </si>
  <si>
    <t>Calcule la utilidad del ejercicio y el EBITDA.</t>
  </si>
  <si>
    <r>
      <t xml:space="preserve">Se dispone de la siguiente información financiera de la </t>
    </r>
    <r>
      <rPr>
        <sz val="12"/>
        <rFont val="Times New Roman"/>
        <family val="1"/>
      </rPr>
      <t>empresa</t>
    </r>
    <r>
      <rPr>
        <b/>
        <i/>
        <sz val="12"/>
        <rFont val="Times New Roman"/>
        <family val="1"/>
      </rPr>
      <t xml:space="preserve"> XYZ:</t>
    </r>
  </si>
  <si>
    <t xml:space="preserve">Algunos datos del Balance de  XYZ (millones de dólares) </t>
  </si>
  <si>
    <t>Planta de Celulosa</t>
  </si>
  <si>
    <t>Pasivos Corrientes</t>
  </si>
  <si>
    <t>Activos No Corrientes</t>
  </si>
  <si>
    <t>Pasivos No Corrientes</t>
  </si>
  <si>
    <t>Estado de Resultados Incompleto XYZ</t>
  </si>
  <si>
    <t>Ingresos por Ventas</t>
  </si>
  <si>
    <t>Costo productos vendidos</t>
  </si>
  <si>
    <t>Depreciación</t>
  </si>
  <si>
    <t>Pago de intereses</t>
  </si>
  <si>
    <t xml:space="preserve">corrientes alcanzan los 300 millones; por tanto su capital de trabajo es </t>
  </si>
  <si>
    <t>millones.</t>
  </si>
  <si>
    <t>a)   Calcule el patrimonio de los accionistas para el 2003 y 2004.</t>
  </si>
  <si>
    <t>b)   Con tasa de impuestos normal, es decir, 40%, calcule la utilidad del ejercicio 2004.</t>
  </si>
  <si>
    <t>van los datos de 2003): ingresos 410 (400); gastos operacionales 170 (160); depreciación 52 (50);</t>
  </si>
  <si>
    <t xml:space="preserve">existencias 35 (30); gastos de administración 50 (35); pago de intereses 15 (15); </t>
  </si>
  <si>
    <t>cuentas por pagar 35 (30); documentos por cobrar 35 (30); activos no corrientes 580 (500);</t>
  </si>
  <si>
    <t>deuda a largo plazo 240 (200); facturas por pagar 60 (100); dividendos pagados 41 (41);</t>
  </si>
  <si>
    <t>disponible … (80); utilidades retenidas … (80)</t>
  </si>
  <si>
    <t>La tasa de impuestos es 40%. La empresa reparte el 50% de la Utilidad al Final del Ejercicio.</t>
  </si>
  <si>
    <t>Se pide:</t>
  </si>
  <si>
    <t>a)   Construir el balance para 2004</t>
  </si>
  <si>
    <t>b)   Construir el estado de resultados para 2004</t>
  </si>
  <si>
    <t xml:space="preserve">Una empresa para elaborar sus estados financieros del año 2011 dispone de los siguientes datos </t>
  </si>
  <si>
    <t xml:space="preserve">contables (millones de pesos): en caja tiene 274; las cuentas por cobrar son 80; </t>
  </si>
  <si>
    <t>en existencias  tiene 496 y durante ese año paga 90 en intereses; debe pagar facturas por 100;</t>
  </si>
  <si>
    <t>y cada año distribuye 100 en dividendos; en terrenos y plantaciones tiene invertido 1.600;</t>
  </si>
  <si>
    <t>en maquinaria tiene 1.200; la depreciación es 120;  el total de los ingresos por</t>
  </si>
  <si>
    <t>explotación es 2.200; en patentes tiene invertido 200; la deuda con los bancos a largo plazo</t>
  </si>
  <si>
    <t xml:space="preserve">es de 810; los gastos operacionales son de 1.575; por otro lado, las deudas de </t>
  </si>
  <si>
    <t>corto plazo alcanza 90; además, hay que pagar otras deudas en el corto plazo por 100;</t>
  </si>
  <si>
    <t xml:space="preserve">el capital pagado de la primera emisión de acciones es de 2.400; en tanto, otros </t>
  </si>
  <si>
    <t xml:space="preserve">pasivos circulantes tienen una magnitud de 120; anualmente registra </t>
  </si>
  <si>
    <t>una depreciación de 120; las utilidades retenidas son de 230.</t>
  </si>
  <si>
    <t xml:space="preserve">El capital inicial logrado al vender acciones es de 2.400. </t>
  </si>
  <si>
    <t>se retiene. Finalmente, su ingreso por venta es 2.200 millones de pesos.</t>
  </si>
  <si>
    <t>Utilice como tasa de impuesto el 40%.</t>
  </si>
  <si>
    <t>Se pide construir el balance y el estado de resultados para el año 2011</t>
  </si>
  <si>
    <t>A fines de 2007 una empresa presenta los siguientes saldos contables en millones de pesos:</t>
  </si>
  <si>
    <t>equipos 37; caja 7; existencias 3; ventas 30; documentos por pagar 4; deudas de largo plazo 5;</t>
  </si>
  <si>
    <t>gastos en publicidad y comisiones de vendedores 7; gastos operacionales 18; depreciación 12;</t>
  </si>
  <si>
    <t>inversiones varias 3, dividendos 2.</t>
  </si>
  <si>
    <t>Considere una tasa de impuestos a la renta del 35%.</t>
  </si>
  <si>
    <t>Se pide el balance y estado de resultados de 2007.</t>
  </si>
  <si>
    <t>Elabore un balance al 31.12.2011 para la empresa constructora de casas de madera  Ñi Ruca con los siguientes</t>
  </si>
  <si>
    <t xml:space="preserve">datos en millones de pesos: saldo de caja 50; existencias 200; terrenos y edificios 100; </t>
  </si>
  <si>
    <t>documentos por cobrar 20; documentos por pagar 15; deuda a largo plazo 170; patentes 80;.</t>
  </si>
  <si>
    <t>utilidades retenidas  35.</t>
  </si>
  <si>
    <t>Para entender un poco mejor la relación entre la depreciación y el pago de impuestos suponga que una</t>
  </si>
  <si>
    <t xml:space="preserve">empresa tiene ventas anuales de 10.000 (en miles de pesos); gastos por 7.000 y paga 300 en intereses. </t>
  </si>
  <si>
    <t>En total, su equipamiento actual es de 8.000. Entonces se propone el siguiente cambio para la depreciación</t>
  </si>
  <si>
    <t>y para los impuestos. Para ese equipamiento la depreciación de 10 años se acelera a 5 años y la tasa de impuesto</t>
  </si>
  <si>
    <t>a la renta de las empresas aumenta de 20% a 22%.</t>
  </si>
  <si>
    <t>Se pide sacar las conclusiones de estos cambios al sistema tributario chileno.</t>
  </si>
  <si>
    <t>A final de año una empresa presenta los siguientes datos contables: caja 200; obligaciones de corto plazo 500;</t>
  </si>
  <si>
    <t xml:space="preserve">ingresos anuales 6.500; cuentas por cobrar 300; cuentas por pagar 500; gastos de explotación 5.000; </t>
  </si>
  <si>
    <t xml:space="preserve">existencias 500; deuda largo plazo 2000 y paga 10% de interés anual; capital social 2.000; activo no corriente 5.000; </t>
  </si>
  <si>
    <t>utilidades retenidas 500. El costo de capital promedio ponderado es el 18%, la tasa de impuesto es 30%, la tasa de</t>
  </si>
  <si>
    <t>interés de la deuda es del 10% y la depreciación es a 10 años.</t>
  </si>
  <si>
    <t>Elabore los estados financieros de la empresa y explique la relación entre la utilidad, el EVA, el ROA y el ROE.</t>
  </si>
  <si>
    <r>
      <t xml:space="preserve">para el año 2005 de la empresa </t>
    </r>
    <r>
      <rPr>
        <b/>
        <sz val="12"/>
        <rFont val="Times New Roman"/>
        <family val="1"/>
      </rPr>
      <t>Guitarras Luchín</t>
    </r>
    <r>
      <rPr>
        <sz val="12"/>
        <color indexed="8"/>
        <rFont val="Times New Roman"/>
        <family val="1"/>
      </rPr>
      <t xml:space="preserve"> (en millones de pesos de 31.12.2005):</t>
    </r>
  </si>
  <si>
    <r>
      <t xml:space="preserve">Construya un balance para la </t>
    </r>
    <r>
      <rPr>
        <b/>
        <i/>
        <sz val="12"/>
        <rFont val="Times New Roman"/>
        <family val="1"/>
      </rPr>
      <t>Mueblería Adelita</t>
    </r>
    <r>
      <rPr>
        <sz val="12"/>
        <color indexed="8"/>
        <rFont val="Times New Roman"/>
        <family val="1"/>
      </rPr>
      <t xml:space="preserve"> conocida la siguiente información:</t>
    </r>
  </si>
  <si>
    <r>
      <t xml:space="preserve">La empresa Forestal </t>
    </r>
    <r>
      <rPr>
        <b/>
        <i/>
        <sz val="12"/>
        <rFont val="Times New Roman"/>
        <family val="1"/>
      </rPr>
      <t>WE XIPANTU S.A</t>
    </r>
    <r>
      <rPr>
        <sz val="12"/>
        <color indexed="8"/>
        <rFont val="Times New Roman"/>
        <family val="1"/>
      </rPr>
      <t xml:space="preserve">. presentó los siguientes datos en el último </t>
    </r>
  </si>
  <si>
    <r>
      <t xml:space="preserve">La </t>
    </r>
    <r>
      <rPr>
        <b/>
        <i/>
        <sz val="12"/>
        <rFont val="Times New Roman"/>
        <family val="1"/>
      </rPr>
      <t>Mueblería Adelita</t>
    </r>
    <r>
      <rPr>
        <sz val="12"/>
        <color indexed="8"/>
        <rFont val="Times New Roman"/>
        <family val="1"/>
      </rPr>
      <t xml:space="preserve"> el año 2005 logró vender $ 38.000.000. El costo de los productos </t>
    </r>
  </si>
  <si>
    <r>
      <t>Una empresa</t>
    </r>
    <r>
      <rPr>
        <b/>
        <sz val="12"/>
        <rFont val="Times New Roman"/>
        <family val="1"/>
      </rPr>
      <t xml:space="preserve"> </t>
    </r>
    <r>
      <rPr>
        <sz val="12"/>
        <color indexed="8"/>
        <rFont val="Times New Roman"/>
        <family val="1"/>
      </rPr>
      <t>dispone a final del año 2004 de la siguientes información financiera (en paréntesis</t>
    </r>
  </si>
  <si>
    <t>Se sabe que en 2003 y 2004 los activos corrientes alcanzan los 900 millones de dólares y los pasivos</t>
  </si>
  <si>
    <t>Ingresos</t>
  </si>
  <si>
    <t>Gastos</t>
  </si>
  <si>
    <t>EBITDA</t>
  </si>
  <si>
    <t>DA</t>
  </si>
  <si>
    <t xml:space="preserve">EBIT </t>
  </si>
  <si>
    <t>Intereses</t>
  </si>
  <si>
    <t>EBT</t>
  </si>
  <si>
    <t>Impuesto</t>
  </si>
  <si>
    <t>Utilidades</t>
  </si>
  <si>
    <t>Estado de Resultados (dolares de Estados Unidos - USD)</t>
  </si>
  <si>
    <t>Pasivo Corriente</t>
  </si>
  <si>
    <t>Cuentas por cobrar</t>
  </si>
  <si>
    <t>Existencias</t>
  </si>
  <si>
    <t>Activo no corriente</t>
  </si>
  <si>
    <t>Obligaciones corto plazo</t>
  </si>
  <si>
    <t>Impuestos por pagar</t>
  </si>
  <si>
    <t>Pasivo no corriente</t>
  </si>
  <si>
    <t>Deuda con el publico</t>
  </si>
  <si>
    <t>Deuda con el publico (bonos)</t>
  </si>
  <si>
    <t>Deuda con bancos</t>
  </si>
  <si>
    <t>Patrimonio</t>
  </si>
  <si>
    <t>Capital pagado</t>
  </si>
  <si>
    <t>Utilidades retenidas</t>
  </si>
  <si>
    <t>Total</t>
  </si>
  <si>
    <t xml:space="preserve">     Materia prima en bodega</t>
  </si>
  <si>
    <t xml:space="preserve">     Guitarras terminadas</t>
  </si>
  <si>
    <t>La ecuacion contable fundamental se logro satisfacer con un capital pagado de $745 mm</t>
  </si>
  <si>
    <t>Documentos por cobrar</t>
  </si>
  <si>
    <t>Credito con el banco</t>
  </si>
  <si>
    <t>Otras reservas</t>
  </si>
  <si>
    <t xml:space="preserve">     Saldo cuenta corriente</t>
  </si>
  <si>
    <t xml:space="preserve">       Caja</t>
  </si>
  <si>
    <t xml:space="preserve">      Facturas por cobrar</t>
  </si>
  <si>
    <t xml:space="preserve">      Productos terminados</t>
  </si>
  <si>
    <t xml:space="preserve">      Materia prima</t>
  </si>
  <si>
    <t>Local</t>
  </si>
  <si>
    <t xml:space="preserve">a) El patrimonio es de </t>
  </si>
  <si>
    <t>b)</t>
  </si>
  <si>
    <t xml:space="preserve">    iii) El item credito al banco baja $200.000 y pasa al item cuentas por pagar.</t>
  </si>
  <si>
    <t>Ingresos operacionales</t>
  </si>
  <si>
    <t>Gastos operacionales</t>
  </si>
  <si>
    <t>Depreciacion</t>
  </si>
  <si>
    <t>Interes credito bancario</t>
  </si>
  <si>
    <t>Impuestos (40%)</t>
  </si>
  <si>
    <t>Utilidad</t>
  </si>
  <si>
    <t>Estado de resultados</t>
  </si>
  <si>
    <t>*</t>
  </si>
  <si>
    <t>EBIT=</t>
  </si>
  <si>
    <t>T=</t>
  </si>
  <si>
    <t>CC=</t>
  </si>
  <si>
    <t>Cap=</t>
  </si>
  <si>
    <t>EVA=</t>
  </si>
  <si>
    <t>MVA=</t>
  </si>
  <si>
    <t>Precio de accion=</t>
  </si>
  <si>
    <t>Patrimonio=</t>
  </si>
  <si>
    <t>Numero de acciones=</t>
  </si>
  <si>
    <t>Activos</t>
  </si>
  <si>
    <t>Total Activos</t>
  </si>
  <si>
    <t>Pasivos</t>
  </si>
  <si>
    <t>Deuda a largo plazo</t>
  </si>
  <si>
    <t>Total Pasivos</t>
  </si>
  <si>
    <t>Facturas por pagar</t>
  </si>
  <si>
    <t>EBIT</t>
  </si>
  <si>
    <t>Estado de Resultados 2011</t>
  </si>
  <si>
    <t>Activo No corriente</t>
  </si>
  <si>
    <t>Datos</t>
  </si>
  <si>
    <t>Costo de capital</t>
  </si>
  <si>
    <t>(Capital de trabajo)</t>
  </si>
  <si>
    <t xml:space="preserve">La Ley 18.046 establece que se puede distribuir utilidades si no hay pérdidas acumuladas. Las </t>
  </si>
  <si>
    <t>utilidades del periodo se pueden distribuir en un 100% en Chile (a diferencia de EEUU donde se puede</t>
  </si>
  <si>
    <t>distribuir como máximo el 80% de la utilidades.</t>
  </si>
  <si>
    <t>Por tanto, si hy utilidades retenidas de 20 millones, se podrá distribuir 20 millones en dividendos si hay</t>
  </si>
  <si>
    <t xml:space="preserve">utilidades positivas en el presente periodo. En caso contrario, se puede distribuir  la diferencia entre los 20 </t>
  </si>
  <si>
    <t>millones de utilidades retenidas y la pérdida del presente periodo.</t>
  </si>
  <si>
    <t>Para que el EVA sea positivo la empresa debe generar un volumen tal de utilidades que compense el</t>
  </si>
  <si>
    <t>costo de oportunidad de los activos operacionales.</t>
  </si>
  <si>
    <t>durante un periodo. En este caso, tanto el ROA como el ROE serán positivos pero el EVA será negativo.</t>
  </si>
  <si>
    <t>(En USD)</t>
  </si>
  <si>
    <t>Estado de Resultados</t>
  </si>
  <si>
    <t xml:space="preserve">Esto significa que en el año t se agregaron utilidades por  </t>
  </si>
  <si>
    <t xml:space="preserve">Si la utilidad total del año t es </t>
  </si>
  <si>
    <t>Mill USD</t>
  </si>
  <si>
    <t>El balance en el año (t-1) indica utilidades retenidas por</t>
  </si>
  <si>
    <t>El balance en el año t indica utilidades retenidas</t>
  </si>
  <si>
    <t>Quiere decir, que en el año t se pagaron en dividendos</t>
  </si>
  <si>
    <t>Ingresos Operacionales</t>
  </si>
  <si>
    <t>Gastos Operacionales</t>
  </si>
  <si>
    <t>EBITDA (Resultado Operacional Bruto)</t>
  </si>
  <si>
    <t>DA (Depreciación y Amortización)</t>
  </si>
  <si>
    <t>EBIT  (Resultado Operacional Neto)</t>
  </si>
  <si>
    <t>Ítemes Financieros</t>
  </si>
  <si>
    <t>EBT (Utilidad antes de Impuesto)</t>
  </si>
  <si>
    <t>Utilidad (Pérdida) del Ejercicio</t>
  </si>
  <si>
    <t>La decisión i) aumenta el disponible en USD 2 millones.</t>
  </si>
  <si>
    <t>La decisión ii) disminuye el diponible en USD 3 millones.</t>
  </si>
  <si>
    <t>La decisión iii) disminuye el disponible de la empresa.</t>
  </si>
  <si>
    <t xml:space="preserve">Una empresa en su balance tiene un Patrimonio de US $ 500 millones. </t>
  </si>
  <si>
    <t>¿Cuántas acciones de la empresa se encuentran en el mercado?</t>
  </si>
  <si>
    <t>El precio de hoy de una acción es de  US $ 60</t>
  </si>
  <si>
    <t>y su Valor de Mercado Agregado es de US $ 130 millones.</t>
  </si>
  <si>
    <t>Se debe resolver la ecuación:</t>
  </si>
  <si>
    <t>130.000.000  =  X *  60 - 500.000.000</t>
  </si>
  <si>
    <t>Activos Corrientes - Pasivos Corrientes</t>
  </si>
  <si>
    <t>Desarrollo:</t>
  </si>
  <si>
    <t>Se supone que no hay depreciación (¿qué tipo de empresa no tendría depreciación?)</t>
  </si>
  <si>
    <t>EVA =</t>
  </si>
  <si>
    <t>Entonces su EVA se calcula:</t>
  </si>
  <si>
    <t>EVA =   EBIT * (1-T)  - costo de capital - activos operacionales</t>
  </si>
  <si>
    <t>donde</t>
  </si>
  <si>
    <t>Activos operacionales = Activos Corrientes - Pasivos Corrientes + Activos No Corrientes   =</t>
  </si>
  <si>
    <t>Se supone que el WACC representa el costo de capital  =</t>
  </si>
  <si>
    <t>USD</t>
  </si>
  <si>
    <t>=</t>
  </si>
  <si>
    <t>Se supone que la empresa tributa un 40% (como en un país normal) =</t>
  </si>
  <si>
    <t>retenidas. Suponga que en el balance anterior la empresa había reportado US$ 250 millones de utilidades retenidas.</t>
  </si>
  <si>
    <t>Desarrollo.</t>
  </si>
  <si>
    <t>La utilidades se dividen en utilidades distribuidas y utilidades retenidas.</t>
  </si>
  <si>
    <t xml:space="preserve">La utilidades distribuidas se reparten como dividendos y la utilidades retenidas aumentan el patrimonio </t>
  </si>
  <si>
    <t>de la empresa.</t>
  </si>
  <si>
    <t>Se tiene:</t>
  </si>
  <si>
    <t>Utilidades repartidas a los accionistas</t>
  </si>
  <si>
    <t>Utilidades del Ejercicio</t>
  </si>
  <si>
    <t>+</t>
  </si>
  <si>
    <t>Utilidades retenidas a inicios del año</t>
  </si>
  <si>
    <t>Utilidades retenidas a final de año</t>
  </si>
  <si>
    <t>Por el enunciado se sabe que:</t>
  </si>
  <si>
    <t>Utilidades retenidas del año</t>
  </si>
  <si>
    <t>-</t>
  </si>
  <si>
    <t>Por tanto, para calcular las utilidades del ejercicio:</t>
  </si>
  <si>
    <t>Activos Corrientes</t>
  </si>
  <si>
    <t>Propiedades, Plantas y Equipamiento</t>
  </si>
  <si>
    <t>Otros Activos No Corrientes</t>
  </si>
  <si>
    <t>Pasivo No Corriente</t>
  </si>
  <si>
    <t>Desarrollo</t>
  </si>
  <si>
    <t>Si.</t>
  </si>
  <si>
    <t>Una empresa puede generar un monto de ganancias que no sea capaz de crear valor económico agregado</t>
  </si>
  <si>
    <t xml:space="preserve">         y el disponible sube en $ 1.500.000. Por tanto, los activos corrientes no varían.</t>
  </si>
  <si>
    <t xml:space="preserve">      i) Los productos terminados de las existencias bajan en $ 1.500.000</t>
  </si>
  <si>
    <t xml:space="preserve">     ii) El item materia prima aumentaria en $300.000, aumentando los activos corrientes en esa cantidad.</t>
  </si>
  <si>
    <t xml:space="preserve">        Las cuentas por pagar aumentan esa misma cantidad, lo que significa que los pasivos corrientes </t>
  </si>
  <si>
    <t xml:space="preserve">        también aumentan en $ 300.000.</t>
  </si>
  <si>
    <t xml:space="preserve">        Esto significa que el total de activos y de pasivos aumenta en esa cantidad.</t>
  </si>
  <si>
    <t>Activo No Corriente</t>
  </si>
  <si>
    <t>se diga que es una fotografia instantanea de una empresa, hace referencia a que es lo que posee la empresa,</t>
  </si>
  <si>
    <t xml:space="preserve">la deuda de la empresa a terceras personas y a sus propietarios en un instante determinado. </t>
  </si>
  <si>
    <t xml:space="preserve">El balance es un estado financiero, que muestra la situaccion financiera de una empresa </t>
  </si>
  <si>
    <t>a en un instante determinado, conteniendo, los activos, pasivos  y el patrimonio neto; el hecho de que</t>
  </si>
  <si>
    <t>Mientras que el estado de resultados  muestra la situacion financiera durante un periodo de tiempo,</t>
  </si>
  <si>
    <t>pudiendo de este modo medir el desempeño de la empresa en dicho periodo, en otras palabras,</t>
  </si>
  <si>
    <t xml:space="preserve">es un resumen de como se han desarrollado en el tiempo. Este muestra un resumen de ingresos, gastos, </t>
  </si>
  <si>
    <t>y la ganancia obtenida durante el periodo.</t>
  </si>
  <si>
    <t>Entre los principales usuarios se encuentran en primer lugar los trabajadores de la empresa, los inversionistas,</t>
  </si>
  <si>
    <t>los acreedores, los clientes, las entidades gubernamentales involucradas, y, last but not least, los ciudadanos.</t>
  </si>
  <si>
    <t xml:space="preserve">Los estados financieros  suministran  la información que los usuarios necesitan para tomar sus decisiones </t>
  </si>
  <si>
    <t xml:space="preserve">económicas, pero no contienen necesariamente información más allá del contexto financiero  </t>
  </si>
  <si>
    <t>(Nota: Enunciado modificado)</t>
  </si>
  <si>
    <t>Pasivos corrientes</t>
  </si>
  <si>
    <t>Activos corrientes</t>
  </si>
  <si>
    <t>EBT (Resultado antes de Impuestos)</t>
  </si>
  <si>
    <t>corrientes alcanzan los 300 millones.</t>
  </si>
  <si>
    <t>(Observación: Enunciado modificado)</t>
  </si>
  <si>
    <t>ACTIVOS</t>
  </si>
  <si>
    <t>PASIVOS</t>
  </si>
  <si>
    <t>TOTAL ACTIVOS</t>
  </si>
  <si>
    <t>TOTAL PASIVOS</t>
  </si>
  <si>
    <t>Estado de Resultados Año 2004</t>
  </si>
  <si>
    <t>BALANCE (Millones de USD)</t>
  </si>
  <si>
    <t>(Mill. USD)</t>
  </si>
  <si>
    <t xml:space="preserve">   Gastos Directos</t>
  </si>
  <si>
    <t xml:space="preserve">   Gastos Administración</t>
  </si>
  <si>
    <t>Las cifras están en millones de pesos.</t>
  </si>
  <si>
    <t>van los datos de 2003): ingresos 410 (400); gastos directos 170 (160); depreciación 52 (50);</t>
  </si>
  <si>
    <t>Utilidades Repartidas</t>
  </si>
  <si>
    <t>Distribución de Utilidades</t>
  </si>
  <si>
    <t xml:space="preserve">deuda a largo plazo 240 (200); facturas por pagar 60 (100); </t>
  </si>
  <si>
    <t xml:space="preserve">BALANCES </t>
  </si>
  <si>
    <t>ESTADOS DE RESULTADOS</t>
  </si>
  <si>
    <t></t>
  </si>
  <si>
    <t></t>
  </si>
  <si>
    <t>Comprobación</t>
  </si>
  <si>
    <t>ü</t>
  </si>
  <si>
    <t></t>
  </si>
  <si>
    <t></t>
  </si>
  <si>
    <t></t>
  </si>
  <si>
    <r>
      <t>Una empresa</t>
    </r>
    <r>
      <rPr>
        <b/>
        <sz val="12"/>
        <rFont val="Times New Roman"/>
        <family val="1"/>
      </rPr>
      <t xml:space="preserve"> </t>
    </r>
    <r>
      <rPr>
        <sz val="12"/>
        <rFont val="Times New Roman"/>
        <family val="1"/>
      </rPr>
      <t>dispone a final del año 2004 de la siguientes información financiera (en paréntesis</t>
    </r>
  </si>
  <si>
    <t xml:space="preserve">PASIVOS  </t>
  </si>
  <si>
    <t xml:space="preserve">ACTIVOS  </t>
  </si>
  <si>
    <t>Balance</t>
  </si>
  <si>
    <t>BALANCE</t>
  </si>
  <si>
    <t xml:space="preserve">ACTIVOS   </t>
  </si>
</sst>
</file>

<file path=xl/styles.xml><?xml version="1.0" encoding="utf-8"?>
<styleSheet xmlns="http://schemas.openxmlformats.org/spreadsheetml/2006/main">
  <numFmts count="7">
    <numFmt numFmtId="44" formatCode="_-&quot;$&quot;\ * #,##0.00_-;\-&quot;$&quot;\ * #,##0.00_-;_-&quot;$&quot;\ * &quot;-&quot;??_-;_-@_-"/>
    <numFmt numFmtId="164" formatCode="_-[$$-340A]\ * #,##0_-;\-[$$-340A]\ * #,##0_-;_-[$$-340A]\ * &quot;-&quot;??_-;_-@_-"/>
    <numFmt numFmtId="165" formatCode="_-&quot;$&quot;\ * #,##0_-;\-&quot;$&quot;\ * #,##0_-;_-&quot;$&quot;\ * &quot;-&quot;??_-;_-@_-"/>
    <numFmt numFmtId="166" formatCode="_-[$USD]\ * #,##0_-;\-[$USD]\ * #,##0_-;_-[$USD]\ * &quot;-&quot;??_-;_-@_-"/>
    <numFmt numFmtId="168" formatCode="#,##0_ ;\-#,##0\ "/>
    <numFmt numFmtId="169" formatCode="#,##0;\(#,##0\)"/>
    <numFmt numFmtId="170" formatCode="#,##0.0"/>
  </numFmts>
  <fonts count="36">
    <font>
      <sz val="11"/>
      <color theme="1"/>
      <name val="Calibri"/>
      <family val="2"/>
      <scheme val="minor"/>
    </font>
    <font>
      <b/>
      <sz val="14"/>
      <name val="Times New Roman"/>
      <family val="1"/>
    </font>
    <font>
      <sz val="12"/>
      <name val="Times New Roman"/>
      <family val="1"/>
    </font>
    <font>
      <u/>
      <sz val="12"/>
      <name val="Times New Roman"/>
      <family val="1"/>
    </font>
    <font>
      <b/>
      <sz val="12"/>
      <name val="Times New Roman"/>
      <family val="1"/>
    </font>
    <font>
      <b/>
      <i/>
      <sz val="12"/>
      <name val="Times New Roman"/>
      <family val="1"/>
    </font>
    <font>
      <sz val="12"/>
      <color indexed="8"/>
      <name val="Times New Roman"/>
      <family val="1"/>
    </font>
    <font>
      <sz val="11"/>
      <color indexed="8"/>
      <name val="Calibri"/>
      <family val="2"/>
    </font>
    <font>
      <b/>
      <sz val="11"/>
      <color indexed="8"/>
      <name val="Calibri"/>
      <family val="2"/>
    </font>
    <font>
      <sz val="11"/>
      <name val="Calibri"/>
      <family val="2"/>
    </font>
    <font>
      <sz val="8"/>
      <name val="Calibri"/>
      <family val="2"/>
    </font>
    <font>
      <sz val="8"/>
      <color indexed="63"/>
      <name val="Tahoma"/>
      <family val="2"/>
    </font>
    <font>
      <sz val="12"/>
      <color indexed="63"/>
      <name val="Times New Roman"/>
      <family val="1"/>
    </font>
    <font>
      <b/>
      <sz val="11"/>
      <color rgb="FFFA7D00"/>
      <name val="Calibri"/>
      <family val="2"/>
      <scheme val="minor"/>
    </font>
    <font>
      <b/>
      <sz val="11"/>
      <color theme="3"/>
      <name val="Calibri"/>
      <family val="2"/>
      <scheme val="minor"/>
    </font>
    <font>
      <b/>
      <sz val="18"/>
      <color theme="3"/>
      <name val="Cambria"/>
      <family val="2"/>
      <scheme val="major"/>
    </font>
    <font>
      <b/>
      <sz val="15"/>
      <color theme="3"/>
      <name val="Calibri"/>
      <family val="2"/>
      <scheme val="minor"/>
    </font>
    <font>
      <b/>
      <sz val="11"/>
      <color theme="1"/>
      <name val="Calibri"/>
      <family val="2"/>
      <scheme val="minor"/>
    </font>
    <font>
      <b/>
      <sz val="24"/>
      <color rgb="FFFF0000"/>
      <name val="Wingdings"/>
      <charset val="2"/>
    </font>
    <font>
      <sz val="11"/>
      <color theme="1"/>
      <name val="Times New Roman"/>
      <family val="1"/>
    </font>
    <font>
      <sz val="12"/>
      <color theme="1"/>
      <name val="Times New Roman"/>
      <family val="1"/>
    </font>
    <font>
      <b/>
      <sz val="12"/>
      <color theme="3"/>
      <name val="Cambria"/>
      <family val="1"/>
      <scheme val="major"/>
    </font>
    <font>
      <b/>
      <sz val="12"/>
      <color theme="1"/>
      <name val="Times New Roman"/>
      <family val="1"/>
    </font>
    <font>
      <b/>
      <sz val="14"/>
      <color theme="1"/>
      <name val="Times New Roman"/>
      <family val="1"/>
    </font>
    <font>
      <b/>
      <sz val="12"/>
      <color indexed="8"/>
      <name val="Times New Roman"/>
      <family val="1"/>
    </font>
    <font>
      <b/>
      <sz val="11"/>
      <color rgb="FFFF0000"/>
      <name val="Wingdings"/>
      <charset val="2"/>
    </font>
    <font>
      <b/>
      <sz val="12"/>
      <color rgb="FFFF0000"/>
      <name val="Times New Roman"/>
      <family val="1"/>
    </font>
    <font>
      <sz val="12"/>
      <color rgb="FF000000"/>
      <name val="Times New Roman"/>
      <family val="1"/>
    </font>
    <font>
      <b/>
      <sz val="10"/>
      <color theme="1"/>
      <name val="Times New Roman"/>
      <family val="1"/>
    </font>
    <font>
      <b/>
      <sz val="11"/>
      <color theme="1"/>
      <name val="Times New Roman"/>
      <family val="1"/>
    </font>
    <font>
      <sz val="12"/>
      <color indexed="10"/>
      <name val="Times New Roman"/>
      <family val="1"/>
    </font>
    <font>
      <b/>
      <sz val="18"/>
      <name val="Times New Roman"/>
      <family val="1"/>
    </font>
    <font>
      <b/>
      <sz val="11"/>
      <name val="Times New Roman"/>
      <family val="1"/>
    </font>
    <font>
      <sz val="11"/>
      <name val="Times New Roman"/>
      <family val="1"/>
    </font>
    <font>
      <b/>
      <sz val="14"/>
      <color rgb="FFFF0000"/>
      <name val="Wingdings"/>
      <charset val="2"/>
    </font>
    <font>
      <b/>
      <sz val="15"/>
      <name val="Times New Roman"/>
      <family val="1"/>
    </font>
  </fonts>
  <fills count="4">
    <fill>
      <patternFill patternType="none"/>
    </fill>
    <fill>
      <patternFill patternType="gray125"/>
    </fill>
    <fill>
      <patternFill patternType="solid">
        <fgColor rgb="FFF2F2F2"/>
      </patternFill>
    </fill>
    <fill>
      <patternFill patternType="solid">
        <fgColor rgb="FF92D050"/>
        <bgColor indexed="64"/>
      </patternFill>
    </fill>
  </fills>
  <borders count="21">
    <border>
      <left/>
      <right/>
      <top/>
      <bottom/>
      <diagonal/>
    </border>
    <border>
      <left/>
      <right/>
      <top style="thin">
        <color indexed="62"/>
      </top>
      <bottom style="double">
        <color indexed="62"/>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2"/>
      </bottom>
      <diagonal/>
    </border>
    <border>
      <left/>
      <right/>
      <top style="thin">
        <color indexed="62"/>
      </top>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right/>
      <top/>
      <bottom style="thin">
        <color indexed="64"/>
      </bottom>
      <diagonal/>
    </border>
  </borders>
  <cellStyleXfs count="7">
    <xf numFmtId="0" fontId="0" fillId="0" borderId="0"/>
    <xf numFmtId="0" fontId="13" fillId="2" borderId="16" applyNumberFormat="0" applyAlignment="0" applyProtection="0"/>
    <xf numFmtId="44" fontId="7" fillId="0" borderId="0" applyFont="0" applyFill="0" applyBorder="0" applyAlignment="0" applyProtection="0"/>
    <xf numFmtId="0" fontId="15" fillId="0" borderId="0" applyNumberFormat="0" applyFill="0" applyBorder="0" applyAlignment="0" applyProtection="0"/>
    <xf numFmtId="0" fontId="16" fillId="0" borderId="17" applyNumberFormat="0" applyFill="0" applyAlignment="0" applyProtection="0"/>
    <xf numFmtId="0" fontId="14" fillId="0" borderId="18" applyNumberFormat="0" applyFill="0" applyAlignment="0" applyProtection="0"/>
    <xf numFmtId="0" fontId="17" fillId="0" borderId="19" applyNumberFormat="0" applyFill="0" applyAlignment="0" applyProtection="0"/>
  </cellStyleXfs>
  <cellXfs count="202">
    <xf numFmtId="0" fontId="0" fillId="0" borderId="0" xfId="0"/>
    <xf numFmtId="0" fontId="1" fillId="0" borderId="2" xfId="0" applyFont="1" applyBorder="1" applyAlignment="1">
      <alignment horizontal="center"/>
    </xf>
    <xf numFmtId="0" fontId="1" fillId="0" borderId="0" xfId="0" applyFont="1" applyBorder="1"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2" fillId="0" borderId="0" xfId="0" applyFont="1" applyAlignment="1"/>
    <xf numFmtId="0" fontId="1" fillId="0" borderId="0" xfId="0" applyFont="1" applyBorder="1" applyAlignment="1">
      <alignment horizontal="left"/>
    </xf>
    <xf numFmtId="0" fontId="4" fillId="0" borderId="2" xfId="0" applyFont="1" applyBorder="1" applyAlignment="1">
      <alignment horizontal="left"/>
    </xf>
    <xf numFmtId="0" fontId="4" fillId="0" borderId="2" xfId="0" applyFont="1" applyBorder="1"/>
    <xf numFmtId="0" fontId="2" fillId="0" borderId="0" xfId="0" applyFont="1" applyAlignment="1">
      <alignment horizontal="center"/>
    </xf>
    <xf numFmtId="2" fontId="2" fillId="0" borderId="0" xfId="0" applyNumberFormat="1" applyFont="1" applyAlignment="1">
      <alignment horizontal="center"/>
    </xf>
    <xf numFmtId="0" fontId="6" fillId="0" borderId="2" xfId="0" applyFont="1" applyBorder="1"/>
    <xf numFmtId="0" fontId="6" fillId="0" borderId="0" xfId="0" applyFont="1"/>
    <xf numFmtId="0" fontId="4" fillId="0" borderId="0" xfId="0" applyFont="1" applyBorder="1" applyAlignment="1">
      <alignment horizontal="center"/>
    </xf>
    <xf numFmtId="0" fontId="6" fillId="0" borderId="0" xfId="0" applyFont="1" applyBorder="1"/>
    <xf numFmtId="3" fontId="6" fillId="0" borderId="0" xfId="0" applyNumberFormat="1" applyFont="1"/>
    <xf numFmtId="3" fontId="6" fillId="0" borderId="2" xfId="0" applyNumberFormat="1" applyFont="1" applyBorder="1"/>
    <xf numFmtId="3" fontId="6" fillId="0" borderId="0" xfId="0" applyNumberFormat="1" applyFont="1" applyFill="1" applyBorder="1" applyAlignment="1">
      <alignment horizontal="center"/>
    </xf>
    <xf numFmtId="0" fontId="4" fillId="0" borderId="2" xfId="0" applyFont="1" applyBorder="1" applyAlignment="1">
      <alignment horizontal="center"/>
    </xf>
    <xf numFmtId="0" fontId="0" fillId="0" borderId="3" xfId="0" applyBorder="1"/>
    <xf numFmtId="0" fontId="0" fillId="0" borderId="4" xfId="0" applyBorder="1"/>
    <xf numFmtId="3" fontId="0" fillId="0" borderId="3" xfId="0" applyNumberFormat="1" applyBorder="1"/>
    <xf numFmtId="3" fontId="0" fillId="0" borderId="4" xfId="0" applyNumberFormat="1" applyBorder="1"/>
    <xf numFmtId="3" fontId="0" fillId="0" borderId="0" xfId="0" applyNumberFormat="1"/>
    <xf numFmtId="0" fontId="0" fillId="0" borderId="0" xfId="0" applyBorder="1"/>
    <xf numFmtId="3" fontId="0" fillId="0" borderId="0" xfId="0" applyNumberFormat="1" applyBorder="1"/>
    <xf numFmtId="0" fontId="17" fillId="0" borderId="19" xfId="6"/>
    <xf numFmtId="0" fontId="0" fillId="0" borderId="5" xfId="0" applyBorder="1"/>
    <xf numFmtId="0" fontId="6" fillId="0" borderId="6" xfId="0" applyFont="1" applyBorder="1"/>
    <xf numFmtId="0" fontId="0" fillId="0" borderId="6" xfId="0" applyBorder="1"/>
    <xf numFmtId="166" fontId="0" fillId="0" borderId="6" xfId="2" applyNumberFormat="1" applyFont="1" applyBorder="1"/>
    <xf numFmtId="166" fontId="0" fillId="0" borderId="5" xfId="2" applyNumberFormat="1" applyFont="1" applyBorder="1"/>
    <xf numFmtId="0" fontId="0" fillId="0" borderId="8" xfId="0" applyBorder="1"/>
    <xf numFmtId="0" fontId="0" fillId="0" borderId="10" xfId="0" applyBorder="1"/>
    <xf numFmtId="0" fontId="0" fillId="0" borderId="2" xfId="0" applyBorder="1"/>
    <xf numFmtId="0" fontId="0" fillId="0" borderId="12" xfId="0" applyBorder="1"/>
    <xf numFmtId="0" fontId="0" fillId="0" borderId="13" xfId="0" applyBorder="1"/>
    <xf numFmtId="0" fontId="8" fillId="0" borderId="15" xfId="0" applyFont="1" applyBorder="1"/>
    <xf numFmtId="0" fontId="9" fillId="0" borderId="2" xfId="0" applyFont="1" applyBorder="1"/>
    <xf numFmtId="0" fontId="9" fillId="0" borderId="0" xfId="0" applyFont="1"/>
    <xf numFmtId="0" fontId="11" fillId="0" borderId="0" xfId="0" applyFont="1" applyAlignment="1">
      <alignment horizontal="left" readingOrder="1"/>
    </xf>
    <xf numFmtId="0" fontId="12" fillId="0" borderId="0" xfId="0" applyFont="1"/>
    <xf numFmtId="0" fontId="12" fillId="0" borderId="0" xfId="0" applyFont="1" applyAlignment="1">
      <alignment horizontal="left" readingOrder="1"/>
    </xf>
    <xf numFmtId="2" fontId="6" fillId="0" borderId="0" xfId="0" applyNumberFormat="1" applyFont="1"/>
    <xf numFmtId="0" fontId="2" fillId="0" borderId="0" xfId="0" applyFont="1" applyAlignment="1">
      <alignment horizontal="left" readingOrder="1"/>
    </xf>
    <xf numFmtId="0" fontId="17" fillId="0" borderId="0" xfId="0" applyFont="1"/>
    <xf numFmtId="0" fontId="18" fillId="0" borderId="0" xfId="0" applyFont="1" applyAlignment="1">
      <alignment horizontal="center"/>
    </xf>
    <xf numFmtId="168" fontId="0" fillId="0" borderId="0" xfId="0" applyNumberFormat="1"/>
    <xf numFmtId="168" fontId="8" fillId="0" borderId="1" xfId="2" applyNumberFormat="1" applyFont="1" applyBorder="1"/>
    <xf numFmtId="0" fontId="19" fillId="0" borderId="0" xfId="0" applyFont="1"/>
    <xf numFmtId="0" fontId="20" fillId="0" borderId="0" xfId="0" applyFont="1"/>
    <xf numFmtId="169" fontId="0" fillId="0" borderId="4" xfId="0" applyNumberFormat="1" applyBorder="1"/>
    <xf numFmtId="166" fontId="0" fillId="0" borderId="0" xfId="0" applyNumberFormat="1" applyBorder="1"/>
    <xf numFmtId="168" fontId="0" fillId="0" borderId="6" xfId="2" applyNumberFormat="1" applyFont="1" applyBorder="1"/>
    <xf numFmtId="168" fontId="0" fillId="0" borderId="5" xfId="2" applyNumberFormat="1" applyFont="1" applyBorder="1"/>
    <xf numFmtId="0" fontId="20" fillId="0" borderId="0" xfId="0" applyFont="1" applyAlignment="1">
      <alignment horizontal="right"/>
    </xf>
    <xf numFmtId="0" fontId="17" fillId="0" borderId="3" xfId="0" applyFont="1" applyBorder="1"/>
    <xf numFmtId="3" fontId="17" fillId="0" borderId="3" xfId="0" applyNumberFormat="1" applyFont="1" applyBorder="1"/>
    <xf numFmtId="0" fontId="17" fillId="0" borderId="4" xfId="0" applyFont="1" applyBorder="1"/>
    <xf numFmtId="169" fontId="17" fillId="0" borderId="4" xfId="0" applyNumberFormat="1" applyFont="1" applyBorder="1"/>
    <xf numFmtId="169" fontId="0" fillId="0" borderId="14" xfId="0" applyNumberFormat="1" applyBorder="1"/>
    <xf numFmtId="169" fontId="0" fillId="0" borderId="11" xfId="0" applyNumberFormat="1" applyBorder="1"/>
    <xf numFmtId="169" fontId="0" fillId="0" borderId="9" xfId="0" applyNumberFormat="1" applyBorder="1"/>
    <xf numFmtId="0" fontId="9" fillId="0" borderId="10" xfId="0" applyFont="1" applyBorder="1"/>
    <xf numFmtId="0" fontId="17" fillId="0" borderId="10" xfId="0" applyFont="1" applyBorder="1"/>
    <xf numFmtId="0" fontId="17" fillId="0" borderId="2" xfId="0" applyFont="1" applyBorder="1"/>
    <xf numFmtId="169" fontId="17" fillId="0" borderId="11" xfId="0" applyNumberFormat="1" applyFont="1" applyBorder="1"/>
    <xf numFmtId="3" fontId="20" fillId="0" borderId="0" xfId="0" applyNumberFormat="1" applyFont="1"/>
    <xf numFmtId="0" fontId="22" fillId="0" borderId="0" xfId="0" applyFont="1"/>
    <xf numFmtId="3" fontId="22" fillId="0" borderId="0" xfId="0" applyNumberFormat="1" applyFont="1"/>
    <xf numFmtId="0" fontId="22" fillId="0" borderId="0" xfId="0" quotePrefix="1" applyFont="1" applyAlignment="1">
      <alignment horizontal="center"/>
    </xf>
    <xf numFmtId="3" fontId="22" fillId="0" borderId="0" xfId="0" applyNumberFormat="1" applyFont="1" applyAlignment="1">
      <alignment horizontal="center"/>
    </xf>
    <xf numFmtId="0" fontId="2" fillId="0" borderId="0" xfId="0" quotePrefix="1" applyFont="1" applyAlignment="1">
      <alignment horizontal="center"/>
    </xf>
    <xf numFmtId="0" fontId="4" fillId="0" borderId="0" xfId="0" quotePrefix="1" applyFont="1" applyAlignment="1">
      <alignment horizontal="center"/>
    </xf>
    <xf numFmtId="0" fontId="4" fillId="0" borderId="20" xfId="0" quotePrefix="1" applyFont="1" applyBorder="1" applyAlignment="1">
      <alignment horizontal="center"/>
    </xf>
    <xf numFmtId="0" fontId="2" fillId="0" borderId="0" xfId="0" applyFont="1" applyAlignment="1">
      <alignment horizontal="left"/>
    </xf>
    <xf numFmtId="0" fontId="2" fillId="0" borderId="20" xfId="0" quotePrefix="1" applyFont="1" applyBorder="1" applyAlignment="1">
      <alignment horizontal="center"/>
    </xf>
    <xf numFmtId="0" fontId="20" fillId="0" borderId="20" xfId="0" applyFont="1" applyBorder="1"/>
    <xf numFmtId="170" fontId="20" fillId="0" borderId="0" xfId="0" applyNumberFormat="1" applyFont="1"/>
    <xf numFmtId="0" fontId="20" fillId="0" borderId="0" xfId="0" applyFont="1" applyAlignment="1">
      <alignment horizontal="center"/>
    </xf>
    <xf numFmtId="170" fontId="20" fillId="0" borderId="20" xfId="0" applyNumberFormat="1" applyFont="1" applyBorder="1"/>
    <xf numFmtId="0" fontId="20" fillId="0" borderId="20" xfId="0" applyFont="1" applyBorder="1" applyAlignment="1">
      <alignment horizontal="center"/>
    </xf>
    <xf numFmtId="0" fontId="1" fillId="0" borderId="0" xfId="0" applyFont="1" applyAlignment="1"/>
    <xf numFmtId="170" fontId="22" fillId="0" borderId="0" xfId="0" applyNumberFormat="1" applyFont="1"/>
    <xf numFmtId="0" fontId="6" fillId="3" borderId="0" xfId="0" applyFont="1" applyFill="1"/>
    <xf numFmtId="0" fontId="23" fillId="0" borderId="0" xfId="0" applyFont="1"/>
    <xf numFmtId="0" fontId="20" fillId="0" borderId="2" xfId="0" applyFont="1" applyBorder="1"/>
    <xf numFmtId="0" fontId="0" fillId="0" borderId="0" xfId="0" applyFont="1"/>
    <xf numFmtId="0" fontId="25" fillId="0" borderId="0" xfId="0" applyFont="1" applyAlignment="1">
      <alignment horizontal="center"/>
    </xf>
    <xf numFmtId="0" fontId="4" fillId="0" borderId="0" xfId="0" applyFont="1" applyAlignment="1">
      <alignment horizontal="center"/>
    </xf>
    <xf numFmtId="0" fontId="26" fillId="0" borderId="0" xfId="0" applyFont="1" applyAlignment="1">
      <alignment horizontal="center"/>
    </xf>
    <xf numFmtId="0" fontId="27" fillId="0" borderId="0" xfId="0" applyFont="1"/>
    <xf numFmtId="0" fontId="0" fillId="0" borderId="0" xfId="0" applyFont="1" applyBorder="1"/>
    <xf numFmtId="0" fontId="2" fillId="2" borderId="16" xfId="1" applyFont="1"/>
    <xf numFmtId="3" fontId="2" fillId="2" borderId="16" xfId="1" applyNumberFormat="1" applyFont="1"/>
    <xf numFmtId="168" fontId="2" fillId="0" borderId="0" xfId="2" applyNumberFormat="1" applyFont="1" applyFill="1" applyBorder="1"/>
    <xf numFmtId="165" fontId="2" fillId="0" borderId="0" xfId="2" applyNumberFormat="1" applyFont="1" applyFill="1" applyBorder="1"/>
    <xf numFmtId="165" fontId="2" fillId="0" borderId="0" xfId="2" applyNumberFormat="1" applyFont="1"/>
    <xf numFmtId="168" fontId="2" fillId="0" borderId="0" xfId="0" applyNumberFormat="1" applyFont="1" applyFill="1"/>
    <xf numFmtId="0" fontId="4" fillId="0" borderId="0" xfId="3" applyFont="1" applyBorder="1"/>
    <xf numFmtId="164" fontId="2" fillId="0" borderId="0" xfId="2" applyNumberFormat="1" applyFont="1" applyBorder="1"/>
    <xf numFmtId="164" fontId="4" fillId="0" borderId="0" xfId="6" applyNumberFormat="1" applyFont="1" applyBorder="1"/>
    <xf numFmtId="0" fontId="2" fillId="0" borderId="0" xfId="0" applyFont="1" applyBorder="1"/>
    <xf numFmtId="0" fontId="6" fillId="0" borderId="7" xfId="0" applyFont="1" applyBorder="1"/>
    <xf numFmtId="3" fontId="6" fillId="0" borderId="7" xfId="0" applyNumberFormat="1" applyFont="1" applyBorder="1"/>
    <xf numFmtId="0" fontId="2" fillId="0" borderId="0" xfId="5" applyFont="1" applyBorder="1"/>
    <xf numFmtId="168" fontId="2" fillId="0" borderId="0" xfId="5" applyNumberFormat="1" applyFont="1" applyBorder="1"/>
    <xf numFmtId="168" fontId="2" fillId="0" borderId="0" xfId="2" applyNumberFormat="1" applyFont="1" applyBorder="1"/>
    <xf numFmtId="168" fontId="2" fillId="0" borderId="0" xfId="0" applyNumberFormat="1" applyFont="1" applyBorder="1"/>
    <xf numFmtId="0" fontId="2" fillId="0" borderId="0" xfId="6" applyFont="1" applyBorder="1"/>
    <xf numFmtId="168" fontId="2" fillId="0" borderId="0" xfId="6" applyNumberFormat="1" applyFont="1" applyBorder="1"/>
    <xf numFmtId="168" fontId="2" fillId="0" borderId="0" xfId="6" applyNumberFormat="1" applyFont="1" applyFill="1" applyBorder="1"/>
    <xf numFmtId="0" fontId="2" fillId="0" borderId="2" xfId="0" applyFont="1" applyBorder="1"/>
    <xf numFmtId="168" fontId="2" fillId="0" borderId="2" xfId="0" applyNumberFormat="1" applyFont="1" applyBorder="1"/>
    <xf numFmtId="168" fontId="2" fillId="0" borderId="2" xfId="2" applyNumberFormat="1" applyFont="1" applyBorder="1"/>
    <xf numFmtId="0" fontId="2" fillId="0" borderId="2" xfId="5" applyFont="1" applyBorder="1"/>
    <xf numFmtId="168" fontId="2" fillId="0" borderId="2" xfId="5" applyNumberFormat="1" applyFont="1" applyFill="1" applyBorder="1"/>
    <xf numFmtId="0" fontId="4" fillId="0" borderId="7" xfId="4" applyFont="1" applyBorder="1"/>
    <xf numFmtId="0" fontId="4" fillId="0" borderId="7" xfId="4" applyNumberFormat="1" applyFont="1" applyBorder="1"/>
    <xf numFmtId="0" fontId="4" fillId="0" borderId="7" xfId="2" applyNumberFormat="1" applyFont="1" applyBorder="1"/>
    <xf numFmtId="0" fontId="4" fillId="0" borderId="0" xfId="6" applyFont="1" applyBorder="1"/>
    <xf numFmtId="168" fontId="4" fillId="0" borderId="0" xfId="6" applyNumberFormat="1" applyFont="1" applyBorder="1"/>
    <xf numFmtId="169" fontId="2" fillId="0" borderId="2" xfId="0" applyNumberFormat="1" applyFont="1" applyBorder="1"/>
    <xf numFmtId="0" fontId="2" fillId="0" borderId="20" xfId="0" applyFont="1" applyBorder="1"/>
    <xf numFmtId="169" fontId="2" fillId="0" borderId="20" xfId="0" applyNumberFormat="1" applyFont="1" applyBorder="1"/>
    <xf numFmtId="0" fontId="19" fillId="0" borderId="0" xfId="0" applyFont="1" applyBorder="1"/>
    <xf numFmtId="0" fontId="20" fillId="0" borderId="0" xfId="0" applyFont="1" applyBorder="1"/>
    <xf numFmtId="0" fontId="24" fillId="0" borderId="0" xfId="0" applyFont="1" applyBorder="1"/>
    <xf numFmtId="0" fontId="30" fillId="0" borderId="0" xfId="0" applyFont="1" applyBorder="1"/>
    <xf numFmtId="0" fontId="30" fillId="0" borderId="0" xfId="0" applyFont="1"/>
    <xf numFmtId="0" fontId="20" fillId="0" borderId="0" xfId="0" applyFont="1" applyFill="1" applyBorder="1"/>
    <xf numFmtId="0" fontId="22" fillId="0" borderId="0" xfId="6" applyFont="1" applyBorder="1"/>
    <xf numFmtId="0" fontId="20" fillId="0" borderId="7" xfId="0" applyFont="1" applyBorder="1"/>
    <xf numFmtId="169" fontId="20" fillId="0" borderId="0" xfId="0" applyNumberFormat="1" applyFont="1" applyBorder="1"/>
    <xf numFmtId="169" fontId="20" fillId="0" borderId="20" xfId="0" applyNumberFormat="1" applyFont="1" applyBorder="1"/>
    <xf numFmtId="0" fontId="22" fillId="0" borderId="0" xfId="0" applyFont="1" applyBorder="1"/>
    <xf numFmtId="169" fontId="22" fillId="0" borderId="0" xfId="0" applyNumberFormat="1" applyFont="1" applyBorder="1"/>
    <xf numFmtId="0" fontId="22" fillId="0" borderId="2" xfId="0" applyFont="1" applyBorder="1"/>
    <xf numFmtId="169" fontId="22" fillId="0" borderId="2" xfId="0" applyNumberFormat="1" applyFont="1" applyBorder="1"/>
    <xf numFmtId="0" fontId="22" fillId="0" borderId="7" xfId="6" applyFont="1" applyBorder="1"/>
    <xf numFmtId="0" fontId="22" fillId="0" borderId="7" xfId="0" applyFont="1" applyBorder="1"/>
    <xf numFmtId="0" fontId="24" fillId="0" borderId="7" xfId="0" applyFont="1" applyBorder="1" applyAlignment="1">
      <alignment horizontal="left"/>
    </xf>
    <xf numFmtId="0" fontId="34" fillId="0" borderId="0" xfId="0" applyFont="1" applyBorder="1" applyAlignment="1">
      <alignment horizontal="center"/>
    </xf>
    <xf numFmtId="0" fontId="20" fillId="0" borderId="0" xfId="0" applyFont="1" applyBorder="1" applyAlignment="1">
      <alignment horizontal="right"/>
    </xf>
    <xf numFmtId="0" fontId="34" fillId="0" borderId="0" xfId="0" applyFont="1" applyBorder="1" applyAlignment="1">
      <alignment horizontal="left"/>
    </xf>
    <xf numFmtId="0" fontId="34" fillId="0" borderId="0" xfId="0" applyFont="1" applyBorder="1" applyAlignment="1">
      <alignment horizontal="right"/>
    </xf>
    <xf numFmtId="0" fontId="24" fillId="0" borderId="7" xfId="0" applyFont="1" applyBorder="1"/>
    <xf numFmtId="0" fontId="19" fillId="0" borderId="0" xfId="0" applyFont="1" applyAlignment="1">
      <alignment horizontal="right"/>
    </xf>
    <xf numFmtId="165" fontId="19" fillId="0" borderId="0" xfId="2" applyNumberFormat="1" applyFont="1"/>
    <xf numFmtId="168" fontId="19" fillId="0" borderId="0" xfId="2" applyNumberFormat="1" applyFont="1" applyBorder="1"/>
    <xf numFmtId="0" fontId="19" fillId="0" borderId="20" xfId="0" applyFont="1" applyBorder="1"/>
    <xf numFmtId="169" fontId="19" fillId="0" borderId="20" xfId="2" applyNumberFormat="1" applyFont="1" applyBorder="1"/>
    <xf numFmtId="0" fontId="29" fillId="0" borderId="7" xfId="6" applyFont="1" applyBorder="1"/>
    <xf numFmtId="168" fontId="29" fillId="0" borderId="7" xfId="6" applyNumberFormat="1" applyFont="1" applyBorder="1"/>
    <xf numFmtId="168" fontId="29" fillId="0" borderId="0" xfId="2" applyNumberFormat="1" applyFont="1" applyBorder="1"/>
    <xf numFmtId="0" fontId="29" fillId="0" borderId="0" xfId="0" applyFont="1" applyBorder="1"/>
    <xf numFmtId="0" fontId="29" fillId="0" borderId="2" xfId="0" applyFont="1" applyBorder="1"/>
    <xf numFmtId="169" fontId="29" fillId="0" borderId="2" xfId="2" applyNumberFormat="1" applyFont="1" applyBorder="1"/>
    <xf numFmtId="0" fontId="4" fillId="0" borderId="0" xfId="5" applyFont="1" applyBorder="1"/>
    <xf numFmtId="168" fontId="4" fillId="0" borderId="0" xfId="2" applyNumberFormat="1" applyFont="1" applyBorder="1"/>
    <xf numFmtId="165" fontId="4" fillId="0" borderId="7" xfId="2" applyNumberFormat="1" applyFont="1" applyBorder="1"/>
    <xf numFmtId="168" fontId="2" fillId="0" borderId="2" xfId="2" applyNumberFormat="1" applyFont="1" applyFill="1" applyBorder="1"/>
    <xf numFmtId="0" fontId="4" fillId="0" borderId="7" xfId="6" applyFont="1" applyBorder="1"/>
    <xf numFmtId="168" fontId="4" fillId="0" borderId="7" xfId="2" applyNumberFormat="1" applyFont="1" applyBorder="1"/>
    <xf numFmtId="168" fontId="20" fillId="0" borderId="0" xfId="0" applyNumberFormat="1" applyFont="1"/>
    <xf numFmtId="3" fontId="4" fillId="0" borderId="0" xfId="5" applyNumberFormat="1" applyFont="1" applyBorder="1"/>
    <xf numFmtId="3" fontId="2" fillId="0" borderId="0" xfId="0" applyNumberFormat="1" applyFont="1" applyBorder="1"/>
    <xf numFmtId="0" fontId="33" fillId="0" borderId="0" xfId="0" applyFont="1" applyBorder="1"/>
    <xf numFmtId="0" fontId="32" fillId="0" borderId="0" xfId="5" applyFont="1" applyBorder="1"/>
    <xf numFmtId="3" fontId="32" fillId="0" borderId="0" xfId="5" applyNumberFormat="1" applyFont="1" applyBorder="1"/>
    <xf numFmtId="3" fontId="33" fillId="0" borderId="0" xfId="0" applyNumberFormat="1" applyFont="1" applyBorder="1"/>
    <xf numFmtId="0" fontId="6" fillId="0" borderId="0" xfId="0" applyFont="1" applyFill="1"/>
    <xf numFmtId="3" fontId="6" fillId="0" borderId="0" xfId="0" applyNumberFormat="1" applyFont="1" applyFill="1"/>
    <xf numFmtId="164" fontId="4" fillId="0" borderId="7" xfId="4" applyNumberFormat="1" applyFont="1" applyBorder="1"/>
    <xf numFmtId="164" fontId="4" fillId="0" borderId="7" xfId="2" applyNumberFormat="1" applyFont="1" applyBorder="1"/>
    <xf numFmtId="3" fontId="2" fillId="0" borderId="2" xfId="0" applyNumberFormat="1" applyFont="1" applyBorder="1"/>
    <xf numFmtId="3" fontId="4" fillId="0" borderId="7" xfId="6" applyNumberFormat="1" applyFont="1" applyBorder="1"/>
    <xf numFmtId="0" fontId="35" fillId="0" borderId="7" xfId="4" applyFont="1" applyBorder="1"/>
    <xf numFmtId="0" fontId="33" fillId="0" borderId="2" xfId="0" applyFont="1" applyBorder="1"/>
    <xf numFmtId="3" fontId="33" fillId="0" borderId="2" xfId="0" applyNumberFormat="1" applyFont="1" applyBorder="1"/>
    <xf numFmtId="0" fontId="32" fillId="0" borderId="7" xfId="6" applyFont="1" applyBorder="1"/>
    <xf numFmtId="3" fontId="32" fillId="0" borderId="7" xfId="6" applyNumberFormat="1" applyFont="1" applyBorder="1"/>
    <xf numFmtId="0" fontId="4" fillId="0" borderId="2" xfId="0" applyFont="1" applyBorder="1" applyAlignment="1">
      <alignment horizontal="center"/>
    </xf>
    <xf numFmtId="0" fontId="0" fillId="0" borderId="4" xfId="0" applyBorder="1" applyAlignment="1"/>
    <xf numFmtId="0" fontId="15" fillId="0" borderId="0" xfId="3" applyAlignment="1">
      <alignment horizontal="center"/>
    </xf>
    <xf numFmtId="0" fontId="21" fillId="0" borderId="5" xfId="3" applyFont="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0" xfId="0" applyFont="1" applyBorder="1" applyAlignment="1">
      <alignment horizontal="center"/>
    </xf>
    <xf numFmtId="0" fontId="8" fillId="0" borderId="2" xfId="0" applyFont="1" applyBorder="1" applyAlignment="1">
      <alignment horizontal="center"/>
    </xf>
    <xf numFmtId="0" fontId="8" fillId="0" borderId="11" xfId="0" applyFont="1" applyBorder="1" applyAlignment="1">
      <alignment horizontal="center"/>
    </xf>
    <xf numFmtId="0" fontId="31" fillId="0" borderId="2" xfId="3" applyFont="1" applyBorder="1" applyAlignment="1">
      <alignment horizontal="center"/>
    </xf>
    <xf numFmtId="0" fontId="4" fillId="0" borderId="2" xfId="3" applyFont="1" applyBorder="1" applyAlignment="1">
      <alignment horizontal="center"/>
    </xf>
    <xf numFmtId="0" fontId="4" fillId="0" borderId="0" xfId="3" applyFont="1" applyBorder="1" applyAlignment="1">
      <alignment horizontal="center"/>
    </xf>
    <xf numFmtId="0" fontId="28" fillId="0" borderId="2" xfId="0" applyFont="1" applyBorder="1" applyAlignment="1">
      <alignment horizontal="center"/>
    </xf>
    <xf numFmtId="0" fontId="24" fillId="0" borderId="2" xfId="0" applyFont="1" applyBorder="1" applyAlignment="1">
      <alignment horizontal="center"/>
    </xf>
  </cellXfs>
  <cellStyles count="7">
    <cellStyle name="Cálculo" xfId="1" builtinId="22"/>
    <cellStyle name="Moneda" xfId="2" builtinId="4"/>
    <cellStyle name="Normal" xfId="0" builtinId="0"/>
    <cellStyle name="Título" xfId="3" builtinId="15"/>
    <cellStyle name="Título 1" xfId="4" builtinId="16"/>
    <cellStyle name="Título 3" xfId="5" builtinId="18"/>
    <cellStyle name="Total" xfId="6" builtin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381000</xdr:colOff>
      <xdr:row>6</xdr:row>
      <xdr:rowOff>123824</xdr:rowOff>
    </xdr:from>
    <xdr:ext cx="9829800" cy="9048118"/>
    <xdr:sp macro="" textlink="">
      <xdr:nvSpPr>
        <xdr:cNvPr id="2" name="1 CuadroTexto"/>
        <xdr:cNvSpPr txBox="1"/>
      </xdr:nvSpPr>
      <xdr:spPr>
        <a:xfrm>
          <a:off x="381000" y="1504949"/>
          <a:ext cx="9829800" cy="9048118"/>
        </a:xfrm>
        <a:prstGeom prst="rect">
          <a:avLst/>
        </a:prstGeom>
        <a:solidFill>
          <a:schemeClr val="bg1"/>
        </a:solid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es-CL" sz="1100">
              <a:solidFill>
                <a:sysClr val="windowText" lastClr="000000"/>
              </a:solidFill>
            </a:rPr>
            <a:t>Respuesta:</a:t>
          </a:r>
        </a:p>
        <a:p>
          <a:pPr algn="l"/>
          <a:endParaRPr lang="es-CL" sz="1100">
            <a:solidFill>
              <a:sysClr val="windowText" lastClr="000000"/>
            </a:solidFill>
          </a:endParaRPr>
        </a:p>
        <a:p>
          <a:pPr algn="l"/>
          <a:r>
            <a:rPr lang="es-CL" sz="1100" b="1">
              <a:solidFill>
                <a:sysClr val="windowText" lastClr="000000"/>
              </a:solidFill>
            </a:rPr>
            <a:t>I.</a:t>
          </a:r>
        </a:p>
        <a:p>
          <a:pPr algn="l"/>
          <a:r>
            <a:rPr lang="es-CL" sz="1100" b="1">
              <a:solidFill>
                <a:sysClr val="windowText" lastClr="000000"/>
              </a:solidFill>
            </a:rPr>
            <a:t>Memoria anual</a:t>
          </a:r>
        </a:p>
        <a:p>
          <a:pPr algn="l"/>
          <a:r>
            <a:rPr lang="es-CL" sz="1100" b="0">
              <a:solidFill>
                <a:sysClr val="windowText" lastClr="000000"/>
              </a:solidFill>
            </a:rPr>
            <a:t>Informe que suele facilitarse a los accionistas con motivo de la Junta General, que completa, amplía y comenta la información contenida en el balance de situación y en la cuenta de resultados de la sociedad, pudiendo incluir el dictamen de un auditor externo. </a:t>
          </a:r>
        </a:p>
        <a:p>
          <a:pPr algn="l"/>
          <a:endParaRPr lang="es-CL" sz="1100" b="0">
            <a:solidFill>
              <a:sysClr val="windowText" lastClr="000000"/>
            </a:solidFill>
          </a:endParaRPr>
        </a:p>
        <a:p>
          <a:pPr algn="l"/>
          <a:r>
            <a:rPr lang="es-CL" sz="1100" b="1">
              <a:solidFill>
                <a:sysClr val="windowText" lastClr="000000"/>
              </a:solidFill>
            </a:rPr>
            <a:t>Balance</a:t>
          </a:r>
        </a:p>
        <a:p>
          <a:pPr algn="l"/>
          <a:r>
            <a:rPr lang="es-CL" sz="1100" b="0">
              <a:solidFill>
                <a:sysClr val="windowText" lastClr="000000"/>
              </a:solidFill>
            </a:rPr>
            <a:t>El</a:t>
          </a:r>
          <a:r>
            <a:rPr lang="es-CL" sz="1100" b="0" baseline="0">
              <a:solidFill>
                <a:sysClr val="windowText" lastClr="000000"/>
              </a:solidFill>
            </a:rPr>
            <a:t> balance es un estado financiero que presenta en un instante de tiempo los valores de los activos que posee la empresa y de las formas de financiamiento usadas para adquirir la propiedad de esos activos, indicando de este modo el pasivo y el patrimonio</a:t>
          </a:r>
        </a:p>
        <a:p>
          <a:pPr algn="l"/>
          <a:endParaRPr lang="es-CL" sz="1100" b="0">
            <a:solidFill>
              <a:sysClr val="windowText" lastClr="000000"/>
            </a:solidFill>
          </a:endParaRPr>
        </a:p>
        <a:p>
          <a:pPr algn="l"/>
          <a:r>
            <a:rPr lang="es-CL" sz="1100" b="1">
              <a:solidFill>
                <a:sysClr val="windowText" lastClr="000000"/>
              </a:solidFill>
            </a:rPr>
            <a:t>Estado de resultados</a:t>
          </a:r>
        </a:p>
        <a:p>
          <a:pPr algn="l"/>
          <a:r>
            <a:rPr lang="es-CL" sz="1100" b="0">
              <a:solidFill>
                <a:sysClr val="windowText" lastClr="000000"/>
              </a:solidFill>
            </a:rPr>
            <a:t>El estado de resultados es un resumen de todos los ingresos obtenidos durante el año, a los que</a:t>
          </a:r>
          <a:r>
            <a:rPr lang="es-CL" sz="1100" b="0" baseline="0">
              <a:solidFill>
                <a:sysClr val="windowText" lastClr="000000"/>
              </a:solidFill>
            </a:rPr>
            <a:t> se le restan los gastos necesarios y legalmente aceptados para obtener la utilidad del ejercicio</a:t>
          </a:r>
        </a:p>
        <a:p>
          <a:pPr algn="l"/>
          <a:endParaRPr lang="es-CL" sz="1100" b="0">
            <a:solidFill>
              <a:sysClr val="windowText" lastClr="000000"/>
            </a:solidFill>
          </a:endParaRPr>
        </a:p>
        <a:p>
          <a:pPr algn="l"/>
          <a:r>
            <a:rPr lang="es-CL" sz="1100" b="1">
              <a:solidFill>
                <a:sysClr val="windowText" lastClr="000000"/>
              </a:solidFill>
            </a:rPr>
            <a:t>II.</a:t>
          </a:r>
        </a:p>
        <a:p>
          <a:pPr algn="l"/>
          <a:r>
            <a:rPr lang="es-CL" sz="1100" b="1">
              <a:solidFill>
                <a:sysClr val="windowText" lastClr="000000"/>
              </a:solidFill>
            </a:rPr>
            <a:t>Patrimonio</a:t>
          </a:r>
        </a:p>
        <a:p>
          <a:pPr algn="l"/>
          <a:r>
            <a:rPr lang="es-CL" sz="1100" b="0">
              <a:solidFill>
                <a:sysClr val="windowText" lastClr="000000"/>
              </a:solidFill>
            </a:rPr>
            <a:t>es</a:t>
          </a:r>
          <a:r>
            <a:rPr lang="es-CL" sz="1100" b="0" baseline="0">
              <a:solidFill>
                <a:sysClr val="windowText" lastClr="000000"/>
              </a:solidFill>
            </a:rPr>
            <a:t> uno de los componentes de el balance general, el cual es la parte residual de los activos de la empresa, una vez deducidos todos sus pasivos. Dicho de otro modo, es lo que le pertenece a la empresa en la fecha de realizacion del balance</a:t>
          </a:r>
          <a:endParaRPr lang="es-CL" sz="1100" b="0">
            <a:solidFill>
              <a:sysClr val="windowText" lastClr="000000"/>
            </a:solidFill>
          </a:endParaRPr>
        </a:p>
        <a:p>
          <a:pPr algn="l"/>
          <a:endParaRPr lang="es-CL" sz="1100" b="0">
            <a:solidFill>
              <a:srgbClr val="FF0000"/>
            </a:solidFill>
          </a:endParaRPr>
        </a:p>
        <a:p>
          <a:pPr algn="l"/>
          <a:r>
            <a:rPr lang="es-CL" sz="1100" b="1">
              <a:solidFill>
                <a:sysClr val="windowText" lastClr="000000"/>
              </a:solidFill>
            </a:rPr>
            <a:t>Utilidades retenidas</a:t>
          </a:r>
        </a:p>
        <a:p>
          <a:pPr algn="l"/>
          <a:r>
            <a:rPr lang="es-CL" sz="1100" baseline="0">
              <a:solidFill>
                <a:schemeClr val="tx1"/>
              </a:solidFill>
              <a:effectLst/>
              <a:latin typeface="+mn-lt"/>
              <a:ea typeface="+mn-ea"/>
              <a:cs typeface="+mn-cs"/>
            </a:rPr>
            <a:t>retenidas hacen referencia a la parte de los dividendos  </a:t>
          </a:r>
          <a:r>
            <a:rPr lang="es-CL" sz="1100" b="1" baseline="0">
              <a:solidFill>
                <a:schemeClr val="tx1"/>
              </a:solidFill>
              <a:effectLst/>
              <a:latin typeface="+mn-lt"/>
              <a:ea typeface="+mn-ea"/>
              <a:cs typeface="+mn-cs"/>
            </a:rPr>
            <a:t>no</a:t>
          </a:r>
          <a:r>
            <a:rPr lang="es-CL" sz="1100" baseline="0">
              <a:solidFill>
                <a:schemeClr val="tx1"/>
              </a:solidFill>
              <a:effectLst/>
              <a:latin typeface="+mn-lt"/>
              <a:ea typeface="+mn-ea"/>
              <a:cs typeface="+mn-cs"/>
            </a:rPr>
            <a:t> distribuidos entre los socios o accionistas</a:t>
          </a:r>
        </a:p>
        <a:p>
          <a:pPr algn="l"/>
          <a:endParaRPr lang="es-CL" sz="1100" b="0">
            <a:solidFill>
              <a:srgbClr val="FF0000"/>
            </a:solidFill>
          </a:endParaRPr>
        </a:p>
        <a:p>
          <a:pPr algn="l"/>
          <a:r>
            <a:rPr lang="es-CL" sz="1100" b="1">
              <a:solidFill>
                <a:sysClr val="windowText" lastClr="000000"/>
              </a:solidFill>
            </a:rPr>
            <a:t>III.</a:t>
          </a:r>
        </a:p>
        <a:p>
          <a:pPr algn="l"/>
          <a:r>
            <a:rPr lang="es-CL" sz="1100" b="1">
              <a:solidFill>
                <a:sysClr val="windowText" lastClr="000000"/>
              </a:solidFill>
            </a:rPr>
            <a:t>Depreciación</a:t>
          </a:r>
        </a:p>
        <a:p>
          <a:pPr algn="l"/>
          <a:r>
            <a:rPr lang="es-CL" sz="1100" b="0">
              <a:solidFill>
                <a:sysClr val="windowText" lastClr="000000"/>
              </a:solidFill>
            </a:rPr>
            <a:t>corresponde</a:t>
          </a:r>
          <a:r>
            <a:rPr lang="es-CL" sz="1100" b="0" baseline="0">
              <a:solidFill>
                <a:sysClr val="windowText" lastClr="000000"/>
              </a:solidFill>
            </a:rPr>
            <a:t> a un concepto abstracto que se supone representa el desgaste de las instalaciones utilizadas en la produccion  del periodo por la empresa. Esta legalmente reglamentada</a:t>
          </a:r>
        </a:p>
        <a:p>
          <a:pPr algn="l"/>
          <a:endParaRPr lang="es-CL" sz="1100" b="0">
            <a:solidFill>
              <a:sysClr val="windowText" lastClr="000000"/>
            </a:solidFill>
          </a:endParaRPr>
        </a:p>
        <a:p>
          <a:pPr algn="l"/>
          <a:r>
            <a:rPr lang="es-CL" sz="1100" b="1">
              <a:solidFill>
                <a:sysClr val="windowText" lastClr="000000"/>
              </a:solidFill>
            </a:rPr>
            <a:t>Activos</a:t>
          </a:r>
          <a:r>
            <a:rPr lang="es-CL" sz="1100" b="1" baseline="0">
              <a:solidFill>
                <a:sysClr val="windowText" lastClr="000000"/>
              </a:solidFill>
            </a:rPr>
            <a:t> tangibles</a:t>
          </a:r>
        </a:p>
        <a:p>
          <a:pPr algn="l"/>
          <a:r>
            <a:rPr lang="es-CL">
              <a:effectLst/>
            </a:rPr>
            <a:t>Se consideran activos tangibles todos los bienes de naturaleza material susceptibles de ser percibidos por los sentidos, como por ejemplo: materia</a:t>
          </a:r>
          <a:r>
            <a:rPr lang="es-CL" baseline="0">
              <a:effectLst/>
            </a:rPr>
            <a:t> prima, moviliaria, maquinaria, terreno, etc</a:t>
          </a:r>
          <a:endParaRPr lang="es-CL" sz="1100" b="1" baseline="0">
            <a:solidFill>
              <a:srgbClr val="FF0000"/>
            </a:solidFill>
          </a:endParaRPr>
        </a:p>
        <a:p>
          <a:pPr algn="l"/>
          <a:endParaRPr lang="es-CL" sz="1100" b="1" baseline="0">
            <a:solidFill>
              <a:srgbClr val="FF0000"/>
            </a:solidFill>
          </a:endParaRPr>
        </a:p>
        <a:p>
          <a:pPr algn="l"/>
          <a:r>
            <a:rPr lang="es-CL" sz="1100" b="1" baseline="0">
              <a:solidFill>
                <a:sysClr val="windowText" lastClr="000000"/>
              </a:solidFill>
            </a:rPr>
            <a:t>Amortizacion</a:t>
          </a:r>
        </a:p>
        <a:p>
          <a:pPr algn="l"/>
          <a:r>
            <a:rPr lang="es-CL"/>
            <a:t>Una amortización es una disminución gradual o extinción gradual de cualquier deuda durante un periodo de tiempo. La amortización de un préstamo se da cuando el prestatario paga al prestamista un reembolso de dinero prestado en un cierto plazo con tasas de interés estipuladas</a:t>
          </a:r>
        </a:p>
        <a:p>
          <a:pPr algn="l"/>
          <a:endParaRPr lang="es-CL" sz="1100" b="1" baseline="0">
            <a:solidFill>
              <a:sysClr val="windowText" lastClr="000000"/>
            </a:solidFill>
          </a:endParaRPr>
        </a:p>
        <a:p>
          <a:pPr algn="l"/>
          <a:r>
            <a:rPr lang="es-CL" sz="1100" b="1" baseline="0">
              <a:solidFill>
                <a:sysClr val="windowText" lastClr="000000"/>
              </a:solidFill>
            </a:rPr>
            <a:t>Activos intangibles</a:t>
          </a:r>
        </a:p>
        <a:p>
          <a:pPr algn="l"/>
          <a:r>
            <a:rPr lang="es-CL">
              <a:effectLst/>
            </a:rPr>
            <a:t>Se consideran activos intangibles aquellos bienes de naturaleza inmaterial tales como por ejemplo:conocimiento, relaciones con los clientes, los procesos operativos,</a:t>
          </a:r>
          <a:r>
            <a:rPr lang="es-CL" baseline="0">
              <a:effectLst/>
            </a:rPr>
            <a:t> capacidades, habilidades, etc</a:t>
          </a:r>
          <a:endParaRPr lang="es-CL" sz="1100" b="0" baseline="0"/>
        </a:p>
        <a:p>
          <a:pPr algn="l"/>
          <a:endParaRPr lang="es-CL" sz="1100" b="0" baseline="0"/>
        </a:p>
        <a:p>
          <a:pPr algn="l"/>
          <a:r>
            <a:rPr lang="es-CL" sz="1100" b="1" baseline="0"/>
            <a:t>EBITDA</a:t>
          </a:r>
        </a:p>
        <a:p>
          <a:pPr algn="l"/>
          <a:r>
            <a:rPr lang="es-CL" sz="1100" b="0" baseline="0"/>
            <a:t>(earning before interests, taxes, depreciation &amp; amortization) Corresponde a la diferencia entre los ingresos y los gastos, o dicho de otro modo el resultado operacional bruto</a:t>
          </a:r>
        </a:p>
        <a:p>
          <a:pPr algn="l"/>
          <a:endParaRPr lang="es-CL" sz="1100" b="0"/>
        </a:p>
        <a:p>
          <a:pPr algn="l"/>
          <a:r>
            <a:rPr lang="es-CL" sz="1100" b="1"/>
            <a:t>IV.</a:t>
          </a:r>
        </a:p>
        <a:p>
          <a:pPr algn="l"/>
          <a:r>
            <a:rPr lang="es-CL" sz="1100" b="1"/>
            <a:t>Valor de mercado agregado (MVA)</a:t>
          </a:r>
        </a:p>
        <a:p>
          <a:pPr algn="l"/>
          <a:r>
            <a:rPr lang="es-CL" sz="1100"/>
            <a:t>Es la maximización de la diferencia entre el valor de mercado de las acciones de la empresa y el patrimonio</a:t>
          </a:r>
          <a:r>
            <a:rPr lang="es-CL" sz="1100" baseline="0"/>
            <a:t> que han aportado los inversionistas</a:t>
          </a:r>
          <a:endParaRPr lang="es-CL" sz="1100"/>
        </a:p>
        <a:p>
          <a:pPr algn="l"/>
          <a:endParaRPr lang="es-CL" sz="1100"/>
        </a:p>
        <a:p>
          <a:pPr algn="l"/>
          <a:r>
            <a:rPr lang="es-CL" sz="1100" b="1"/>
            <a:t>Valor</a:t>
          </a:r>
          <a:r>
            <a:rPr lang="es-CL" sz="1100" b="1" baseline="0"/>
            <a:t> económico agregado (EVA) </a:t>
          </a:r>
        </a:p>
        <a:p>
          <a:pPr algn="l"/>
          <a:r>
            <a:rPr lang="es-CL" sz="1100" baseline="0"/>
            <a:t>es la diferencia entre la utilidad operacional neta despues de impuestos (UONDI) y el costo de capital total (CCT), incluyendo el costo de capittal del patrimonio. Este mide la eficiencia de la operacion de la empresa durante el ejercicio, y es una estimaion del valor creado por los ejecutivos durante el ejercicio. Se diferencia escencialmente de la utilidad del ejercicio porque en esta ultima no se refleja en absoluto el costo de capital del patrimonio.</a:t>
          </a:r>
          <a:endParaRPr lang="es-CL"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57765</xdr:colOff>
      <xdr:row>4</xdr:row>
      <xdr:rowOff>70515</xdr:rowOff>
    </xdr:from>
    <xdr:ext cx="1828800" cy="264560"/>
    <xdr:sp macro="" textlink="">
      <xdr:nvSpPr>
        <xdr:cNvPr id="2" name="1 CuadroTexto"/>
        <xdr:cNvSpPr txBox="1"/>
      </xdr:nvSpPr>
      <xdr:spPr>
        <a:xfrm>
          <a:off x="3944580" y="1023015"/>
          <a:ext cx="18288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MX" sz="1100" b="0" i="0">
              <a:latin typeface="Cambria Math"/>
            </a:rPr>
            <a:t>𝐸𝑉𝐴=𝐸𝐵𝐼𝑇</a:t>
          </a:r>
          <a:r>
            <a:rPr lang="es-CL" sz="1100"/>
            <a:t>*(1-T)</a:t>
          </a:r>
          <a:r>
            <a:rPr lang="es-CL" sz="1100" baseline="0"/>
            <a:t> - CC*Cap</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389535</xdr:colOff>
      <xdr:row>4</xdr:row>
      <xdr:rowOff>166997</xdr:rowOff>
    </xdr:from>
    <xdr:ext cx="2571786" cy="264560"/>
    <xdr:sp macro="" textlink="">
      <xdr:nvSpPr>
        <xdr:cNvPr id="2" name="1 CuadroTexto"/>
        <xdr:cNvSpPr txBox="1"/>
      </xdr:nvSpPr>
      <xdr:spPr>
        <a:xfrm>
          <a:off x="389535" y="1131867"/>
          <a:ext cx="257178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MX" sz="1100" b="0" i="0">
              <a:latin typeface="Cambria Math"/>
            </a:rPr>
            <a:t>𝑀𝑉𝐴=𝑉𝑎𝑙𝑜𝑟 𝑑𝑒 𝑀𝑒𝑟𝑐𝑎𝑑𝑜 𝐴𝑔𝑟𝑒𝑔𝑎𝑑𝑜</a:t>
          </a:r>
          <a:endParaRPr lang="es-CL" sz="1100"/>
        </a:p>
      </xdr:txBody>
    </xdr:sp>
    <xdr:clientData/>
  </xdr:oneCellAnchor>
  <xdr:oneCellAnchor>
    <xdr:from>
      <xdr:col>0</xdr:col>
      <xdr:colOff>381494</xdr:colOff>
      <xdr:row>5</xdr:row>
      <xdr:rowOff>151843</xdr:rowOff>
    </xdr:from>
    <xdr:ext cx="3867174" cy="264560"/>
    <xdr:sp macro="" textlink="">
      <xdr:nvSpPr>
        <xdr:cNvPr id="3" name="2 CuadroTexto"/>
        <xdr:cNvSpPr txBox="1"/>
      </xdr:nvSpPr>
      <xdr:spPr>
        <a:xfrm>
          <a:off x="381494" y="1308450"/>
          <a:ext cx="38671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MX" sz="1100" b="0" i="0">
              <a:latin typeface="Cambria Math"/>
            </a:rPr>
            <a:t>𝑀𝑉𝐴=𝑉𝑎𝑙𝑜𝑟 𝑑𝑒 𝑚𝑒𝑟𝑐𝑎𝑑𝑜 𝑑𝑒 𝑙𝑎𝑠 𝑎𝑐𝑐𝑖𝑜𝑛𝑒𝑠 −𝑃𝑎𝑡𝑟𝑖𝑚𝑜𝑛𝑖𝑜</a:t>
          </a:r>
          <a:endParaRPr lang="es-CL" sz="1100"/>
        </a:p>
      </xdr:txBody>
    </xdr:sp>
    <xdr:clientData/>
  </xdr:oneCellAnchor>
  <xdr:oneCellAnchor>
    <xdr:from>
      <xdr:col>0</xdr:col>
      <xdr:colOff>381494</xdr:colOff>
      <xdr:row>6</xdr:row>
      <xdr:rowOff>148008</xdr:rowOff>
    </xdr:from>
    <xdr:ext cx="4229122" cy="264560"/>
    <xdr:sp macro="" textlink="">
      <xdr:nvSpPr>
        <xdr:cNvPr id="4" name="3 CuadroTexto"/>
        <xdr:cNvSpPr txBox="1"/>
      </xdr:nvSpPr>
      <xdr:spPr>
        <a:xfrm>
          <a:off x="381494" y="1496352"/>
          <a:ext cx="422912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s-MX" sz="1100" b="0" i="0">
              <a:latin typeface="Cambria Math"/>
            </a:rPr>
            <a:t>𝑀𝑉𝐴=(𝑁𝑢𝑚𝑒𝑟𝑜 𝑑𝑒 𝑎𝑐𝑐𝑖𝑜𝑛𝑒𝑠∗𝑃𝑟𝑒𝑐𝑖𝑜 𝑑𝑒 𝑎𝑐𝑐𝑖𝑜𝑛)−𝑃𝑎𝑡𝑟𝑖𝑚𝑜𝑛𝑖𝑜</a:t>
          </a:r>
          <a:endParaRPr lang="es-CL"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4</xdr:col>
      <xdr:colOff>606137</xdr:colOff>
      <xdr:row>24</xdr:row>
      <xdr:rowOff>23615</xdr:rowOff>
    </xdr:from>
    <xdr:to>
      <xdr:col>9</xdr:col>
      <xdr:colOff>495930</xdr:colOff>
      <xdr:row>26</xdr:row>
      <xdr:rowOff>39359</xdr:rowOff>
    </xdr:to>
    <xdr:sp macro="" textlink="">
      <xdr:nvSpPr>
        <xdr:cNvPr id="3" name="2 Forma libre"/>
        <xdr:cNvSpPr/>
      </xdr:nvSpPr>
      <xdr:spPr>
        <a:xfrm>
          <a:off x="3510868" y="5478842"/>
          <a:ext cx="3093657" cy="440827"/>
        </a:xfrm>
        <a:custGeom>
          <a:avLst/>
          <a:gdLst>
            <a:gd name="connsiteX0" fmla="*/ 0 w 3739153"/>
            <a:gd name="connsiteY0" fmla="*/ 0 h 1033843"/>
            <a:gd name="connsiteX1" fmla="*/ 1944359 w 3739153"/>
            <a:gd name="connsiteY1" fmla="*/ 1031219 h 1033843"/>
            <a:gd name="connsiteX2" fmla="*/ 3739153 w 3739153"/>
            <a:gd name="connsiteY2" fmla="*/ 15744 h 1033843"/>
          </a:gdLst>
          <a:ahLst/>
          <a:cxnLst>
            <a:cxn ang="0">
              <a:pos x="connsiteX0" y="connsiteY0"/>
            </a:cxn>
            <a:cxn ang="0">
              <a:pos x="connsiteX1" y="connsiteY1"/>
            </a:cxn>
            <a:cxn ang="0">
              <a:pos x="connsiteX2" y="connsiteY2"/>
            </a:cxn>
          </a:cxnLst>
          <a:rect l="l" t="t" r="r" b="b"/>
          <a:pathLst>
            <a:path w="3739153" h="1033843">
              <a:moveTo>
                <a:pt x="0" y="0"/>
              </a:moveTo>
              <a:cubicBezTo>
                <a:pt x="660583" y="514297"/>
                <a:pt x="1321167" y="1028595"/>
                <a:pt x="1944359" y="1031219"/>
              </a:cubicBezTo>
              <a:cubicBezTo>
                <a:pt x="2567551" y="1033843"/>
                <a:pt x="3153352" y="524793"/>
                <a:pt x="3739153" y="15744"/>
              </a:cubicBezTo>
            </a:path>
          </a:pathLst>
        </a:cu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s-MX" sz="1100"/>
        </a:p>
      </xdr:txBody>
    </xdr:sp>
    <xdr:clientData/>
  </xdr:twoCellAnchor>
  <xdr:twoCellAnchor>
    <xdr:from>
      <xdr:col>10</xdr:col>
      <xdr:colOff>55104</xdr:colOff>
      <xdr:row>20</xdr:row>
      <xdr:rowOff>108895</xdr:rowOff>
    </xdr:from>
    <xdr:to>
      <xdr:col>11</xdr:col>
      <xdr:colOff>55103</xdr:colOff>
      <xdr:row>23</xdr:row>
      <xdr:rowOff>86591</xdr:rowOff>
    </xdr:to>
    <xdr:sp macro="" textlink="">
      <xdr:nvSpPr>
        <xdr:cNvPr id="4" name="3 Forma libre"/>
        <xdr:cNvSpPr/>
      </xdr:nvSpPr>
      <xdr:spPr>
        <a:xfrm>
          <a:off x="6927273" y="4745445"/>
          <a:ext cx="763574" cy="568088"/>
        </a:xfrm>
        <a:custGeom>
          <a:avLst/>
          <a:gdLst>
            <a:gd name="connsiteX0" fmla="*/ 70847 w 763574"/>
            <a:gd name="connsiteY0" fmla="*/ 568088 h 568088"/>
            <a:gd name="connsiteX1" fmla="*/ 669111 w 763574"/>
            <a:gd name="connsiteY1" fmla="*/ 410650 h 568088"/>
            <a:gd name="connsiteX2" fmla="*/ 637624 w 763574"/>
            <a:gd name="connsiteY2" fmla="*/ 40671 h 568088"/>
            <a:gd name="connsiteX3" fmla="*/ 0 w 763574"/>
            <a:gd name="connsiteY3" fmla="*/ 166621 h 568088"/>
          </a:gdLst>
          <a:ahLst/>
          <a:cxnLst>
            <a:cxn ang="0">
              <a:pos x="connsiteX0" y="connsiteY0"/>
            </a:cxn>
            <a:cxn ang="0">
              <a:pos x="connsiteX1" y="connsiteY1"/>
            </a:cxn>
            <a:cxn ang="0">
              <a:pos x="connsiteX2" y="connsiteY2"/>
            </a:cxn>
            <a:cxn ang="0">
              <a:pos x="connsiteX3" y="connsiteY3"/>
            </a:cxn>
          </a:cxnLst>
          <a:rect l="l" t="t" r="r" b="b"/>
          <a:pathLst>
            <a:path w="763574" h="568088">
              <a:moveTo>
                <a:pt x="70847" y="568088"/>
              </a:moveTo>
              <a:cubicBezTo>
                <a:pt x="322747" y="533320"/>
                <a:pt x="574648" y="498553"/>
                <a:pt x="669111" y="410650"/>
              </a:cubicBezTo>
              <a:cubicBezTo>
                <a:pt x="763574" y="322747"/>
                <a:pt x="749142" y="81342"/>
                <a:pt x="637624" y="40671"/>
              </a:cubicBezTo>
              <a:cubicBezTo>
                <a:pt x="526106" y="0"/>
                <a:pt x="263053" y="83310"/>
                <a:pt x="0" y="166621"/>
              </a:cubicBezTo>
            </a:path>
          </a:pathLst>
        </a:cu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s-MX" sz="1100"/>
        </a:p>
      </xdr:txBody>
    </xdr:sp>
    <xdr:clientData/>
  </xdr:twoCellAnchor>
  <xdr:twoCellAnchor>
    <xdr:from>
      <xdr:col>8</xdr:col>
      <xdr:colOff>133945</xdr:colOff>
      <xdr:row>22</xdr:row>
      <xdr:rowOff>133946</xdr:rowOff>
    </xdr:from>
    <xdr:to>
      <xdr:col>9</xdr:col>
      <xdr:colOff>379511</xdr:colOff>
      <xdr:row>46</xdr:row>
      <xdr:rowOff>119064</xdr:rowOff>
    </xdr:to>
    <xdr:sp macro="" textlink="">
      <xdr:nvSpPr>
        <xdr:cNvPr id="6" name="5 Forma libre"/>
        <xdr:cNvSpPr/>
      </xdr:nvSpPr>
      <xdr:spPr>
        <a:xfrm>
          <a:off x="5447109" y="5149454"/>
          <a:ext cx="1004590" cy="4792266"/>
        </a:xfrm>
        <a:custGeom>
          <a:avLst/>
          <a:gdLst>
            <a:gd name="connsiteX0" fmla="*/ 0 w 1004590"/>
            <a:gd name="connsiteY0" fmla="*/ 4598789 h 4598789"/>
            <a:gd name="connsiteX1" fmla="*/ 892969 w 1004590"/>
            <a:gd name="connsiteY1" fmla="*/ 1726406 h 4598789"/>
            <a:gd name="connsiteX2" fmla="*/ 669727 w 1004590"/>
            <a:gd name="connsiteY2" fmla="*/ 0 h 4598789"/>
          </a:gdLst>
          <a:ahLst/>
          <a:cxnLst>
            <a:cxn ang="0">
              <a:pos x="connsiteX0" y="connsiteY0"/>
            </a:cxn>
            <a:cxn ang="0">
              <a:pos x="connsiteX1" y="connsiteY1"/>
            </a:cxn>
            <a:cxn ang="0">
              <a:pos x="connsiteX2" y="connsiteY2"/>
            </a:cxn>
          </a:cxnLst>
          <a:rect l="l" t="t" r="r" b="b"/>
          <a:pathLst>
            <a:path w="1004590" h="4598789">
              <a:moveTo>
                <a:pt x="0" y="4598789"/>
              </a:moveTo>
              <a:cubicBezTo>
                <a:pt x="390674" y="3545830"/>
                <a:pt x="781348" y="2492871"/>
                <a:pt x="892969" y="1726406"/>
              </a:cubicBezTo>
              <a:cubicBezTo>
                <a:pt x="1004590" y="959941"/>
                <a:pt x="837158" y="479970"/>
                <a:pt x="669727" y="0"/>
              </a:cubicBezTo>
            </a:path>
          </a:pathLst>
        </a:cu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s-MX" sz="1100"/>
        </a:p>
      </xdr:txBody>
    </xdr:sp>
    <xdr:clientData/>
  </xdr:twoCellAnchor>
  <xdr:twoCellAnchor>
    <xdr:from>
      <xdr:col>3</xdr:col>
      <xdr:colOff>688440</xdr:colOff>
      <xdr:row>24</xdr:row>
      <xdr:rowOff>0</xdr:rowOff>
    </xdr:from>
    <xdr:to>
      <xdr:col>8</xdr:col>
      <xdr:colOff>565842</xdr:colOff>
      <xdr:row>28</xdr:row>
      <xdr:rowOff>70730</xdr:rowOff>
    </xdr:to>
    <xdr:sp macro="" textlink="">
      <xdr:nvSpPr>
        <xdr:cNvPr id="8" name="7 Forma libre"/>
        <xdr:cNvSpPr/>
      </xdr:nvSpPr>
      <xdr:spPr>
        <a:xfrm>
          <a:off x="2819777" y="5450941"/>
          <a:ext cx="3083837" cy="919492"/>
        </a:xfrm>
        <a:custGeom>
          <a:avLst/>
          <a:gdLst>
            <a:gd name="connsiteX0" fmla="*/ 3083837 w 3083837"/>
            <a:gd name="connsiteY0" fmla="*/ 0 h 919492"/>
            <a:gd name="connsiteX1" fmla="*/ 1320297 w 3083837"/>
            <a:gd name="connsiteY1" fmla="*/ 914777 h 919492"/>
            <a:gd name="connsiteX2" fmla="*/ 0 w 3083837"/>
            <a:gd name="connsiteY2" fmla="*/ 28292 h 919492"/>
          </a:gdLst>
          <a:ahLst/>
          <a:cxnLst>
            <a:cxn ang="0">
              <a:pos x="connsiteX0" y="connsiteY0"/>
            </a:cxn>
            <a:cxn ang="0">
              <a:pos x="connsiteX1" y="connsiteY1"/>
            </a:cxn>
            <a:cxn ang="0">
              <a:pos x="connsiteX2" y="connsiteY2"/>
            </a:cxn>
          </a:cxnLst>
          <a:rect l="l" t="t" r="r" b="b"/>
          <a:pathLst>
            <a:path w="3083837" h="919492">
              <a:moveTo>
                <a:pt x="3083837" y="0"/>
              </a:moveTo>
              <a:cubicBezTo>
                <a:pt x="2459053" y="455031"/>
                <a:pt x="1834270" y="910062"/>
                <a:pt x="1320297" y="914777"/>
              </a:cubicBezTo>
              <a:cubicBezTo>
                <a:pt x="806324" y="919492"/>
                <a:pt x="403162" y="473892"/>
                <a:pt x="0" y="28292"/>
              </a:cubicBezTo>
            </a:path>
          </a:pathLst>
        </a:cu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s-MX" sz="1100"/>
        </a:p>
      </xdr:txBody>
    </xdr:sp>
    <xdr:clientData/>
  </xdr:twoCellAnchor>
  <xdr:twoCellAnchor>
    <xdr:from>
      <xdr:col>2</xdr:col>
      <xdr:colOff>943069</xdr:colOff>
      <xdr:row>16</xdr:row>
      <xdr:rowOff>122600</xdr:rowOff>
    </xdr:from>
    <xdr:to>
      <xdr:col>3</xdr:col>
      <xdr:colOff>537549</xdr:colOff>
      <xdr:row>23</xdr:row>
      <xdr:rowOff>9432</xdr:rowOff>
    </xdr:to>
    <xdr:sp macro="" textlink="">
      <xdr:nvSpPr>
        <xdr:cNvPr id="10" name="9 Forma libre"/>
        <xdr:cNvSpPr/>
      </xdr:nvSpPr>
      <xdr:spPr>
        <a:xfrm>
          <a:off x="2093614" y="3960892"/>
          <a:ext cx="575272" cy="1301436"/>
        </a:xfrm>
        <a:custGeom>
          <a:avLst/>
          <a:gdLst>
            <a:gd name="connsiteX0" fmla="*/ 635000 w 635000"/>
            <a:gd name="connsiteY0" fmla="*/ 1367451 h 1367451"/>
            <a:gd name="connsiteX1" fmla="*/ 22005 w 635000"/>
            <a:gd name="connsiteY1" fmla="*/ 433812 h 1367451"/>
            <a:gd name="connsiteX2" fmla="*/ 502970 w 635000"/>
            <a:gd name="connsiteY2" fmla="*/ 0 h 1367451"/>
          </a:gdLst>
          <a:ahLst/>
          <a:cxnLst>
            <a:cxn ang="0">
              <a:pos x="connsiteX0" y="connsiteY0"/>
            </a:cxn>
            <a:cxn ang="0">
              <a:pos x="connsiteX1" y="connsiteY1"/>
            </a:cxn>
            <a:cxn ang="0">
              <a:pos x="connsiteX2" y="connsiteY2"/>
            </a:cxn>
          </a:cxnLst>
          <a:rect l="l" t="t" r="r" b="b"/>
          <a:pathLst>
            <a:path w="635000" h="1367451">
              <a:moveTo>
                <a:pt x="635000" y="1367451"/>
              </a:moveTo>
              <a:cubicBezTo>
                <a:pt x="339505" y="1014586"/>
                <a:pt x="44010" y="661721"/>
                <a:pt x="22005" y="433812"/>
              </a:cubicBezTo>
              <a:cubicBezTo>
                <a:pt x="0" y="205903"/>
                <a:pt x="251485" y="102951"/>
                <a:pt x="502970" y="0"/>
              </a:cubicBezTo>
            </a:path>
          </a:pathLst>
        </a:cu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es-MX"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L156"/>
  <sheetViews>
    <sheetView topLeftCell="A44" workbookViewId="0">
      <selection activeCell="D50" sqref="D50:D55"/>
    </sheetView>
  </sheetViews>
  <sheetFormatPr baseColWidth="10" defaultColWidth="11.42578125" defaultRowHeight="18.75"/>
  <cols>
    <col min="1" max="1" width="11.42578125" style="3"/>
    <col min="2" max="12" width="11.42578125" style="13"/>
  </cols>
  <sheetData>
    <row r="1" spans="1:10" ht="19.5" customHeight="1" thickBot="1">
      <c r="A1" s="183" t="s">
        <v>0</v>
      </c>
      <c r="B1" s="183"/>
      <c r="C1" s="183"/>
      <c r="D1" s="183"/>
      <c r="E1" s="183"/>
      <c r="F1" s="183"/>
      <c r="G1" s="183"/>
      <c r="H1" s="183"/>
      <c r="I1" s="183"/>
      <c r="J1" s="183"/>
    </row>
    <row r="2" spans="1:10">
      <c r="A2" s="2"/>
      <c r="B2" s="14"/>
      <c r="C2" s="14"/>
      <c r="D2" s="14"/>
      <c r="E2" s="14"/>
      <c r="F2" s="14"/>
      <c r="G2" s="14"/>
      <c r="H2" s="15"/>
    </row>
    <row r="3" spans="1:10" s="5" customFormat="1">
      <c r="A3" s="3"/>
      <c r="B3" s="4" t="s">
        <v>1</v>
      </c>
    </row>
    <row r="4" spans="1:10" s="5" customFormat="1">
      <c r="A4" s="3">
        <v>51</v>
      </c>
      <c r="B4" s="6" t="s">
        <v>2</v>
      </c>
    </row>
    <row r="5" spans="1:10" s="5" customFormat="1">
      <c r="A5" s="3"/>
      <c r="B5" s="6" t="s">
        <v>3</v>
      </c>
    </row>
    <row r="6" spans="1:10" s="5" customFormat="1">
      <c r="A6" s="3">
        <v>52</v>
      </c>
      <c r="B6" s="6" t="s">
        <v>4</v>
      </c>
    </row>
    <row r="7" spans="1:10" s="5" customFormat="1">
      <c r="A7" s="3"/>
      <c r="B7" s="6" t="s">
        <v>5</v>
      </c>
    </row>
    <row r="8" spans="1:10" s="5" customFormat="1">
      <c r="A8" s="3"/>
      <c r="B8" s="6" t="s">
        <v>6</v>
      </c>
    </row>
    <row r="9" spans="1:10" s="5" customFormat="1">
      <c r="A9" s="3">
        <v>53</v>
      </c>
      <c r="B9" s="6" t="s">
        <v>7</v>
      </c>
    </row>
    <row r="10" spans="1:10" s="5" customFormat="1">
      <c r="A10" s="3">
        <v>54</v>
      </c>
      <c r="B10" s="6" t="s">
        <v>8</v>
      </c>
    </row>
    <row r="11" spans="1:10" s="5" customFormat="1">
      <c r="A11" s="3">
        <v>55</v>
      </c>
      <c r="B11" s="6" t="s">
        <v>9</v>
      </c>
    </row>
    <row r="12" spans="1:10" s="5" customFormat="1">
      <c r="A12" s="3"/>
      <c r="B12" s="6" t="s">
        <v>10</v>
      </c>
    </row>
    <row r="13" spans="1:10" s="5" customFormat="1">
      <c r="A13" s="3"/>
      <c r="B13" s="6" t="s">
        <v>11</v>
      </c>
    </row>
    <row r="14" spans="1:10" s="5" customFormat="1">
      <c r="A14" s="3"/>
      <c r="B14" s="6" t="s">
        <v>12</v>
      </c>
    </row>
    <row r="15" spans="1:10" s="5" customFormat="1">
      <c r="A15" s="3"/>
      <c r="B15" s="6" t="s">
        <v>13</v>
      </c>
    </row>
    <row r="16" spans="1:10" ht="19.5" thickBot="1">
      <c r="A16" s="1"/>
      <c r="B16" s="19"/>
      <c r="C16" s="19"/>
      <c r="D16" s="19"/>
      <c r="E16" s="19"/>
      <c r="F16" s="19"/>
      <c r="G16" s="19"/>
      <c r="H16" s="12"/>
      <c r="I16" s="12"/>
      <c r="J16" s="12"/>
    </row>
    <row r="17" spans="1:8">
      <c r="A17" s="2"/>
      <c r="B17" s="4" t="s">
        <v>14</v>
      </c>
      <c r="C17" s="14"/>
      <c r="D17" s="14"/>
      <c r="E17" s="14"/>
      <c r="F17" s="14"/>
      <c r="G17" s="14"/>
      <c r="H17" s="15"/>
    </row>
    <row r="18" spans="1:8">
      <c r="A18" s="2">
        <v>56</v>
      </c>
      <c r="B18" s="6" t="s">
        <v>15</v>
      </c>
      <c r="D18" s="14"/>
      <c r="E18" s="14"/>
      <c r="F18" s="14"/>
      <c r="G18" s="14"/>
      <c r="H18" s="15"/>
    </row>
    <row r="19" spans="1:8">
      <c r="A19" s="2"/>
      <c r="B19" s="6" t="s">
        <v>16</v>
      </c>
      <c r="D19" s="14"/>
      <c r="E19" s="14"/>
      <c r="F19" s="14"/>
      <c r="G19" s="14"/>
      <c r="H19" s="15"/>
    </row>
    <row r="20" spans="1:8">
      <c r="A20" s="2">
        <v>57</v>
      </c>
      <c r="B20" s="6" t="s">
        <v>17</v>
      </c>
      <c r="D20" s="14"/>
      <c r="E20" s="14"/>
      <c r="F20" s="14"/>
      <c r="G20" s="14"/>
      <c r="H20" s="15"/>
    </row>
    <row r="21" spans="1:8">
      <c r="A21" s="2"/>
      <c r="B21" s="6" t="s">
        <v>18</v>
      </c>
      <c r="D21" s="14"/>
      <c r="E21" s="14"/>
      <c r="F21" s="14"/>
      <c r="G21" s="14"/>
      <c r="H21" s="15"/>
    </row>
    <row r="22" spans="1:8">
      <c r="A22" s="2">
        <v>58</v>
      </c>
      <c r="B22" s="6" t="s">
        <v>19</v>
      </c>
      <c r="D22" s="14"/>
      <c r="E22" s="14"/>
      <c r="F22" s="14"/>
      <c r="G22" s="14"/>
      <c r="H22" s="15"/>
    </row>
    <row r="23" spans="1:8">
      <c r="A23" s="2"/>
      <c r="B23" s="6" t="s">
        <v>20</v>
      </c>
      <c r="D23" s="14"/>
      <c r="E23" s="14"/>
      <c r="F23" s="14"/>
      <c r="G23" s="14"/>
      <c r="H23" s="15"/>
    </row>
    <row r="24" spans="1:8">
      <c r="A24" s="2"/>
      <c r="B24" s="6" t="s">
        <v>21</v>
      </c>
      <c r="D24" s="14"/>
      <c r="E24" s="14"/>
      <c r="F24" s="14"/>
      <c r="G24" s="14"/>
      <c r="H24" s="15"/>
    </row>
    <row r="25" spans="1:8">
      <c r="A25" s="2">
        <v>59</v>
      </c>
      <c r="B25" s="6" t="s">
        <v>22</v>
      </c>
      <c r="D25" s="14"/>
      <c r="E25" s="14"/>
      <c r="F25" s="14"/>
      <c r="G25" s="14"/>
      <c r="H25" s="15"/>
    </row>
    <row r="26" spans="1:8">
      <c r="A26" s="2"/>
      <c r="B26" s="6" t="s">
        <v>23</v>
      </c>
      <c r="D26" s="14"/>
      <c r="E26" s="14"/>
      <c r="F26" s="14"/>
      <c r="G26" s="14"/>
      <c r="H26" s="15"/>
    </row>
    <row r="27" spans="1:8">
      <c r="A27" s="2"/>
      <c r="B27" s="6" t="s">
        <v>24</v>
      </c>
      <c r="D27" s="14"/>
      <c r="E27" s="14"/>
      <c r="F27" s="14"/>
      <c r="G27" s="14"/>
      <c r="H27" s="15"/>
    </row>
    <row r="28" spans="1:8">
      <c r="A28" s="2">
        <v>60</v>
      </c>
      <c r="B28" s="6" t="s">
        <v>25</v>
      </c>
      <c r="D28" s="14"/>
      <c r="E28" s="14"/>
      <c r="F28" s="14"/>
      <c r="G28" s="14"/>
      <c r="H28" s="15"/>
    </row>
    <row r="29" spans="1:8">
      <c r="A29" s="2"/>
      <c r="B29" s="6" t="s">
        <v>26</v>
      </c>
      <c r="D29" s="14"/>
      <c r="E29" s="14"/>
      <c r="F29" s="14"/>
      <c r="G29" s="14"/>
      <c r="H29" s="15"/>
    </row>
    <row r="30" spans="1:8">
      <c r="A30" s="2"/>
      <c r="B30" s="6" t="s">
        <v>27</v>
      </c>
      <c r="D30" s="14"/>
      <c r="E30" s="14"/>
      <c r="F30" s="14"/>
      <c r="G30" s="14"/>
      <c r="H30" s="15"/>
    </row>
    <row r="31" spans="1:8">
      <c r="A31" s="2">
        <v>61</v>
      </c>
      <c r="B31" s="6" t="s">
        <v>28</v>
      </c>
      <c r="D31" s="14"/>
      <c r="E31" s="14"/>
      <c r="F31" s="14"/>
      <c r="G31" s="14"/>
      <c r="H31" s="15"/>
    </row>
    <row r="32" spans="1:8">
      <c r="A32" s="2"/>
      <c r="B32" s="6" t="s">
        <v>29</v>
      </c>
      <c r="D32" s="14"/>
      <c r="E32" s="14"/>
      <c r="F32" s="14"/>
      <c r="G32" s="14"/>
      <c r="H32" s="15"/>
    </row>
    <row r="33" spans="1:11">
      <c r="A33" s="2"/>
      <c r="B33" s="6" t="s">
        <v>30</v>
      </c>
      <c r="D33" s="14"/>
      <c r="E33" s="14"/>
      <c r="F33" s="14"/>
      <c r="G33" s="14"/>
      <c r="H33" s="15"/>
    </row>
    <row r="34" spans="1:11">
      <c r="A34" s="2"/>
      <c r="B34" s="6" t="s">
        <v>31</v>
      </c>
      <c r="D34" s="14"/>
      <c r="E34" s="14"/>
      <c r="F34" s="14"/>
      <c r="G34" s="14"/>
      <c r="H34" s="15"/>
    </row>
    <row r="35" spans="1:11">
      <c r="A35" s="2">
        <v>62</v>
      </c>
      <c r="B35" s="6" t="s">
        <v>32</v>
      </c>
      <c r="D35" s="14"/>
      <c r="E35" s="14"/>
      <c r="F35" s="14"/>
      <c r="G35" s="14"/>
      <c r="H35" s="15"/>
    </row>
    <row r="36" spans="1:11">
      <c r="B36" s="6" t="s">
        <v>33</v>
      </c>
      <c r="D36" s="14"/>
      <c r="E36" s="14"/>
      <c r="F36" s="14"/>
      <c r="G36" s="14"/>
      <c r="H36" s="15"/>
    </row>
    <row r="37" spans="1:11">
      <c r="B37" s="6" t="s">
        <v>34</v>
      </c>
      <c r="D37" s="14"/>
      <c r="E37" s="14"/>
      <c r="F37" s="14"/>
      <c r="G37" s="14"/>
      <c r="H37" s="15"/>
    </row>
    <row r="38" spans="1:11">
      <c r="A38" s="2">
        <v>63</v>
      </c>
      <c r="B38" s="6" t="s">
        <v>35</v>
      </c>
      <c r="D38" s="14"/>
      <c r="E38" s="14"/>
      <c r="F38" s="14"/>
      <c r="G38" s="14"/>
      <c r="H38" s="15"/>
    </row>
    <row r="39" spans="1:11">
      <c r="A39" s="2"/>
      <c r="B39" s="6" t="s">
        <v>36</v>
      </c>
      <c r="D39" s="14"/>
      <c r="E39" s="14"/>
      <c r="F39" s="14"/>
      <c r="G39" s="14"/>
      <c r="H39" s="15"/>
    </row>
    <row r="40" spans="1:11">
      <c r="A40" s="2"/>
      <c r="B40" s="6" t="s">
        <v>37</v>
      </c>
      <c r="D40" s="14"/>
      <c r="E40" s="14"/>
      <c r="F40" s="14"/>
      <c r="G40" s="14"/>
      <c r="H40" s="15"/>
    </row>
    <row r="41" spans="1:11">
      <c r="A41" s="2"/>
      <c r="B41" s="6" t="s">
        <v>38</v>
      </c>
      <c r="D41" s="14"/>
      <c r="E41" s="14"/>
      <c r="F41" s="14"/>
      <c r="G41" s="14"/>
      <c r="H41" s="15"/>
    </row>
    <row r="42" spans="1:11">
      <c r="A42" s="2"/>
      <c r="B42" s="6" t="s">
        <v>39</v>
      </c>
      <c r="D42" s="14"/>
      <c r="E42" s="14"/>
      <c r="F42" s="14"/>
      <c r="G42" s="14"/>
      <c r="H42" s="15"/>
    </row>
    <row r="43" spans="1:11">
      <c r="A43" s="2">
        <v>64</v>
      </c>
      <c r="B43" s="6" t="s">
        <v>40</v>
      </c>
      <c r="D43" s="14"/>
      <c r="E43" s="14"/>
      <c r="F43" s="14"/>
      <c r="G43" s="14"/>
      <c r="H43" s="15"/>
    </row>
    <row r="44" spans="1:11">
      <c r="A44" s="2"/>
      <c r="B44" s="6" t="s">
        <v>41</v>
      </c>
      <c r="D44" s="14"/>
      <c r="E44" s="14"/>
      <c r="F44" s="14"/>
      <c r="G44" s="14"/>
      <c r="H44" s="15"/>
    </row>
    <row r="45" spans="1:11">
      <c r="A45" s="2"/>
      <c r="B45" s="6" t="s">
        <v>42</v>
      </c>
      <c r="D45" s="14"/>
      <c r="E45" s="14"/>
      <c r="F45" s="14"/>
      <c r="G45" s="14"/>
      <c r="H45" s="15"/>
    </row>
    <row r="46" spans="1:11" ht="19.5" thickBot="1">
      <c r="A46" s="1"/>
      <c r="B46" s="19"/>
      <c r="C46" s="19"/>
      <c r="D46" s="19"/>
      <c r="E46" s="19"/>
      <c r="F46" s="19"/>
      <c r="G46" s="19"/>
      <c r="H46" s="12"/>
      <c r="I46" s="12"/>
      <c r="J46" s="12"/>
      <c r="K46" s="15"/>
    </row>
    <row r="47" spans="1:11">
      <c r="A47" s="2"/>
      <c r="B47" s="7" t="s">
        <v>43</v>
      </c>
      <c r="C47" s="14"/>
      <c r="D47" s="14"/>
      <c r="E47" s="14"/>
      <c r="F47" s="14"/>
      <c r="G47" s="14"/>
      <c r="H47" s="15"/>
      <c r="K47" s="15"/>
    </row>
    <row r="48" spans="1:11">
      <c r="A48" s="3">
        <v>65</v>
      </c>
      <c r="B48" s="13" t="s">
        <v>44</v>
      </c>
    </row>
    <row r="49" spans="1:10">
      <c r="B49" s="13" t="s">
        <v>151</v>
      </c>
    </row>
    <row r="50" spans="1:10">
      <c r="B50" s="13" t="s">
        <v>45</v>
      </c>
      <c r="D50" s="13">
        <v>60</v>
      </c>
      <c r="E50" s="13" t="s">
        <v>46</v>
      </c>
      <c r="G50" s="13">
        <v>340</v>
      </c>
    </row>
    <row r="51" spans="1:10">
      <c r="B51" s="13" t="s">
        <v>47</v>
      </c>
      <c r="D51" s="13">
        <v>820</v>
      </c>
      <c r="E51" s="13" t="s">
        <v>48</v>
      </c>
      <c r="G51" s="13">
        <v>130</v>
      </c>
    </row>
    <row r="52" spans="1:10">
      <c r="B52" s="13" t="s">
        <v>49</v>
      </c>
      <c r="D52" s="13">
        <v>80</v>
      </c>
      <c r="E52" s="13" t="s">
        <v>50</v>
      </c>
      <c r="G52" s="13">
        <v>240</v>
      </c>
    </row>
    <row r="53" spans="1:10">
      <c r="B53" s="13" t="s">
        <v>51</v>
      </c>
      <c r="D53" s="13">
        <v>60</v>
      </c>
      <c r="E53" s="13" t="s">
        <v>52</v>
      </c>
      <c r="G53" s="13">
        <v>120</v>
      </c>
    </row>
    <row r="54" spans="1:10">
      <c r="B54" s="13" t="s">
        <v>53</v>
      </c>
      <c r="D54" s="13">
        <v>20</v>
      </c>
      <c r="E54" s="13" t="s">
        <v>54</v>
      </c>
      <c r="G54" s="13">
        <v>45</v>
      </c>
    </row>
    <row r="55" spans="1:10">
      <c r="B55" s="13" t="s">
        <v>55</v>
      </c>
      <c r="D55" s="13">
        <v>40</v>
      </c>
      <c r="E55" s="13" t="s">
        <v>56</v>
      </c>
      <c r="G55" s="13">
        <v>20</v>
      </c>
    </row>
    <row r="56" spans="1:10">
      <c r="B56" s="13" t="s">
        <v>57</v>
      </c>
    </row>
    <row r="57" spans="1:10" ht="19.5" thickBot="1">
      <c r="A57" s="1"/>
      <c r="B57" s="12"/>
      <c r="C57" s="12"/>
      <c r="D57" s="12"/>
      <c r="E57" s="12"/>
      <c r="F57" s="12"/>
      <c r="G57" s="12"/>
      <c r="H57" s="12"/>
      <c r="I57" s="12"/>
      <c r="J57" s="12"/>
    </row>
    <row r="58" spans="1:10">
      <c r="A58" s="3">
        <v>66</v>
      </c>
      <c r="B58" s="13" t="s">
        <v>152</v>
      </c>
    </row>
    <row r="59" spans="1:10">
      <c r="B59" s="13" t="s">
        <v>58</v>
      </c>
    </row>
    <row r="60" spans="1:10">
      <c r="B60" s="13" t="s">
        <v>59</v>
      </c>
      <c r="D60" s="16">
        <v>400000</v>
      </c>
      <c r="E60" s="13" t="s">
        <v>46</v>
      </c>
      <c r="G60" s="16">
        <v>9000000</v>
      </c>
    </row>
    <row r="61" spans="1:10">
      <c r="B61" s="13" t="s">
        <v>60</v>
      </c>
      <c r="D61" s="16">
        <v>6000000</v>
      </c>
      <c r="E61" s="13" t="s">
        <v>61</v>
      </c>
      <c r="G61" s="16">
        <v>1200000</v>
      </c>
    </row>
    <row r="62" spans="1:10">
      <c r="B62" s="13" t="s">
        <v>62</v>
      </c>
      <c r="D62" s="16">
        <v>8000000</v>
      </c>
      <c r="E62" s="13" t="s">
        <v>63</v>
      </c>
      <c r="G62" s="16">
        <v>1200000</v>
      </c>
    </row>
    <row r="63" spans="1:10">
      <c r="B63" s="13" t="s">
        <v>64</v>
      </c>
      <c r="D63" s="16">
        <v>1600000</v>
      </c>
      <c r="E63" s="13" t="s">
        <v>65</v>
      </c>
      <c r="G63" s="16">
        <v>13600000</v>
      </c>
    </row>
    <row r="64" spans="1:10">
      <c r="B64" s="13" t="s">
        <v>66</v>
      </c>
      <c r="D64" s="16">
        <v>10000000</v>
      </c>
    </row>
    <row r="65" spans="1:10">
      <c r="B65" s="13" t="s">
        <v>67</v>
      </c>
      <c r="D65" s="16"/>
    </row>
    <row r="66" spans="1:10">
      <c r="B66" s="5" t="s">
        <v>68</v>
      </c>
    </row>
    <row r="67" spans="1:10">
      <c r="B67" s="5" t="s">
        <v>69</v>
      </c>
    </row>
    <row r="68" spans="1:10">
      <c r="B68" s="5" t="s">
        <v>70</v>
      </c>
    </row>
    <row r="69" spans="1:10">
      <c r="B69" s="5" t="s">
        <v>71</v>
      </c>
    </row>
    <row r="70" spans="1:10">
      <c r="B70" s="5" t="s">
        <v>72</v>
      </c>
    </row>
    <row r="71" spans="1:10" ht="19.5" thickBot="1">
      <c r="A71" s="1"/>
      <c r="B71" s="12"/>
      <c r="C71" s="12"/>
      <c r="D71" s="12"/>
      <c r="E71" s="12"/>
      <c r="F71" s="12"/>
      <c r="G71" s="12"/>
      <c r="H71" s="12"/>
      <c r="I71" s="12"/>
      <c r="J71" s="12"/>
    </row>
    <row r="72" spans="1:10">
      <c r="A72" s="3">
        <v>67</v>
      </c>
      <c r="B72" s="13" t="s">
        <v>153</v>
      </c>
    </row>
    <row r="73" spans="1:10">
      <c r="B73" s="13" t="s">
        <v>73</v>
      </c>
    </row>
    <row r="74" spans="1:10">
      <c r="B74" s="13" t="s">
        <v>74</v>
      </c>
      <c r="D74" s="13">
        <f>G75-D75</f>
        <v>25</v>
      </c>
      <c r="E74" s="13" t="s">
        <v>50</v>
      </c>
      <c r="G74" s="13">
        <v>20</v>
      </c>
    </row>
    <row r="75" spans="1:10">
      <c r="B75" s="13" t="s">
        <v>75</v>
      </c>
      <c r="D75" s="13">
        <v>50</v>
      </c>
      <c r="E75" s="13" t="s">
        <v>76</v>
      </c>
      <c r="G75" s="13">
        <v>75</v>
      </c>
    </row>
    <row r="76" spans="1:10">
      <c r="B76" s="13" t="s">
        <v>77</v>
      </c>
      <c r="D76" s="13">
        <v>75</v>
      </c>
      <c r="E76" s="13" t="s">
        <v>78</v>
      </c>
      <c r="G76" s="13">
        <v>120</v>
      </c>
    </row>
    <row r="77" spans="1:10">
      <c r="B77" s="13" t="s">
        <v>79</v>
      </c>
      <c r="D77" s="13">
        <v>120</v>
      </c>
      <c r="E77" s="13" t="s">
        <v>80</v>
      </c>
      <c r="G77" s="13">
        <v>50</v>
      </c>
    </row>
    <row r="78" spans="1:10">
      <c r="B78" s="13" t="s">
        <v>81</v>
      </c>
    </row>
    <row r="79" spans="1:10">
      <c r="B79" s="13" t="s">
        <v>82</v>
      </c>
    </row>
    <row r="80" spans="1:10">
      <c r="B80" s="13" t="s">
        <v>83</v>
      </c>
    </row>
    <row r="81" spans="1:10">
      <c r="B81" s="5" t="s">
        <v>84</v>
      </c>
    </row>
    <row r="82" spans="1:10" ht="19.5" thickBot="1">
      <c r="A82" s="1"/>
      <c r="B82" s="12"/>
      <c r="C82" s="12"/>
      <c r="D82" s="12"/>
      <c r="E82" s="12"/>
      <c r="F82" s="12"/>
      <c r="G82" s="12"/>
      <c r="H82" s="12"/>
      <c r="I82" s="12"/>
      <c r="J82" s="12"/>
    </row>
    <row r="83" spans="1:10">
      <c r="A83" s="3">
        <v>68</v>
      </c>
      <c r="B83" s="13" t="s">
        <v>154</v>
      </c>
    </row>
    <row r="84" spans="1:10">
      <c r="B84" s="13" t="s">
        <v>85</v>
      </c>
    </row>
    <row r="85" spans="1:10">
      <c r="B85" s="13" t="s">
        <v>86</v>
      </c>
    </row>
    <row r="86" spans="1:10">
      <c r="B86" s="13" t="s">
        <v>87</v>
      </c>
    </row>
    <row r="87" spans="1:10">
      <c r="B87" s="13" t="s">
        <v>88</v>
      </c>
    </row>
    <row r="88" spans="1:10">
      <c r="B88" s="5" t="s">
        <v>89</v>
      </c>
    </row>
    <row r="89" spans="1:10" ht="19.5" thickBot="1">
      <c r="A89" s="1"/>
      <c r="B89" s="12"/>
      <c r="C89" s="12"/>
      <c r="D89" s="12"/>
      <c r="E89" s="12"/>
      <c r="F89" s="12"/>
      <c r="G89" s="12"/>
      <c r="H89" s="12"/>
      <c r="I89" s="12"/>
      <c r="J89" s="12"/>
    </row>
    <row r="90" spans="1:10">
      <c r="A90" s="3">
        <v>69</v>
      </c>
      <c r="B90" s="13" t="s">
        <v>90</v>
      </c>
    </row>
    <row r="91" spans="1:10" ht="19.5" thickBot="1">
      <c r="B91" s="183" t="s">
        <v>91</v>
      </c>
      <c r="C91" s="183"/>
      <c r="D91" s="183"/>
      <c r="E91" s="183"/>
      <c r="F91" s="183"/>
      <c r="G91" s="183"/>
    </row>
    <row r="92" spans="1:10" ht="19.5" thickBot="1">
      <c r="B92" s="12"/>
      <c r="C92" s="12">
        <v>2004</v>
      </c>
      <c r="D92" s="12">
        <v>2003</v>
      </c>
      <c r="E92" s="12"/>
      <c r="F92" s="12">
        <v>2004</v>
      </c>
      <c r="G92" s="12">
        <v>2003</v>
      </c>
    </row>
    <row r="93" spans="1:10">
      <c r="B93" s="13" t="s">
        <v>92</v>
      </c>
      <c r="C93" s="16">
        <v>300</v>
      </c>
      <c r="D93" s="16">
        <v>200</v>
      </c>
      <c r="E93" s="13" t="s">
        <v>93</v>
      </c>
      <c r="F93" s="16">
        <v>140</v>
      </c>
      <c r="G93" s="16">
        <v>120</v>
      </c>
    </row>
    <row r="94" spans="1:10" ht="19.5" thickBot="1">
      <c r="B94" s="12" t="s">
        <v>94</v>
      </c>
      <c r="C94" s="17">
        <v>1800</v>
      </c>
      <c r="D94" s="17">
        <v>1600</v>
      </c>
      <c r="E94" s="12" t="s">
        <v>95</v>
      </c>
      <c r="F94" s="17">
        <v>1500</v>
      </c>
      <c r="G94" s="17">
        <v>1200</v>
      </c>
    </row>
    <row r="95" spans="1:10" ht="19.5" thickBot="1">
      <c r="C95" s="8" t="s">
        <v>96</v>
      </c>
      <c r="D95" s="12"/>
      <c r="E95" s="12"/>
      <c r="F95" s="9">
        <v>2004</v>
      </c>
    </row>
    <row r="96" spans="1:10">
      <c r="C96" s="13" t="s">
        <v>97</v>
      </c>
      <c r="F96" s="16">
        <v>3900</v>
      </c>
    </row>
    <row r="97" spans="1:10">
      <c r="C97" s="13" t="s">
        <v>98</v>
      </c>
      <c r="F97" s="16">
        <v>2060</v>
      </c>
    </row>
    <row r="98" spans="1:10">
      <c r="C98" s="13" t="s">
        <v>99</v>
      </c>
      <c r="F98" s="16">
        <v>700</v>
      </c>
    </row>
    <row r="99" spans="1:10" ht="19.5" thickBot="1">
      <c r="C99" s="12" t="s">
        <v>100</v>
      </c>
      <c r="D99" s="12"/>
      <c r="E99" s="12"/>
      <c r="F99" s="17">
        <v>480</v>
      </c>
    </row>
    <row r="100" spans="1:10">
      <c r="B100" s="13" t="s">
        <v>156</v>
      </c>
    </row>
    <row r="101" spans="1:10">
      <c r="B101" s="13" t="s">
        <v>101</v>
      </c>
      <c r="H101" s="18">
        <v>600</v>
      </c>
      <c r="I101" s="13" t="s">
        <v>102</v>
      </c>
    </row>
    <row r="102" spans="1:10" s="5" customFormat="1" ht="15.75">
      <c r="A102" s="10"/>
      <c r="B102" s="5" t="s">
        <v>103</v>
      </c>
    </row>
    <row r="103" spans="1:10" s="5" customFormat="1" ht="15.75">
      <c r="A103" s="10"/>
      <c r="B103" s="5" t="s">
        <v>104</v>
      </c>
      <c r="G103" s="11"/>
    </row>
    <row r="104" spans="1:10" ht="19.5" thickBot="1">
      <c r="A104" s="1"/>
      <c r="B104" s="12"/>
      <c r="C104" s="12"/>
      <c r="D104" s="12"/>
      <c r="E104" s="12"/>
      <c r="F104" s="12"/>
      <c r="G104" s="12"/>
      <c r="H104" s="12"/>
      <c r="I104" s="12"/>
      <c r="J104" s="12"/>
    </row>
    <row r="105" spans="1:10">
      <c r="A105" s="3">
        <v>70</v>
      </c>
      <c r="B105" s="13" t="s">
        <v>155</v>
      </c>
    </row>
    <row r="106" spans="1:10">
      <c r="B106" s="13" t="s">
        <v>105</v>
      </c>
    </row>
    <row r="107" spans="1:10">
      <c r="B107" s="13" t="s">
        <v>106</v>
      </c>
    </row>
    <row r="108" spans="1:10">
      <c r="B108" s="13" t="s">
        <v>107</v>
      </c>
    </row>
    <row r="109" spans="1:10">
      <c r="B109" s="13" t="s">
        <v>108</v>
      </c>
    </row>
    <row r="110" spans="1:10">
      <c r="B110" s="13" t="s">
        <v>109</v>
      </c>
    </row>
    <row r="111" spans="1:10">
      <c r="B111" s="13" t="s">
        <v>110</v>
      </c>
    </row>
    <row r="112" spans="1:10">
      <c r="B112" s="5" t="s">
        <v>111</v>
      </c>
    </row>
    <row r="113" spans="1:10">
      <c r="B113" s="5" t="s">
        <v>112</v>
      </c>
    </row>
    <row r="114" spans="1:10">
      <c r="B114" s="5" t="s">
        <v>113</v>
      </c>
    </row>
    <row r="115" spans="1:10" ht="19.5" thickBot="1">
      <c r="A115" s="1"/>
      <c r="B115" s="12"/>
      <c r="C115" s="12"/>
      <c r="D115" s="12"/>
      <c r="E115" s="12"/>
      <c r="F115" s="12"/>
      <c r="G115" s="12"/>
      <c r="H115" s="12"/>
      <c r="I115" s="12"/>
      <c r="J115" s="12"/>
    </row>
    <row r="116" spans="1:10">
      <c r="A116" s="3">
        <v>71</v>
      </c>
      <c r="B116" s="5" t="s">
        <v>114</v>
      </c>
      <c r="C116" s="5"/>
      <c r="D116" s="5"/>
      <c r="E116" s="5"/>
      <c r="F116" s="5"/>
      <c r="G116" s="5"/>
      <c r="H116" s="5"/>
      <c r="I116" s="5"/>
    </row>
    <row r="117" spans="1:10">
      <c r="B117" s="5" t="s">
        <v>115</v>
      </c>
      <c r="C117" s="5"/>
      <c r="D117" s="5"/>
      <c r="E117" s="5"/>
      <c r="F117" s="5"/>
      <c r="G117" s="5"/>
      <c r="H117" s="5"/>
      <c r="I117" s="5"/>
    </row>
    <row r="118" spans="1:10">
      <c r="B118" s="5" t="s">
        <v>116</v>
      </c>
      <c r="C118" s="5"/>
      <c r="D118" s="5"/>
      <c r="E118" s="5"/>
      <c r="F118" s="5"/>
      <c r="G118" s="5"/>
      <c r="H118" s="5"/>
      <c r="I118" s="5"/>
    </row>
    <row r="119" spans="1:10">
      <c r="B119" s="5" t="s">
        <v>117</v>
      </c>
      <c r="C119" s="5"/>
      <c r="D119" s="5"/>
      <c r="E119" s="5"/>
      <c r="F119" s="5"/>
      <c r="G119" s="5"/>
      <c r="H119" s="5"/>
      <c r="I119" s="5"/>
    </row>
    <row r="120" spans="1:10">
      <c r="B120" s="5" t="s">
        <v>118</v>
      </c>
      <c r="C120" s="5"/>
      <c r="D120" s="5"/>
      <c r="E120" s="5"/>
      <c r="F120" s="5"/>
      <c r="G120" s="5"/>
      <c r="H120" s="5"/>
      <c r="I120" s="5"/>
    </row>
    <row r="121" spans="1:10">
      <c r="B121" s="5" t="s">
        <v>119</v>
      </c>
      <c r="C121" s="5"/>
      <c r="D121" s="5"/>
      <c r="E121" s="5"/>
      <c r="F121" s="5"/>
      <c r="G121" s="5"/>
      <c r="H121" s="5"/>
      <c r="I121" s="5"/>
    </row>
    <row r="122" spans="1:10">
      <c r="B122" s="5" t="s">
        <v>120</v>
      </c>
      <c r="C122" s="5"/>
      <c r="D122" s="5"/>
      <c r="E122" s="5"/>
      <c r="F122" s="5"/>
      <c r="G122" s="5"/>
      <c r="H122" s="5"/>
      <c r="I122" s="5"/>
    </row>
    <row r="123" spans="1:10">
      <c r="B123" s="5" t="s">
        <v>121</v>
      </c>
      <c r="C123" s="5"/>
      <c r="D123" s="5"/>
      <c r="E123" s="5"/>
      <c r="F123" s="5"/>
      <c r="G123" s="5"/>
      <c r="H123" s="5"/>
      <c r="I123" s="5"/>
    </row>
    <row r="124" spans="1:10">
      <c r="B124" s="5" t="s">
        <v>122</v>
      </c>
      <c r="C124" s="5"/>
      <c r="D124" s="5"/>
      <c r="E124" s="5"/>
      <c r="F124" s="5"/>
      <c r="G124" s="5"/>
      <c r="H124" s="5"/>
      <c r="I124" s="5"/>
    </row>
    <row r="125" spans="1:10">
      <c r="B125" s="5" t="s">
        <v>123</v>
      </c>
      <c r="C125" s="5"/>
      <c r="D125" s="5"/>
      <c r="E125" s="5"/>
      <c r="F125" s="5"/>
      <c r="G125" s="5"/>
      <c r="H125" s="5"/>
      <c r="I125" s="5"/>
    </row>
    <row r="126" spans="1:10">
      <c r="B126" s="5" t="s">
        <v>124</v>
      </c>
      <c r="C126" s="5"/>
      <c r="D126" s="5"/>
      <c r="E126" s="5"/>
      <c r="F126" s="5"/>
      <c r="G126" s="5"/>
      <c r="H126" s="5"/>
      <c r="I126" s="5"/>
    </row>
    <row r="127" spans="1:10">
      <c r="B127" s="5" t="s">
        <v>125</v>
      </c>
      <c r="C127" s="5"/>
      <c r="D127" s="5"/>
      <c r="E127" s="5"/>
      <c r="F127" s="5"/>
      <c r="G127" s="5"/>
      <c r="H127" s="5"/>
      <c r="I127" s="5"/>
    </row>
    <row r="128" spans="1:10">
      <c r="B128" s="5" t="s">
        <v>126</v>
      </c>
      <c r="C128" s="5"/>
      <c r="D128" s="5"/>
      <c r="E128" s="5"/>
      <c r="F128" s="5"/>
      <c r="G128" s="5"/>
      <c r="H128" s="5"/>
      <c r="I128" s="5"/>
    </row>
    <row r="129" spans="1:10">
      <c r="B129" s="5" t="s">
        <v>127</v>
      </c>
      <c r="C129" s="5"/>
      <c r="D129" s="5"/>
      <c r="E129" s="5"/>
      <c r="F129" s="5"/>
      <c r="G129" s="5"/>
      <c r="H129" s="5"/>
      <c r="I129" s="5"/>
    </row>
    <row r="130" spans="1:10">
      <c r="B130" s="5" t="s">
        <v>128</v>
      </c>
      <c r="C130" s="5"/>
      <c r="D130" s="5"/>
      <c r="E130" s="5"/>
      <c r="F130" s="5"/>
      <c r="G130" s="5"/>
      <c r="H130" s="5"/>
      <c r="I130" s="5"/>
    </row>
    <row r="131" spans="1:10" ht="19.5" thickBot="1">
      <c r="A131" s="1"/>
      <c r="B131" s="12"/>
      <c r="C131" s="12"/>
      <c r="D131" s="12"/>
      <c r="E131" s="12"/>
      <c r="F131" s="12"/>
      <c r="G131" s="12"/>
      <c r="H131" s="12"/>
      <c r="I131" s="12"/>
      <c r="J131" s="12"/>
    </row>
    <row r="132" spans="1:10">
      <c r="A132" s="3">
        <v>72</v>
      </c>
      <c r="B132" s="5" t="s">
        <v>129</v>
      </c>
    </row>
    <row r="133" spans="1:10">
      <c r="B133" s="5" t="s">
        <v>130</v>
      </c>
    </row>
    <row r="134" spans="1:10">
      <c r="B134" s="5" t="s">
        <v>131</v>
      </c>
    </row>
    <row r="135" spans="1:10">
      <c r="B135" s="5" t="s">
        <v>132</v>
      </c>
    </row>
    <row r="136" spans="1:10">
      <c r="B136" s="5" t="s">
        <v>133</v>
      </c>
    </row>
    <row r="137" spans="1:10">
      <c r="B137" s="5" t="s">
        <v>134</v>
      </c>
    </row>
    <row r="138" spans="1:10" ht="19.5" thickBot="1">
      <c r="A138" s="1"/>
      <c r="B138" s="12"/>
      <c r="C138" s="12"/>
      <c r="D138" s="12"/>
      <c r="E138" s="12"/>
      <c r="F138" s="12"/>
      <c r="G138" s="12"/>
      <c r="H138" s="12"/>
      <c r="I138" s="12"/>
      <c r="J138" s="12"/>
    </row>
    <row r="139" spans="1:10">
      <c r="A139" s="3">
        <v>73</v>
      </c>
      <c r="B139" s="5" t="s">
        <v>135</v>
      </c>
    </row>
    <row r="140" spans="1:10">
      <c r="B140" s="5" t="s">
        <v>136</v>
      </c>
    </row>
    <row r="141" spans="1:10">
      <c r="B141" s="5" t="s">
        <v>137</v>
      </c>
    </row>
    <row r="142" spans="1:10">
      <c r="B142" s="5" t="s">
        <v>138</v>
      </c>
    </row>
    <row r="143" spans="1:10" ht="19.5" thickBot="1">
      <c r="A143" s="1"/>
      <c r="B143" s="12"/>
      <c r="C143" s="12"/>
      <c r="D143" s="12"/>
      <c r="E143" s="12"/>
      <c r="F143" s="12"/>
      <c r="G143" s="12"/>
      <c r="H143" s="12"/>
      <c r="I143" s="12"/>
      <c r="J143" s="12"/>
    </row>
    <row r="144" spans="1:10">
      <c r="A144" s="3">
        <v>74</v>
      </c>
      <c r="B144" s="5" t="s">
        <v>139</v>
      </c>
    </row>
    <row r="145" spans="1:10">
      <c r="B145" s="5" t="s">
        <v>140</v>
      </c>
    </row>
    <row r="146" spans="1:10">
      <c r="B146" s="5" t="s">
        <v>141</v>
      </c>
    </row>
    <row r="147" spans="1:10">
      <c r="B147" s="5" t="s">
        <v>142</v>
      </c>
    </row>
    <row r="148" spans="1:10">
      <c r="B148" s="5" t="s">
        <v>143</v>
      </c>
    </row>
    <row r="149" spans="1:10">
      <c r="B149" s="5" t="s">
        <v>144</v>
      </c>
    </row>
    <row r="150" spans="1:10" ht="19.5" thickBot="1">
      <c r="A150" s="1"/>
      <c r="B150" s="12"/>
      <c r="C150" s="12"/>
      <c r="D150" s="12"/>
      <c r="E150" s="12"/>
      <c r="F150" s="12"/>
      <c r="G150" s="12"/>
      <c r="H150" s="12"/>
      <c r="I150" s="12"/>
      <c r="J150" s="12"/>
    </row>
    <row r="151" spans="1:10">
      <c r="A151" s="3">
        <v>75</v>
      </c>
      <c r="B151" s="5" t="s">
        <v>145</v>
      </c>
    </row>
    <row r="152" spans="1:10">
      <c r="B152" s="5" t="s">
        <v>146</v>
      </c>
    </row>
    <row r="153" spans="1:10">
      <c r="B153" s="5" t="s">
        <v>147</v>
      </c>
    </row>
    <row r="154" spans="1:10">
      <c r="B154" s="5" t="s">
        <v>148</v>
      </c>
    </row>
    <row r="155" spans="1:10">
      <c r="B155" s="5" t="s">
        <v>149</v>
      </c>
    </row>
    <row r="156" spans="1:10">
      <c r="B156" s="5" t="s">
        <v>150</v>
      </c>
    </row>
  </sheetData>
  <mergeCells count="2">
    <mergeCell ref="B91:G91"/>
    <mergeCell ref="A1:J1"/>
  </mergeCells>
  <phoneticPr fontId="10"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sheetPr>
    <tabColor rgb="FF002060"/>
  </sheetPr>
  <dimension ref="A1:J16"/>
  <sheetViews>
    <sheetView zoomScale="123" zoomScaleNormal="123" workbookViewId="0">
      <selection activeCell="G14" sqref="G14"/>
    </sheetView>
  </sheetViews>
  <sheetFormatPr baseColWidth="10" defaultColWidth="11.42578125" defaultRowHeight="15"/>
  <cols>
    <col min="1" max="1" width="4.85546875" customWidth="1"/>
    <col min="3" max="3" width="20.28515625" customWidth="1"/>
  </cols>
  <sheetData>
    <row r="1" spans="1:10" ht="18.75">
      <c r="A1" s="2">
        <v>59</v>
      </c>
      <c r="B1" s="6" t="s">
        <v>22</v>
      </c>
      <c r="C1" s="13"/>
      <c r="D1" s="14"/>
      <c r="E1" s="14"/>
      <c r="F1" s="14"/>
      <c r="G1" s="14"/>
      <c r="H1" s="15"/>
      <c r="I1" s="13"/>
      <c r="J1" s="13"/>
    </row>
    <row r="2" spans="1:10" ht="18.75">
      <c r="A2" s="2"/>
      <c r="B2" s="6" t="s">
        <v>23</v>
      </c>
      <c r="C2" s="13"/>
      <c r="D2" s="14"/>
      <c r="E2" s="14"/>
      <c r="F2" s="14"/>
      <c r="G2" s="14"/>
      <c r="H2" s="15"/>
      <c r="I2" s="13"/>
      <c r="J2" s="13"/>
    </row>
    <row r="3" spans="1:10" ht="18.75">
      <c r="A3" s="2"/>
      <c r="B3" s="6" t="s">
        <v>24</v>
      </c>
      <c r="C3" s="13"/>
      <c r="D3" s="14"/>
      <c r="E3" s="14"/>
      <c r="F3" s="14"/>
      <c r="G3" s="14"/>
      <c r="H3" s="15"/>
      <c r="I3" s="13"/>
      <c r="J3" s="13"/>
    </row>
    <row r="4" spans="1:10" ht="15.75" thickBot="1"/>
    <row r="5" spans="1:10">
      <c r="B5" s="189" t="s">
        <v>235</v>
      </c>
      <c r="C5" s="190"/>
    </row>
    <row r="6" spans="1:10" ht="15.75" thickBot="1">
      <c r="B6" s="187" t="s">
        <v>234</v>
      </c>
      <c r="C6" s="188"/>
    </row>
    <row r="7" spans="1:10">
      <c r="B7" s="20" t="s">
        <v>157</v>
      </c>
      <c r="C7" s="20"/>
    </row>
    <row r="8" spans="1:10" ht="15.75" thickBot="1">
      <c r="B8" s="21" t="s">
        <v>158</v>
      </c>
      <c r="C8" s="21"/>
    </row>
    <row r="9" spans="1:10">
      <c r="B9" s="20" t="s">
        <v>159</v>
      </c>
      <c r="C9" s="22">
        <v>7500000</v>
      </c>
    </row>
    <row r="10" spans="1:10" ht="15.75" thickBot="1">
      <c r="B10" s="59" t="s">
        <v>160</v>
      </c>
      <c r="C10" s="60">
        <f>C11-C9</f>
        <v>-2500000</v>
      </c>
    </row>
    <row r="11" spans="1:10">
      <c r="B11" s="20" t="s">
        <v>161</v>
      </c>
      <c r="C11" s="22">
        <f>C13-C12</f>
        <v>5000000</v>
      </c>
    </row>
    <row r="12" spans="1:10" ht="15.75" thickBot="1">
      <c r="B12" s="21" t="s">
        <v>162</v>
      </c>
      <c r="C12" s="52">
        <v>-2000000</v>
      </c>
      <c r="E12" s="24"/>
    </row>
    <row r="13" spans="1:10">
      <c r="B13" s="20" t="s">
        <v>163</v>
      </c>
      <c r="C13" s="22">
        <f>C15*100/60</f>
        <v>3000000</v>
      </c>
      <c r="E13" s="24"/>
    </row>
    <row r="14" spans="1:10" ht="15.75" thickBot="1">
      <c r="B14" s="21" t="s">
        <v>164</v>
      </c>
      <c r="C14" s="52">
        <f>-(C13-C15)</f>
        <v>-1200000</v>
      </c>
    </row>
    <row r="15" spans="1:10">
      <c r="B15" s="57" t="s">
        <v>165</v>
      </c>
      <c r="C15" s="58">
        <v>1800000</v>
      </c>
    </row>
    <row r="16" spans="1:10" ht="30">
      <c r="D16" s="47"/>
    </row>
  </sheetData>
  <mergeCells count="2">
    <mergeCell ref="B6:C6"/>
    <mergeCell ref="B5:C5"/>
  </mergeCells>
  <phoneticPr fontId="1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sheetPr>
    <tabColor rgb="FF002060"/>
  </sheetPr>
  <dimension ref="A1:J16"/>
  <sheetViews>
    <sheetView zoomScale="124" zoomScaleNormal="124" workbookViewId="0">
      <selection activeCell="E14" sqref="E14"/>
    </sheetView>
  </sheetViews>
  <sheetFormatPr baseColWidth="10" defaultColWidth="11.42578125" defaultRowHeight="15"/>
  <cols>
    <col min="1" max="1" width="6.140625" customWidth="1"/>
    <col min="2" max="2" width="35.7109375" customWidth="1"/>
    <col min="3" max="3" width="14.85546875" customWidth="1"/>
    <col min="11" max="11" width="2.85546875" customWidth="1"/>
  </cols>
  <sheetData>
    <row r="1" spans="1:10" ht="18.75">
      <c r="A1" s="2">
        <v>60</v>
      </c>
      <c r="B1" s="6" t="s">
        <v>25</v>
      </c>
      <c r="C1" s="13"/>
      <c r="D1" s="14"/>
      <c r="E1" s="14"/>
      <c r="F1" s="14"/>
      <c r="G1" s="14"/>
      <c r="H1" s="15"/>
      <c r="I1" s="13"/>
      <c r="J1" s="13"/>
    </row>
    <row r="2" spans="1:10" ht="18.75">
      <c r="A2" s="2"/>
      <c r="B2" s="6" t="s">
        <v>26</v>
      </c>
      <c r="C2" s="13"/>
      <c r="D2" s="14"/>
      <c r="E2" s="14"/>
      <c r="F2" s="14"/>
      <c r="G2" s="14"/>
      <c r="H2" s="15"/>
      <c r="I2" s="13"/>
      <c r="J2" s="13"/>
    </row>
    <row r="3" spans="1:10" ht="18.75">
      <c r="A3" s="2"/>
      <c r="B3" s="6" t="s">
        <v>27</v>
      </c>
      <c r="C3" s="13"/>
      <c r="D3" s="14"/>
      <c r="E3" s="14"/>
      <c r="F3" s="14"/>
      <c r="G3" s="14"/>
      <c r="H3" s="15"/>
      <c r="I3" s="13"/>
      <c r="J3" s="13"/>
    </row>
    <row r="4" spans="1:10" ht="15.75" thickBot="1"/>
    <row r="5" spans="1:10">
      <c r="B5" s="189" t="s">
        <v>235</v>
      </c>
      <c r="C5" s="190"/>
    </row>
    <row r="6" spans="1:10" ht="15.75" thickBot="1">
      <c r="B6" s="187" t="s">
        <v>234</v>
      </c>
      <c r="C6" s="188"/>
    </row>
    <row r="7" spans="1:10">
      <c r="B7" s="57" t="s">
        <v>242</v>
      </c>
      <c r="C7" s="20"/>
    </row>
    <row r="8" spans="1:10" ht="15.75" thickBot="1">
      <c r="B8" s="21" t="s">
        <v>243</v>
      </c>
      <c r="C8" s="21"/>
    </row>
    <row r="9" spans="1:10">
      <c r="B9" s="20" t="s">
        <v>244</v>
      </c>
      <c r="C9" s="22">
        <f>C11-C10</f>
        <v>950000</v>
      </c>
    </row>
    <row r="10" spans="1:10" ht="15.75" thickBot="1">
      <c r="B10" s="21" t="s">
        <v>245</v>
      </c>
      <c r="C10" s="52">
        <v>-200000</v>
      </c>
    </row>
    <row r="11" spans="1:10">
      <c r="B11" s="20" t="s">
        <v>246</v>
      </c>
      <c r="C11" s="22">
        <v>750000</v>
      </c>
    </row>
    <row r="12" spans="1:10" ht="15.75" thickBot="1">
      <c r="B12" s="21" t="s">
        <v>247</v>
      </c>
      <c r="C12" s="23">
        <v>0</v>
      </c>
    </row>
    <row r="13" spans="1:10">
      <c r="B13" s="20" t="s">
        <v>248</v>
      </c>
      <c r="C13" s="22">
        <f>C11+C12</f>
        <v>750000</v>
      </c>
    </row>
    <row r="14" spans="1:10" ht="15.75" thickBot="1">
      <c r="B14" s="59" t="s">
        <v>164</v>
      </c>
      <c r="C14" s="60">
        <f>-0.4*C13</f>
        <v>-300000</v>
      </c>
    </row>
    <row r="15" spans="1:10">
      <c r="B15" s="57" t="s">
        <v>249</v>
      </c>
      <c r="C15" s="58">
        <v>450000</v>
      </c>
    </row>
    <row r="16" spans="1:10" ht="30">
      <c r="D16" s="47"/>
    </row>
  </sheetData>
  <mergeCells count="2">
    <mergeCell ref="B6:C6"/>
    <mergeCell ref="B5:C5"/>
  </mergeCells>
  <phoneticPr fontId="1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rgb="FF002060"/>
  </sheetPr>
  <dimension ref="A1:I9"/>
  <sheetViews>
    <sheetView zoomScale="144" zoomScaleNormal="144" workbookViewId="0">
      <selection activeCell="B12" sqref="B12"/>
    </sheetView>
  </sheetViews>
  <sheetFormatPr baseColWidth="10" defaultColWidth="11.42578125" defaultRowHeight="15"/>
  <cols>
    <col min="1" max="1" width="4.140625" bestFit="1" customWidth="1"/>
  </cols>
  <sheetData>
    <row r="1" spans="1:9" ht="18.75">
      <c r="A1" s="2">
        <v>61</v>
      </c>
      <c r="B1" s="6" t="s">
        <v>28</v>
      </c>
      <c r="C1" s="13"/>
      <c r="D1" s="14"/>
      <c r="E1" s="14"/>
      <c r="F1" s="14"/>
      <c r="G1" s="14"/>
      <c r="H1" s="15"/>
      <c r="I1" s="13"/>
    </row>
    <row r="2" spans="1:9" ht="18.75">
      <c r="A2" s="2"/>
      <c r="B2" s="6" t="s">
        <v>29</v>
      </c>
      <c r="C2" s="13"/>
      <c r="D2" s="14"/>
      <c r="E2" s="14"/>
      <c r="F2" s="14"/>
      <c r="G2" s="14"/>
      <c r="H2" s="15"/>
      <c r="I2" s="13"/>
    </row>
    <row r="3" spans="1:9" ht="18.75">
      <c r="A3" s="2"/>
      <c r="B3" s="6" t="s">
        <v>30</v>
      </c>
      <c r="C3" s="13"/>
      <c r="D3" s="14"/>
      <c r="E3" s="14"/>
      <c r="F3" s="14"/>
      <c r="G3" s="14"/>
      <c r="H3" s="15"/>
      <c r="I3" s="13"/>
    </row>
    <row r="4" spans="1:9" ht="18.75">
      <c r="A4" s="2"/>
      <c r="B4" s="6" t="s">
        <v>31</v>
      </c>
      <c r="C4" s="13"/>
      <c r="D4" s="14"/>
      <c r="E4" s="14"/>
      <c r="F4" s="14"/>
      <c r="G4" s="14"/>
      <c r="H4" s="15"/>
      <c r="I4" s="13"/>
    </row>
    <row r="6" spans="1:9" ht="18.75">
      <c r="B6" s="83" t="s">
        <v>260</v>
      </c>
    </row>
    <row r="7" spans="1:9">
      <c r="B7" s="50" t="s">
        <v>250</v>
      </c>
    </row>
    <row r="8" spans="1:9">
      <c r="B8" s="50" t="s">
        <v>251</v>
      </c>
    </row>
    <row r="9" spans="1:9">
      <c r="B9" s="50" t="s">
        <v>252</v>
      </c>
    </row>
  </sheetData>
  <phoneticPr fontId="1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sheetPr>
    <tabColor rgb="FF002060"/>
  </sheetPr>
  <dimension ref="A1:J16"/>
  <sheetViews>
    <sheetView zoomScale="135" zoomScaleNormal="135" workbookViewId="0">
      <selection activeCell="F16" sqref="F16"/>
    </sheetView>
  </sheetViews>
  <sheetFormatPr baseColWidth="10" defaultColWidth="11.42578125" defaultRowHeight="15"/>
  <cols>
    <col min="1" max="1" width="6" customWidth="1"/>
    <col min="2" max="2" width="21" customWidth="1"/>
    <col min="3" max="3" width="19.5703125" bestFit="1" customWidth="1"/>
  </cols>
  <sheetData>
    <row r="1" spans="1:10" ht="18.75">
      <c r="A1" s="2">
        <v>62</v>
      </c>
      <c r="B1" s="6" t="s">
        <v>253</v>
      </c>
      <c r="C1" s="13"/>
      <c r="D1" s="14"/>
      <c r="E1" s="14"/>
      <c r="F1" s="14"/>
      <c r="G1" s="14"/>
      <c r="H1" s="15"/>
      <c r="I1" s="13"/>
      <c r="J1" s="13"/>
    </row>
    <row r="2" spans="1:10" ht="18.75">
      <c r="A2" s="2"/>
      <c r="B2" s="6" t="s">
        <v>255</v>
      </c>
      <c r="C2" s="13"/>
      <c r="D2" s="14"/>
      <c r="E2" s="14"/>
      <c r="F2" s="14"/>
      <c r="G2" s="14"/>
      <c r="H2" s="15"/>
      <c r="I2" s="13"/>
      <c r="J2" s="13"/>
    </row>
    <row r="3" spans="1:10" ht="18.75">
      <c r="A3" s="3"/>
      <c r="B3" s="6" t="s">
        <v>256</v>
      </c>
      <c r="C3" s="13"/>
      <c r="D3" s="14"/>
      <c r="E3" s="14"/>
      <c r="F3" s="14"/>
      <c r="G3" s="14"/>
      <c r="H3" s="15"/>
      <c r="I3" s="13"/>
      <c r="J3" s="13"/>
    </row>
    <row r="4" spans="1:10" ht="18.75">
      <c r="A4" s="3"/>
      <c r="B4" s="6" t="s">
        <v>254</v>
      </c>
      <c r="C4" s="13"/>
      <c r="D4" s="14"/>
      <c r="E4" s="14"/>
      <c r="F4" s="14"/>
      <c r="G4" s="14"/>
      <c r="H4" s="15"/>
      <c r="I4" s="13"/>
      <c r="J4" s="13"/>
    </row>
    <row r="9" spans="1:10" ht="15.75">
      <c r="B9" s="51" t="s">
        <v>257</v>
      </c>
    </row>
    <row r="10" spans="1:10" ht="15.75">
      <c r="B10" s="51" t="s">
        <v>258</v>
      </c>
      <c r="E10" s="24"/>
    </row>
    <row r="12" spans="1:10" ht="15.75">
      <c r="B12" s="94" t="s">
        <v>209</v>
      </c>
      <c r="C12" s="95">
        <v>130000000</v>
      </c>
    </row>
    <row r="13" spans="1:10" ht="15.75">
      <c r="B13" s="94" t="s">
        <v>210</v>
      </c>
      <c r="C13" s="95">
        <v>60</v>
      </c>
    </row>
    <row r="14" spans="1:10" ht="15.75">
      <c r="B14" s="94" t="s">
        <v>211</v>
      </c>
      <c r="C14" s="95">
        <v>500000000</v>
      </c>
    </row>
    <row r="15" spans="1:10" ht="15.75">
      <c r="B15" s="94" t="s">
        <v>212</v>
      </c>
      <c r="C15" s="95">
        <f>(C12+C14)/C13</f>
        <v>10500000</v>
      </c>
    </row>
    <row r="16" spans="1:10" ht="30">
      <c r="D16" s="47"/>
    </row>
  </sheetData>
  <phoneticPr fontId="10"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sheetPr>
    <tabColor rgb="FF002060"/>
  </sheetPr>
  <dimension ref="A1:J30"/>
  <sheetViews>
    <sheetView topLeftCell="A25" zoomScale="115" zoomScaleNormal="115" workbookViewId="0">
      <selection activeCell="H16" sqref="H16"/>
    </sheetView>
  </sheetViews>
  <sheetFormatPr baseColWidth="10" defaultColWidth="11.42578125" defaultRowHeight="15"/>
  <cols>
    <col min="1" max="1" width="6.7109375" customWidth="1"/>
    <col min="4" max="4" width="14.140625" customWidth="1"/>
    <col min="5" max="5" width="5" customWidth="1"/>
    <col min="9" max="9" width="15.85546875" customWidth="1"/>
  </cols>
  <sheetData>
    <row r="1" spans="1:10" ht="18.75">
      <c r="A1" s="2">
        <v>63</v>
      </c>
      <c r="B1" s="6" t="s">
        <v>35</v>
      </c>
      <c r="C1" s="13"/>
      <c r="D1" s="14"/>
      <c r="E1" s="14"/>
      <c r="F1" s="14"/>
      <c r="G1" s="15"/>
      <c r="H1" s="13"/>
      <c r="I1" s="13"/>
    </row>
    <row r="2" spans="1:10" ht="18.75">
      <c r="A2" s="2"/>
      <c r="B2" s="6" t="s">
        <v>36</v>
      </c>
      <c r="C2" s="13"/>
      <c r="D2" s="14"/>
      <c r="E2" s="14"/>
      <c r="F2" s="14"/>
      <c r="G2" s="15"/>
      <c r="H2" s="13"/>
      <c r="I2" s="13"/>
    </row>
    <row r="3" spans="1:10" ht="18.75">
      <c r="A3" s="2"/>
      <c r="B3" s="6" t="s">
        <v>37</v>
      </c>
      <c r="C3" s="13"/>
      <c r="D3" s="14"/>
      <c r="E3" s="14"/>
      <c r="F3" s="14"/>
      <c r="G3" s="15"/>
      <c r="H3" s="13"/>
      <c r="I3" s="13"/>
    </row>
    <row r="4" spans="1:10" ht="18.75">
      <c r="A4" s="2"/>
      <c r="B4" s="6" t="s">
        <v>38</v>
      </c>
      <c r="C4" s="13"/>
      <c r="D4" s="14"/>
      <c r="E4" s="14"/>
      <c r="F4" s="14"/>
      <c r="G4" s="15"/>
      <c r="H4" s="13"/>
      <c r="I4" s="13"/>
    </row>
    <row r="5" spans="1:10" ht="18.75">
      <c r="A5" s="2"/>
      <c r="B5" s="6" t="s">
        <v>39</v>
      </c>
      <c r="C5" s="13"/>
      <c r="D5" s="14"/>
      <c r="E5" s="14"/>
      <c r="F5" s="14"/>
      <c r="G5" s="15"/>
      <c r="H5" s="13"/>
      <c r="I5" s="13"/>
    </row>
    <row r="6" spans="1:10" ht="15.75" thickBot="1"/>
    <row r="7" spans="1:10" ht="15.75" thickBot="1">
      <c r="F7" s="38" t="s">
        <v>222</v>
      </c>
    </row>
    <row r="8" spans="1:10">
      <c r="B8" s="191" t="s">
        <v>220</v>
      </c>
      <c r="C8" s="192"/>
      <c r="D8" s="193"/>
      <c r="F8" t="s">
        <v>259</v>
      </c>
      <c r="I8" s="24">
        <v>5000000</v>
      </c>
      <c r="J8" t="s">
        <v>224</v>
      </c>
    </row>
    <row r="9" spans="1:10" ht="15.75" thickBot="1">
      <c r="B9" s="194" t="s">
        <v>234</v>
      </c>
      <c r="C9" s="195"/>
      <c r="D9" s="196"/>
      <c r="F9" t="s">
        <v>221</v>
      </c>
      <c r="I9" s="24">
        <v>37000000</v>
      </c>
    </row>
    <row r="10" spans="1:10">
      <c r="B10" s="36" t="s">
        <v>157</v>
      </c>
      <c r="C10" s="37"/>
      <c r="D10" s="61">
        <v>25000000</v>
      </c>
      <c r="F10" t="s">
        <v>223</v>
      </c>
      <c r="I10">
        <v>8.5000000000000006E-2</v>
      </c>
    </row>
    <row r="11" spans="1:10" ht="15.75" thickBot="1">
      <c r="B11" s="34" t="s">
        <v>158</v>
      </c>
      <c r="C11" s="35"/>
      <c r="D11" s="62">
        <v>-18625000</v>
      </c>
    </row>
    <row r="12" spans="1:10">
      <c r="B12" s="33" t="s">
        <v>159</v>
      </c>
      <c r="C12" s="25"/>
      <c r="D12" s="63">
        <f>D10+D11</f>
        <v>6375000</v>
      </c>
    </row>
    <row r="13" spans="1:10" ht="15.75" thickBot="1">
      <c r="B13" s="34" t="s">
        <v>160</v>
      </c>
      <c r="C13" s="35"/>
      <c r="D13" s="62">
        <v>0</v>
      </c>
      <c r="F13" s="40"/>
    </row>
    <row r="14" spans="1:10">
      <c r="B14" s="33" t="s">
        <v>219</v>
      </c>
      <c r="C14" s="25"/>
      <c r="D14" s="63">
        <f>D12-D13</f>
        <v>6375000</v>
      </c>
    </row>
    <row r="15" spans="1:10" ht="15.75" thickBot="1">
      <c r="B15" s="64" t="s">
        <v>247</v>
      </c>
      <c r="C15" s="39"/>
      <c r="D15" s="62">
        <f>-2325000</f>
        <v>-2325000</v>
      </c>
    </row>
    <row r="16" spans="1:10">
      <c r="B16" s="33" t="s">
        <v>163</v>
      </c>
      <c r="C16" s="25"/>
      <c r="D16" s="63">
        <f>D14+D15</f>
        <v>4050000</v>
      </c>
    </row>
    <row r="17" spans="2:10" ht="15.75" thickBot="1">
      <c r="B17" s="34" t="s">
        <v>200</v>
      </c>
      <c r="C17" s="35"/>
      <c r="D17" s="62">
        <f>-0.4*D16</f>
        <v>-1620000</v>
      </c>
    </row>
    <row r="18" spans="2:10" ht="15.75" thickBot="1">
      <c r="B18" s="65" t="s">
        <v>165</v>
      </c>
      <c r="C18" s="66"/>
      <c r="D18" s="67">
        <f>D16+D17</f>
        <v>2430000</v>
      </c>
    </row>
    <row r="21" spans="2:10" ht="15.75">
      <c r="B21" s="51" t="s">
        <v>260</v>
      </c>
      <c r="C21" s="51"/>
      <c r="D21" s="51"/>
      <c r="E21" s="51"/>
      <c r="F21" s="51"/>
      <c r="G21" s="51"/>
      <c r="H21" s="51"/>
      <c r="I21" s="51"/>
      <c r="J21" s="51"/>
    </row>
    <row r="22" spans="2:10" ht="15.75">
      <c r="B22" s="51" t="s">
        <v>270</v>
      </c>
      <c r="C22" s="51"/>
      <c r="D22" s="51"/>
      <c r="E22" s="51"/>
      <c r="F22" s="51"/>
      <c r="G22" s="51"/>
      <c r="I22" s="51"/>
      <c r="J22" s="51">
        <f>0.4</f>
        <v>0.4</v>
      </c>
    </row>
    <row r="23" spans="2:10" ht="15.75">
      <c r="B23" s="51" t="s">
        <v>261</v>
      </c>
      <c r="C23" s="51"/>
      <c r="D23" s="51"/>
      <c r="E23" s="51"/>
      <c r="F23" s="51"/>
      <c r="G23" s="51"/>
      <c r="H23" s="51"/>
      <c r="I23" s="51"/>
      <c r="J23" s="51"/>
    </row>
    <row r="24" spans="2:10" ht="15.75">
      <c r="B24" s="51" t="s">
        <v>267</v>
      </c>
      <c r="C24" s="51"/>
      <c r="D24" s="51"/>
      <c r="E24" s="51"/>
      <c r="F24" s="51"/>
      <c r="H24" s="51"/>
      <c r="I24" s="51"/>
      <c r="J24" s="51">
        <f>I10</f>
        <v>8.5000000000000006E-2</v>
      </c>
    </row>
    <row r="25" spans="2:10" ht="15.75">
      <c r="B25" s="51" t="s">
        <v>263</v>
      </c>
      <c r="C25" s="51"/>
      <c r="D25" s="51"/>
      <c r="E25" s="51"/>
      <c r="F25" s="51"/>
      <c r="G25" s="51"/>
      <c r="H25" s="51"/>
      <c r="I25" s="51"/>
      <c r="J25" s="51"/>
    </row>
    <row r="26" spans="2:10" ht="15.75">
      <c r="B26" s="51" t="s">
        <v>264</v>
      </c>
      <c r="C26" s="51"/>
      <c r="D26" s="51"/>
      <c r="E26" s="51"/>
      <c r="F26" s="51"/>
      <c r="G26" s="51"/>
      <c r="H26" s="51"/>
      <c r="I26" s="51"/>
      <c r="J26" s="51"/>
    </row>
    <row r="27" spans="2:10" ht="15.75">
      <c r="B27" s="51" t="s">
        <v>265</v>
      </c>
      <c r="C27" s="51"/>
      <c r="D27" s="51"/>
      <c r="E27" s="51"/>
      <c r="F27" s="51"/>
      <c r="G27" s="51"/>
      <c r="H27" s="51"/>
      <c r="I27" s="51"/>
      <c r="J27" s="51"/>
    </row>
    <row r="28" spans="2:10" ht="15.75">
      <c r="B28" s="51" t="s">
        <v>266</v>
      </c>
      <c r="C28" s="51"/>
      <c r="D28" s="51"/>
      <c r="E28" s="51"/>
      <c r="F28" s="51"/>
      <c r="G28" s="51"/>
      <c r="H28" s="51"/>
      <c r="I28" s="51"/>
      <c r="J28" s="68">
        <f>I8+I9</f>
        <v>42000000</v>
      </c>
    </row>
    <row r="29" spans="2:10" ht="15.75">
      <c r="B29" s="51"/>
      <c r="C29" s="51"/>
      <c r="D29" s="51"/>
      <c r="E29" s="51"/>
      <c r="F29" s="51"/>
      <c r="G29" s="51"/>
      <c r="H29" s="51"/>
      <c r="I29" s="51"/>
      <c r="J29" s="51"/>
    </row>
    <row r="30" spans="2:10" ht="15.75">
      <c r="B30" s="69" t="s">
        <v>262</v>
      </c>
      <c r="C30" s="70">
        <f>D14*(1-J22)</f>
        <v>3825000</v>
      </c>
      <c r="D30" s="70">
        <f>J24*J28</f>
        <v>3570000.0000000005</v>
      </c>
      <c r="E30" s="71" t="s">
        <v>269</v>
      </c>
      <c r="F30" s="70">
        <f>C30-D30</f>
        <v>254999.99999999953</v>
      </c>
      <c r="G30" s="72" t="s">
        <v>268</v>
      </c>
      <c r="H30" s="51"/>
      <c r="I30" s="51"/>
      <c r="J30" s="51"/>
    </row>
  </sheetData>
  <mergeCells count="2">
    <mergeCell ref="B8:D8"/>
    <mergeCell ref="B9:D9"/>
  </mergeCells>
  <phoneticPr fontId="10"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sheetPr>
    <tabColor rgb="FF002060"/>
  </sheetPr>
  <dimension ref="A1:J45"/>
  <sheetViews>
    <sheetView topLeftCell="A10" zoomScale="121" zoomScaleNormal="121" workbookViewId="0">
      <selection activeCell="G35" sqref="G35"/>
    </sheetView>
  </sheetViews>
  <sheetFormatPr baseColWidth="10" defaultColWidth="11.42578125" defaultRowHeight="15"/>
  <cols>
    <col min="1" max="1" width="6.28515625" customWidth="1"/>
    <col min="5" max="5" width="13.7109375" customWidth="1"/>
    <col min="11" max="11" width="4.5703125" customWidth="1"/>
  </cols>
  <sheetData>
    <row r="1" spans="1:10" ht="18.75">
      <c r="A1" s="2">
        <v>64</v>
      </c>
      <c r="B1" s="6" t="s">
        <v>40</v>
      </c>
      <c r="C1" s="13"/>
      <c r="D1" s="14"/>
      <c r="E1" s="14"/>
      <c r="F1" s="14"/>
      <c r="G1" s="14"/>
      <c r="H1" s="15"/>
      <c r="I1" s="13"/>
      <c r="J1" s="13"/>
    </row>
    <row r="2" spans="1:10" ht="18.75">
      <c r="A2" s="2"/>
      <c r="B2" s="6" t="s">
        <v>41</v>
      </c>
      <c r="C2" s="13"/>
      <c r="D2" s="14"/>
      <c r="E2" s="14"/>
      <c r="F2" s="14"/>
      <c r="G2" s="14"/>
      <c r="H2" s="15"/>
      <c r="I2" s="13"/>
      <c r="J2" s="13"/>
    </row>
    <row r="3" spans="1:10" ht="18.75">
      <c r="A3" s="2"/>
      <c r="B3" s="6" t="s">
        <v>271</v>
      </c>
      <c r="C3" s="13"/>
      <c r="D3" s="14"/>
      <c r="E3" s="14"/>
      <c r="F3" s="14"/>
      <c r="G3" s="14"/>
      <c r="H3" s="15"/>
      <c r="I3" s="13"/>
      <c r="J3" s="13"/>
    </row>
    <row r="4" spans="1:10" ht="18.75">
      <c r="A4" s="2"/>
      <c r="B4" s="6" t="s">
        <v>42</v>
      </c>
      <c r="C4" s="13"/>
      <c r="D4" s="14"/>
      <c r="E4" s="14"/>
      <c r="F4" s="14"/>
      <c r="G4" s="14"/>
      <c r="H4" s="15"/>
      <c r="I4" s="13"/>
      <c r="J4" s="13"/>
    </row>
    <row r="6" spans="1:10" s="51" customFormat="1" ht="18.75">
      <c r="B6" s="83" t="s">
        <v>272</v>
      </c>
    </row>
    <row r="7" spans="1:10" s="51" customFormat="1" ht="15.75">
      <c r="B7" s="6" t="s">
        <v>273</v>
      </c>
    </row>
    <row r="8" spans="1:10" s="51" customFormat="1" ht="15.75">
      <c r="B8" s="6" t="s">
        <v>274</v>
      </c>
    </row>
    <row r="9" spans="1:10" s="51" customFormat="1" ht="15.75">
      <c r="B9" s="6" t="s">
        <v>275</v>
      </c>
    </row>
    <row r="10" spans="1:10" s="51" customFormat="1" ht="15.75">
      <c r="B10" s="6" t="s">
        <v>276</v>
      </c>
    </row>
    <row r="11" spans="1:10" s="51" customFormat="1" ht="15.75">
      <c r="C11" s="51" t="s">
        <v>277</v>
      </c>
    </row>
    <row r="12" spans="1:10" s="51" customFormat="1" ht="15.75">
      <c r="B12" s="75" t="s">
        <v>279</v>
      </c>
      <c r="C12" s="78" t="s">
        <v>179</v>
      </c>
      <c r="D12" s="78"/>
      <c r="E12" s="78"/>
    </row>
    <row r="13" spans="1:10" s="51" customFormat="1" ht="15.75">
      <c r="B13" s="74" t="s">
        <v>269</v>
      </c>
      <c r="C13" s="51" t="s">
        <v>278</v>
      </c>
    </row>
    <row r="14" spans="1:10" s="51" customFormat="1" ht="15.75">
      <c r="B14" s="74"/>
    </row>
    <row r="15" spans="1:10" s="51" customFormat="1" ht="15.75">
      <c r="B15" s="76" t="s">
        <v>282</v>
      </c>
    </row>
    <row r="16" spans="1:10" s="51" customFormat="1" ht="15.75">
      <c r="B16" s="74"/>
      <c r="C16" s="51" t="s">
        <v>281</v>
      </c>
      <c r="F16" s="79">
        <v>278.89999999999998</v>
      </c>
      <c r="G16" s="80" t="s">
        <v>238</v>
      </c>
    </row>
    <row r="17" spans="2:8" s="51" customFormat="1" ht="15.75">
      <c r="B17" s="77" t="s">
        <v>284</v>
      </c>
      <c r="C17" s="78" t="s">
        <v>280</v>
      </c>
      <c r="D17" s="78"/>
      <c r="E17" s="78"/>
      <c r="F17" s="81">
        <v>250</v>
      </c>
      <c r="G17" s="82" t="s">
        <v>238</v>
      </c>
    </row>
    <row r="18" spans="2:8" s="51" customFormat="1" ht="15.75">
      <c r="B18" s="73" t="s">
        <v>269</v>
      </c>
      <c r="C18" s="51" t="s">
        <v>283</v>
      </c>
      <c r="F18" s="79">
        <f>F16-F17</f>
        <v>28.899999999999977</v>
      </c>
      <c r="G18" s="80" t="s">
        <v>238</v>
      </c>
    </row>
    <row r="19" spans="2:8" s="51" customFormat="1" ht="15.75">
      <c r="B19" s="73"/>
      <c r="F19" s="79"/>
      <c r="G19" s="80"/>
    </row>
    <row r="20" spans="2:8" s="51" customFormat="1" ht="15.75">
      <c r="B20" s="76" t="s">
        <v>285</v>
      </c>
      <c r="G20" s="79"/>
    </row>
    <row r="21" spans="2:8" s="51" customFormat="1" ht="15.75">
      <c r="C21" s="51" t="s">
        <v>277</v>
      </c>
      <c r="F21" s="51">
        <v>22.5</v>
      </c>
    </row>
    <row r="22" spans="2:8" s="51" customFormat="1" ht="15.75">
      <c r="B22" s="75" t="s">
        <v>279</v>
      </c>
      <c r="C22" s="78" t="s">
        <v>179</v>
      </c>
      <c r="D22" s="78"/>
      <c r="E22" s="78"/>
      <c r="F22" s="81">
        <f>F18</f>
        <v>28.899999999999977</v>
      </c>
      <c r="G22" s="78"/>
      <c r="H22" s="78"/>
    </row>
    <row r="23" spans="2:8" s="51" customFormat="1" ht="15.75">
      <c r="B23" s="74" t="s">
        <v>269</v>
      </c>
      <c r="C23" s="69" t="s">
        <v>278</v>
      </c>
      <c r="D23" s="69"/>
      <c r="E23" s="69"/>
      <c r="F23" s="84">
        <f>F21+F22</f>
        <v>51.399999999999977</v>
      </c>
    </row>
    <row r="26" spans="2:8">
      <c r="D26" s="25"/>
      <c r="E26" s="25"/>
      <c r="F26" s="25"/>
      <c r="G26" s="25"/>
      <c r="H26" s="25"/>
    </row>
    <row r="27" spans="2:8">
      <c r="D27" s="25"/>
      <c r="E27" s="25"/>
      <c r="F27" s="25"/>
      <c r="G27" s="25"/>
      <c r="H27" s="25"/>
    </row>
    <row r="28" spans="2:8" ht="15.75">
      <c r="B28" s="42"/>
      <c r="D28" s="25"/>
      <c r="E28" s="25"/>
      <c r="F28" s="25"/>
      <c r="G28" s="25"/>
      <c r="H28" s="25"/>
    </row>
    <row r="29" spans="2:8" ht="15.75">
      <c r="B29" s="6"/>
      <c r="D29" s="25"/>
      <c r="E29" s="25"/>
      <c r="F29" s="25"/>
      <c r="G29" s="25"/>
      <c r="H29" s="25"/>
    </row>
    <row r="30" spans="2:8" ht="15.75">
      <c r="B30" s="6"/>
      <c r="D30" s="25"/>
      <c r="E30" s="25"/>
      <c r="F30" s="25"/>
      <c r="G30" s="25"/>
      <c r="H30" s="25"/>
    </row>
    <row r="31" spans="2:8">
      <c r="D31" s="25"/>
      <c r="E31" s="25"/>
      <c r="F31" s="25"/>
      <c r="G31" s="25"/>
      <c r="H31" s="25"/>
    </row>
    <row r="32" spans="2:8">
      <c r="D32" s="25"/>
      <c r="E32" s="25"/>
      <c r="F32" s="25"/>
      <c r="G32" s="25"/>
      <c r="H32" s="25"/>
    </row>
    <row r="33" spans="2:8">
      <c r="D33" s="25"/>
      <c r="E33" s="25"/>
      <c r="F33" s="25"/>
      <c r="G33" s="25"/>
      <c r="H33" s="25"/>
    </row>
    <row r="39" spans="2:8" ht="15.75">
      <c r="B39" s="43"/>
    </row>
    <row r="40" spans="2:8" ht="15.75">
      <c r="D40" s="13"/>
      <c r="E40" s="13"/>
    </row>
    <row r="41" spans="2:8" ht="15.75">
      <c r="B41" s="43"/>
      <c r="C41" s="44"/>
      <c r="D41" s="13"/>
      <c r="E41" s="13"/>
    </row>
    <row r="42" spans="2:8" ht="15.75">
      <c r="B42" s="43"/>
      <c r="C42" s="13"/>
      <c r="D42" s="13"/>
      <c r="E42" s="13"/>
    </row>
    <row r="43" spans="2:8" ht="15.75">
      <c r="B43" s="45"/>
      <c r="C43" s="13"/>
      <c r="D43" s="13"/>
      <c r="E43" s="13"/>
    </row>
    <row r="44" spans="2:8" ht="15.75">
      <c r="B44" s="43"/>
      <c r="C44" s="13"/>
      <c r="D44" s="13"/>
      <c r="E44" s="13"/>
    </row>
    <row r="45" spans="2:8">
      <c r="B45" s="41"/>
    </row>
  </sheetData>
  <phoneticPr fontId="10" type="noConversion"/>
  <pageMargins left="0.7" right="0.7" top="0.75" bottom="0.75" header="0.3" footer="0.3"/>
  <pageSetup orientation="portrait" horizontalDpi="300" verticalDpi="300" r:id="rId1"/>
</worksheet>
</file>

<file path=xl/worksheets/sheet16.xml><?xml version="1.0" encoding="utf-8"?>
<worksheet xmlns="http://schemas.openxmlformats.org/spreadsheetml/2006/main" xmlns:r="http://schemas.openxmlformats.org/officeDocument/2006/relationships">
  <sheetPr>
    <tabColor rgb="FF002060"/>
  </sheetPr>
  <dimension ref="A1:K26"/>
  <sheetViews>
    <sheetView topLeftCell="A10" workbookViewId="0">
      <selection activeCell="J22" sqref="J22"/>
    </sheetView>
  </sheetViews>
  <sheetFormatPr baseColWidth="10" defaultColWidth="11.42578125" defaultRowHeight="15"/>
  <cols>
    <col min="3" max="3" width="14.140625" customWidth="1"/>
    <col min="4" max="4" width="11.85546875" customWidth="1"/>
    <col min="5" max="5" width="2.5703125" customWidth="1"/>
    <col min="7" max="7" width="16.28515625" customWidth="1"/>
  </cols>
  <sheetData>
    <row r="1" spans="1:11" ht="18.75">
      <c r="A1" s="2"/>
      <c r="B1" s="7" t="s">
        <v>43</v>
      </c>
      <c r="C1" s="14"/>
      <c r="D1" s="14"/>
      <c r="E1" s="14"/>
      <c r="F1" s="14"/>
      <c r="G1" s="14"/>
      <c r="H1" s="14"/>
      <c r="I1" s="15"/>
      <c r="J1" s="13"/>
      <c r="K1" s="13"/>
    </row>
    <row r="2" spans="1:11" ht="18.75">
      <c r="A2" s="3">
        <v>65</v>
      </c>
      <c r="B2" s="13" t="s">
        <v>44</v>
      </c>
      <c r="C2" s="13"/>
      <c r="D2" s="13"/>
      <c r="E2" s="13"/>
      <c r="F2" s="13"/>
      <c r="G2" s="13"/>
      <c r="H2" s="13"/>
      <c r="I2" s="13"/>
      <c r="J2" s="13"/>
      <c r="K2" s="13"/>
    </row>
    <row r="3" spans="1:11" ht="18.75">
      <c r="A3" s="3"/>
      <c r="B3" s="13" t="s">
        <v>151</v>
      </c>
      <c r="C3" s="13"/>
      <c r="D3" s="13"/>
      <c r="E3" s="13"/>
      <c r="F3" s="13"/>
      <c r="G3" s="13"/>
      <c r="H3" s="13"/>
      <c r="I3" s="13"/>
      <c r="J3" s="13"/>
      <c r="K3" s="13"/>
    </row>
    <row r="4" spans="1:11" ht="18.75">
      <c r="A4" s="3"/>
      <c r="B4" s="13" t="s">
        <v>45</v>
      </c>
      <c r="C4" s="13"/>
      <c r="D4" s="85">
        <v>60</v>
      </c>
      <c r="E4" s="13"/>
      <c r="F4" s="13" t="s">
        <v>46</v>
      </c>
      <c r="G4" s="13"/>
      <c r="H4" s="85">
        <v>340</v>
      </c>
      <c r="I4" s="13"/>
      <c r="J4" s="13"/>
      <c r="K4" s="13"/>
    </row>
    <row r="5" spans="1:11" ht="18.75">
      <c r="A5" s="3"/>
      <c r="B5" s="13" t="s">
        <v>47</v>
      </c>
      <c r="C5" s="13"/>
      <c r="D5" s="85">
        <v>820</v>
      </c>
      <c r="E5" s="13"/>
      <c r="F5" s="13" t="s">
        <v>48</v>
      </c>
      <c r="G5" s="13"/>
      <c r="H5" s="85">
        <v>130</v>
      </c>
      <c r="I5" s="13"/>
      <c r="J5" s="13"/>
      <c r="K5" s="13"/>
    </row>
    <row r="6" spans="1:11" ht="18.75">
      <c r="A6" s="3"/>
      <c r="B6" s="13" t="s">
        <v>49</v>
      </c>
      <c r="C6" s="13"/>
      <c r="D6" s="85">
        <v>80</v>
      </c>
      <c r="E6" s="13"/>
      <c r="F6" s="13" t="s">
        <v>50</v>
      </c>
      <c r="G6" s="13"/>
      <c r="H6" s="85">
        <v>240</v>
      </c>
      <c r="I6" s="13"/>
      <c r="J6" s="13"/>
      <c r="K6" s="13"/>
    </row>
    <row r="7" spans="1:11" ht="18.75">
      <c r="A7" s="3"/>
      <c r="B7" s="13" t="s">
        <v>51</v>
      </c>
      <c r="C7" s="13"/>
      <c r="D7" s="85">
        <v>60</v>
      </c>
      <c r="E7" s="13"/>
      <c r="F7" s="13" t="s">
        <v>52</v>
      </c>
      <c r="G7" s="13"/>
      <c r="H7" s="85">
        <v>120</v>
      </c>
      <c r="I7" s="13"/>
      <c r="J7" s="13"/>
      <c r="K7" s="13"/>
    </row>
    <row r="8" spans="1:11" ht="18.75">
      <c r="A8" s="3"/>
      <c r="B8" s="13" t="s">
        <v>53</v>
      </c>
      <c r="C8" s="13"/>
      <c r="D8" s="85">
        <v>20</v>
      </c>
      <c r="E8" s="13"/>
      <c r="F8" s="13" t="s">
        <v>54</v>
      </c>
      <c r="G8" s="13"/>
      <c r="H8" s="85">
        <v>45</v>
      </c>
      <c r="I8" s="13"/>
      <c r="J8" s="13"/>
      <c r="K8" s="13"/>
    </row>
    <row r="9" spans="1:11" ht="18.75">
      <c r="A9" s="3"/>
      <c r="B9" s="13" t="s">
        <v>55</v>
      </c>
      <c r="C9" s="13"/>
      <c r="D9" s="85">
        <v>40</v>
      </c>
      <c r="E9" s="13"/>
      <c r="F9" s="13" t="s">
        <v>56</v>
      </c>
      <c r="G9" s="13"/>
      <c r="H9" s="85">
        <v>20</v>
      </c>
      <c r="I9" s="13"/>
      <c r="J9" s="13"/>
      <c r="K9" s="13"/>
    </row>
    <row r="10" spans="1:11" ht="18.75">
      <c r="A10" s="3"/>
      <c r="B10" s="13" t="s">
        <v>57</v>
      </c>
      <c r="C10" s="13"/>
      <c r="D10" s="13"/>
      <c r="E10" s="13"/>
      <c r="F10" s="13"/>
      <c r="G10" s="13"/>
      <c r="H10" s="13"/>
      <c r="I10" s="13"/>
      <c r="J10" s="13"/>
      <c r="K10" s="13"/>
    </row>
    <row r="12" spans="1:11" ht="23.25" thickBot="1">
      <c r="B12" s="197" t="s">
        <v>344</v>
      </c>
      <c r="C12" s="197"/>
      <c r="D12" s="197"/>
      <c r="E12" s="197"/>
      <c r="F12" s="197"/>
      <c r="G12" s="197"/>
      <c r="H12" s="197"/>
    </row>
    <row r="13" spans="1:11" ht="20.25" thickBot="1">
      <c r="B13" s="178" t="s">
        <v>213</v>
      </c>
      <c r="C13" s="178"/>
      <c r="D13" s="178"/>
      <c r="E13" s="178"/>
      <c r="F13" s="178" t="s">
        <v>215</v>
      </c>
      <c r="G13" s="178"/>
      <c r="H13" s="178"/>
    </row>
    <row r="14" spans="1:11">
      <c r="B14" s="169" t="s">
        <v>286</v>
      </c>
      <c r="C14" s="169"/>
      <c r="D14" s="170">
        <f>D15+D16+D17</f>
        <v>200</v>
      </c>
      <c r="E14" s="169"/>
      <c r="F14" s="169" t="s">
        <v>93</v>
      </c>
      <c r="G14" s="169"/>
      <c r="H14" s="170">
        <f>SUM(H15:H17)</f>
        <v>125</v>
      </c>
    </row>
    <row r="15" spans="1:11" ht="15.75">
      <c r="B15" s="103" t="s">
        <v>45</v>
      </c>
      <c r="C15" s="168"/>
      <c r="D15" s="171">
        <f>D4</f>
        <v>60</v>
      </c>
      <c r="E15" s="168"/>
      <c r="F15" s="168" t="s">
        <v>171</v>
      </c>
      <c r="G15" s="168"/>
      <c r="H15" s="171">
        <f>H8</f>
        <v>45</v>
      </c>
    </row>
    <row r="16" spans="1:11" ht="15.75">
      <c r="B16" s="103" t="s">
        <v>168</v>
      </c>
      <c r="C16" s="168"/>
      <c r="D16" s="171">
        <f>D6</f>
        <v>80</v>
      </c>
      <c r="E16" s="168"/>
      <c r="F16" s="168" t="s">
        <v>61</v>
      </c>
      <c r="G16" s="168"/>
      <c r="H16" s="171">
        <f>D7</f>
        <v>60</v>
      </c>
    </row>
    <row r="17" spans="2:9" ht="15.75">
      <c r="B17" s="103" t="s">
        <v>169</v>
      </c>
      <c r="C17" s="168"/>
      <c r="D17" s="171">
        <f>D18+D19</f>
        <v>60</v>
      </c>
      <c r="E17" s="168"/>
      <c r="F17" s="168" t="s">
        <v>172</v>
      </c>
      <c r="G17" s="168"/>
      <c r="H17" s="171">
        <f>D8</f>
        <v>20</v>
      </c>
    </row>
    <row r="18" spans="2:9" ht="15.75">
      <c r="B18" s="103" t="s">
        <v>181</v>
      </c>
      <c r="C18" s="168"/>
      <c r="D18" s="171">
        <f>D9</f>
        <v>40</v>
      </c>
      <c r="E18" s="168"/>
      <c r="F18" s="169" t="s">
        <v>289</v>
      </c>
      <c r="G18" s="169"/>
      <c r="H18" s="170">
        <f>SUM(H19:H20)</f>
        <v>250</v>
      </c>
    </row>
    <row r="19" spans="2:9" ht="15.75">
      <c r="B19" s="103" t="s">
        <v>182</v>
      </c>
      <c r="C19" s="168"/>
      <c r="D19" s="171">
        <f>H9</f>
        <v>20</v>
      </c>
      <c r="E19" s="168"/>
      <c r="F19" s="168" t="s">
        <v>175</v>
      </c>
      <c r="G19" s="168"/>
      <c r="H19" s="171">
        <f>H5</f>
        <v>130</v>
      </c>
    </row>
    <row r="20" spans="2:9">
      <c r="B20" s="169" t="s">
        <v>94</v>
      </c>
      <c r="C20" s="169"/>
      <c r="D20" s="170">
        <f>D21</f>
        <v>340</v>
      </c>
      <c r="E20" s="169"/>
      <c r="F20" s="168" t="s">
        <v>176</v>
      </c>
      <c r="G20" s="168"/>
      <c r="H20" s="171">
        <f>H7</f>
        <v>120</v>
      </c>
    </row>
    <row r="21" spans="2:9" ht="15.75">
      <c r="B21" s="103" t="s">
        <v>287</v>
      </c>
      <c r="C21" s="168"/>
      <c r="D21" s="171">
        <f>H4</f>
        <v>340</v>
      </c>
      <c r="E21" s="168"/>
      <c r="F21" s="169" t="s">
        <v>177</v>
      </c>
      <c r="G21" s="169"/>
      <c r="H21" s="170">
        <f>SUM(H22:H23)</f>
        <v>985</v>
      </c>
    </row>
    <row r="22" spans="2:9">
      <c r="B22" s="169" t="s">
        <v>288</v>
      </c>
      <c r="C22" s="169"/>
      <c r="D22" s="170">
        <f>D23</f>
        <v>820</v>
      </c>
      <c r="E22" s="168"/>
      <c r="F22" s="168" t="s">
        <v>178</v>
      </c>
      <c r="G22" s="168"/>
      <c r="H22" s="171">
        <v>745</v>
      </c>
    </row>
    <row r="23" spans="2:9" ht="16.5" thickBot="1">
      <c r="B23" s="113" t="s">
        <v>47</v>
      </c>
      <c r="C23" s="179"/>
      <c r="D23" s="180">
        <v>820</v>
      </c>
      <c r="E23" s="179"/>
      <c r="F23" s="179" t="s">
        <v>179</v>
      </c>
      <c r="G23" s="179"/>
      <c r="H23" s="180">
        <f>H6</f>
        <v>240</v>
      </c>
    </row>
    <row r="24" spans="2:9" ht="15.75" thickBot="1">
      <c r="B24" s="181" t="s">
        <v>214</v>
      </c>
      <c r="C24" s="181"/>
      <c r="D24" s="182">
        <f>D14+D20+D22</f>
        <v>1360</v>
      </c>
      <c r="E24" s="181"/>
      <c r="F24" s="181" t="s">
        <v>217</v>
      </c>
      <c r="G24" s="181"/>
      <c r="H24" s="182">
        <f>SUM(H14+H18+H21)</f>
        <v>1360</v>
      </c>
    </row>
    <row r="25" spans="2:9" ht="30">
      <c r="B25" s="168"/>
      <c r="C25" s="168"/>
      <c r="D25" s="168"/>
      <c r="E25" s="168"/>
      <c r="F25" s="168"/>
      <c r="G25" s="168"/>
      <c r="H25" s="168"/>
      <c r="I25" s="47"/>
    </row>
    <row r="26" spans="2:9">
      <c r="B26" t="s">
        <v>183</v>
      </c>
    </row>
  </sheetData>
  <mergeCells count="1">
    <mergeCell ref="B12:H12"/>
  </mergeCells>
  <phoneticPr fontId="1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sheetPr>
    <tabColor rgb="FF002060"/>
  </sheetPr>
  <dimension ref="A1:K47"/>
  <sheetViews>
    <sheetView topLeftCell="A32" zoomScale="120" zoomScaleNormal="120" workbookViewId="0">
      <selection activeCell="F34" sqref="F34"/>
    </sheetView>
  </sheetViews>
  <sheetFormatPr baseColWidth="10" defaultColWidth="11.42578125" defaultRowHeight="15"/>
  <cols>
    <col min="1" max="1" width="5.85546875" customWidth="1"/>
    <col min="2" max="2" width="25.140625" customWidth="1"/>
    <col min="3" max="3" width="11.85546875" customWidth="1"/>
    <col min="4" max="4" width="12.28515625" customWidth="1"/>
    <col min="5" max="5" width="2.42578125" customWidth="1"/>
    <col min="6" max="6" width="21" customWidth="1"/>
    <col min="7" max="7" width="11.85546875" bestFit="1" customWidth="1"/>
    <col min="8" max="8" width="13" bestFit="1" customWidth="1"/>
  </cols>
  <sheetData>
    <row r="1" spans="1:11" ht="18.75">
      <c r="A1" s="3">
        <v>66</v>
      </c>
      <c r="B1" s="13" t="s">
        <v>152</v>
      </c>
      <c r="C1" s="13"/>
      <c r="D1" s="13"/>
      <c r="E1" s="13"/>
      <c r="F1" s="13"/>
      <c r="G1" s="13"/>
      <c r="H1" s="13"/>
      <c r="I1" s="13"/>
      <c r="J1" s="13"/>
      <c r="K1" s="13"/>
    </row>
    <row r="2" spans="1:11" ht="18.75">
      <c r="A2" s="3"/>
      <c r="B2" s="13" t="s">
        <v>58</v>
      </c>
      <c r="C2" s="13"/>
      <c r="D2" s="13"/>
      <c r="E2" s="13"/>
      <c r="F2" s="13"/>
      <c r="G2" s="13"/>
      <c r="H2" s="13"/>
      <c r="I2" s="13"/>
      <c r="J2" s="13"/>
      <c r="K2" s="13"/>
    </row>
    <row r="3" spans="1:11" ht="18.75">
      <c r="A3" s="3"/>
      <c r="B3" s="172" t="s">
        <v>59</v>
      </c>
      <c r="C3" s="172"/>
      <c r="D3" s="173">
        <v>400000</v>
      </c>
      <c r="E3" s="173"/>
      <c r="F3" s="172" t="s">
        <v>46</v>
      </c>
      <c r="G3" s="172"/>
      <c r="H3" s="173">
        <v>9000000</v>
      </c>
      <c r="I3" s="13"/>
      <c r="J3" s="13"/>
      <c r="K3" s="13"/>
    </row>
    <row r="4" spans="1:11" ht="18.75">
      <c r="A4" s="3"/>
      <c r="B4" s="172" t="s">
        <v>60</v>
      </c>
      <c r="C4" s="172"/>
      <c r="D4" s="173">
        <v>6000000</v>
      </c>
      <c r="E4" s="173"/>
      <c r="F4" s="172" t="s">
        <v>61</v>
      </c>
      <c r="G4" s="172"/>
      <c r="H4" s="173">
        <v>1200000</v>
      </c>
      <c r="I4" s="13"/>
      <c r="J4" s="13"/>
      <c r="K4" s="13"/>
    </row>
    <row r="5" spans="1:11" ht="18.75">
      <c r="A5" s="3"/>
      <c r="B5" s="172" t="s">
        <v>62</v>
      </c>
      <c r="C5" s="172"/>
      <c r="D5" s="173">
        <v>8000000</v>
      </c>
      <c r="E5" s="173"/>
      <c r="F5" s="172" t="s">
        <v>63</v>
      </c>
      <c r="G5" s="172"/>
      <c r="H5" s="173">
        <v>1200000</v>
      </c>
      <c r="I5" s="13"/>
      <c r="J5" s="13"/>
      <c r="K5" s="13"/>
    </row>
    <row r="6" spans="1:11" ht="18.75">
      <c r="A6" s="3"/>
      <c r="B6" s="172" t="s">
        <v>64</v>
      </c>
      <c r="C6" s="172"/>
      <c r="D6" s="173">
        <v>1600000</v>
      </c>
      <c r="E6" s="173"/>
      <c r="F6" s="172" t="s">
        <v>65</v>
      </c>
      <c r="G6" s="172"/>
      <c r="H6" s="173">
        <v>13600000</v>
      </c>
      <c r="I6" s="13"/>
      <c r="J6" s="13"/>
      <c r="K6" s="13"/>
    </row>
    <row r="7" spans="1:11" ht="18.75">
      <c r="A7" s="3"/>
      <c r="B7" s="172" t="s">
        <v>66</v>
      </c>
      <c r="C7" s="172"/>
      <c r="D7" s="173">
        <v>10000000</v>
      </c>
      <c r="E7" s="173"/>
      <c r="F7" s="172"/>
      <c r="G7" s="172"/>
      <c r="H7" s="172"/>
      <c r="I7" s="13"/>
      <c r="J7" s="13"/>
      <c r="K7" s="13"/>
    </row>
    <row r="8" spans="1:11" ht="18.75" hidden="1">
      <c r="A8" s="3"/>
      <c r="B8" s="13" t="s">
        <v>67</v>
      </c>
      <c r="C8" s="13"/>
      <c r="D8" s="16"/>
      <c r="E8" s="16"/>
      <c r="F8" s="13"/>
      <c r="G8" s="13"/>
      <c r="H8" s="13"/>
      <c r="I8" s="13"/>
      <c r="J8" s="13"/>
      <c r="K8" s="13"/>
    </row>
    <row r="9" spans="1:11" ht="18.75" hidden="1">
      <c r="A9" s="3"/>
      <c r="B9" s="5" t="s">
        <v>68</v>
      </c>
      <c r="C9" s="13"/>
      <c r="D9" s="13"/>
      <c r="E9" s="13"/>
      <c r="F9" s="13"/>
      <c r="G9" s="13"/>
      <c r="H9" s="13"/>
      <c r="I9" s="13"/>
      <c r="J9" s="13"/>
      <c r="K9" s="13"/>
    </row>
    <row r="10" spans="1:11" ht="18.75" hidden="1">
      <c r="A10" s="3"/>
      <c r="B10" s="5" t="s">
        <v>69</v>
      </c>
      <c r="C10" s="13"/>
      <c r="D10" s="13"/>
      <c r="E10" s="13"/>
      <c r="F10" s="13"/>
      <c r="G10" s="13"/>
      <c r="H10" s="13"/>
      <c r="I10" s="13"/>
      <c r="J10" s="13"/>
      <c r="K10" s="13"/>
    </row>
    <row r="11" spans="1:11" ht="18.75" hidden="1">
      <c r="A11" s="3"/>
      <c r="B11" s="5" t="s">
        <v>70</v>
      </c>
      <c r="C11" s="13"/>
      <c r="D11" s="13"/>
      <c r="E11" s="13"/>
      <c r="F11" s="13"/>
      <c r="G11" s="13"/>
      <c r="H11" s="13"/>
      <c r="I11" s="13"/>
      <c r="J11" s="13"/>
      <c r="K11" s="13"/>
    </row>
    <row r="12" spans="1:11" ht="18.75" hidden="1">
      <c r="A12" s="3"/>
      <c r="B12" s="5" t="s">
        <v>71</v>
      </c>
      <c r="C12" s="13"/>
      <c r="D12" s="13"/>
      <c r="E12" s="13"/>
      <c r="F12" s="13"/>
      <c r="G12" s="13"/>
      <c r="H12" s="13"/>
      <c r="I12" s="13"/>
      <c r="J12" s="13"/>
      <c r="K12" s="13"/>
    </row>
    <row r="13" spans="1:11" ht="18.75" hidden="1">
      <c r="A13" s="3"/>
      <c r="B13" s="5" t="s">
        <v>72</v>
      </c>
      <c r="C13" s="13"/>
      <c r="D13" s="13"/>
      <c r="E13" s="13"/>
      <c r="F13" s="13"/>
      <c r="G13" s="13"/>
      <c r="H13" s="13"/>
      <c r="I13" s="13"/>
      <c r="J13" s="13"/>
      <c r="K13" s="13"/>
    </row>
    <row r="14" spans="1:11" ht="18.75">
      <c r="A14" s="3"/>
      <c r="B14" s="51" t="s">
        <v>67</v>
      </c>
      <c r="C14" s="13"/>
      <c r="D14" s="13"/>
      <c r="E14" s="13"/>
      <c r="F14" s="13"/>
      <c r="G14" s="13"/>
      <c r="H14" s="13"/>
      <c r="I14" s="13"/>
      <c r="J14" s="13"/>
      <c r="K14" s="13"/>
    </row>
    <row r="15" spans="1:11" ht="18.75">
      <c r="A15" s="3"/>
      <c r="B15" s="5" t="s">
        <v>68</v>
      </c>
      <c r="C15" s="51"/>
      <c r="D15" s="51"/>
      <c r="E15" s="51"/>
      <c r="F15" s="51"/>
      <c r="G15" s="51"/>
      <c r="H15" s="51"/>
    </row>
    <row r="16" spans="1:11" ht="18.75">
      <c r="A16" s="3"/>
      <c r="B16" s="5" t="s">
        <v>69</v>
      </c>
      <c r="C16" s="51"/>
      <c r="D16" s="51"/>
      <c r="E16" s="51"/>
      <c r="F16" s="51"/>
      <c r="G16" s="51"/>
      <c r="H16" s="51"/>
    </row>
    <row r="17" spans="1:8" ht="18.75">
      <c r="A17" s="3"/>
      <c r="B17" s="5" t="s">
        <v>70</v>
      </c>
      <c r="C17" s="51"/>
      <c r="D17" s="51"/>
      <c r="E17" s="51"/>
      <c r="F17" s="51"/>
      <c r="G17" s="51"/>
      <c r="H17" s="51"/>
    </row>
    <row r="18" spans="1:8" ht="18.75">
      <c r="A18" s="3"/>
      <c r="B18" s="5" t="s">
        <v>71</v>
      </c>
      <c r="C18" s="51"/>
      <c r="D18" s="51"/>
      <c r="E18" s="51"/>
      <c r="F18" s="51"/>
      <c r="G18" s="51"/>
      <c r="H18" s="51"/>
    </row>
    <row r="19" spans="1:8" ht="18.75">
      <c r="A19" s="3"/>
      <c r="B19" s="5" t="s">
        <v>72</v>
      </c>
      <c r="C19" s="51"/>
      <c r="D19" s="51"/>
      <c r="E19" s="51"/>
      <c r="F19" s="51"/>
      <c r="G19" s="51"/>
      <c r="H19" s="51"/>
    </row>
    <row r="20" spans="1:8" ht="19.5" thickBot="1">
      <c r="A20" s="1"/>
      <c r="B20" s="87"/>
      <c r="C20" s="87"/>
      <c r="D20" s="87"/>
      <c r="E20" s="87"/>
      <c r="F20" s="87"/>
      <c r="G20" s="87"/>
      <c r="H20" s="87"/>
    </row>
    <row r="21" spans="1:8" ht="18.75">
      <c r="B21" s="4" t="s">
        <v>260</v>
      </c>
    </row>
    <row r="22" spans="1:8" ht="16.5" thickBot="1">
      <c r="B22" s="198" t="s">
        <v>345</v>
      </c>
      <c r="C22" s="198"/>
      <c r="D22" s="198"/>
      <c r="E22" s="198"/>
      <c r="F22" s="198"/>
      <c r="G22" s="198"/>
      <c r="H22" s="198"/>
    </row>
    <row r="23" spans="1:8" ht="16.5" thickBot="1">
      <c r="B23" s="118" t="s">
        <v>346</v>
      </c>
      <c r="C23" s="118"/>
      <c r="D23" s="174"/>
      <c r="E23" s="174"/>
      <c r="F23" s="118" t="s">
        <v>342</v>
      </c>
      <c r="G23" s="118"/>
      <c r="H23" s="175"/>
    </row>
    <row r="24" spans="1:8" ht="15.75">
      <c r="B24" s="159" t="s">
        <v>286</v>
      </c>
      <c r="C24" s="159"/>
      <c r="D24" s="166">
        <f>D25+D28+D30</f>
        <v>19200000</v>
      </c>
      <c r="E24" s="166"/>
      <c r="F24" s="159" t="s">
        <v>93</v>
      </c>
      <c r="G24" s="159"/>
      <c r="H24" s="160">
        <f>G25</f>
        <v>1200000</v>
      </c>
    </row>
    <row r="25" spans="1:8" ht="15.75">
      <c r="B25" s="103" t="s">
        <v>45</v>
      </c>
      <c r="C25" s="103"/>
      <c r="D25" s="167">
        <f>C26+C27</f>
        <v>1600000</v>
      </c>
      <c r="E25" s="167"/>
      <c r="F25" s="103" t="s">
        <v>61</v>
      </c>
      <c r="G25" s="108">
        <f>H4</f>
        <v>1200000</v>
      </c>
      <c r="H25" s="103"/>
    </row>
    <row r="26" spans="1:8" ht="15.75">
      <c r="B26" s="103" t="s">
        <v>188</v>
      </c>
      <c r="C26" s="167">
        <f>D3</f>
        <v>400000</v>
      </c>
      <c r="D26" s="103"/>
      <c r="E26" s="103"/>
      <c r="F26" s="159" t="s">
        <v>173</v>
      </c>
      <c r="G26" s="159"/>
      <c r="H26" s="160">
        <f>G27</f>
        <v>13600000</v>
      </c>
    </row>
    <row r="27" spans="1:8" ht="15.75">
      <c r="B27" s="103" t="s">
        <v>187</v>
      </c>
      <c r="C27" s="167">
        <f>H4</f>
        <v>1200000</v>
      </c>
      <c r="D27" s="103"/>
      <c r="E27" s="103"/>
      <c r="F27" s="103" t="s">
        <v>185</v>
      </c>
      <c r="G27" s="108">
        <f>H6</f>
        <v>13600000</v>
      </c>
      <c r="H27" s="103"/>
    </row>
    <row r="28" spans="1:8" ht="15.75">
      <c r="B28" s="103" t="s">
        <v>184</v>
      </c>
      <c r="C28" s="103"/>
      <c r="D28" s="167">
        <f>C29</f>
        <v>1600000</v>
      </c>
      <c r="E28" s="167"/>
      <c r="F28" s="159" t="s">
        <v>177</v>
      </c>
      <c r="G28" s="159"/>
      <c r="H28" s="160">
        <f>G29</f>
        <v>21400000</v>
      </c>
    </row>
    <row r="29" spans="1:8" ht="15.75">
      <c r="B29" s="103" t="s">
        <v>189</v>
      </c>
      <c r="C29" s="167">
        <f>D6</f>
        <v>1600000</v>
      </c>
      <c r="D29" s="103"/>
      <c r="E29" s="103"/>
      <c r="F29" s="103" t="s">
        <v>186</v>
      </c>
      <c r="G29" s="108">
        <v>21400000</v>
      </c>
      <c r="H29" s="103"/>
    </row>
    <row r="30" spans="1:8" ht="15.75">
      <c r="B30" s="103" t="s">
        <v>169</v>
      </c>
      <c r="C30" s="103"/>
      <c r="D30" s="167">
        <f>C31+C32</f>
        <v>16000000</v>
      </c>
      <c r="E30" s="167"/>
      <c r="F30" s="103"/>
      <c r="G30" s="103"/>
      <c r="H30" s="103"/>
    </row>
    <row r="31" spans="1:8" ht="15.75">
      <c r="B31" s="103" t="s">
        <v>190</v>
      </c>
      <c r="C31" s="167">
        <f>D4</f>
        <v>6000000</v>
      </c>
      <c r="D31" s="103"/>
      <c r="E31" s="103"/>
      <c r="F31" s="103"/>
      <c r="G31" s="103"/>
      <c r="H31" s="108"/>
    </row>
    <row r="32" spans="1:8" ht="15.75">
      <c r="B32" s="103" t="s">
        <v>191</v>
      </c>
      <c r="C32" s="167">
        <f>D7</f>
        <v>10000000</v>
      </c>
      <c r="D32" s="103"/>
      <c r="E32" s="103"/>
      <c r="F32" s="103"/>
      <c r="G32" s="103"/>
      <c r="H32" s="108"/>
    </row>
    <row r="33" spans="2:8" ht="15.75">
      <c r="B33" s="159" t="s">
        <v>299</v>
      </c>
      <c r="C33" s="159"/>
      <c r="D33" s="166">
        <f>D34</f>
        <v>17000000</v>
      </c>
      <c r="E33" s="166"/>
      <c r="F33" s="103"/>
      <c r="G33" s="103"/>
      <c r="H33" s="108"/>
    </row>
    <row r="34" spans="2:8" ht="15.75">
      <c r="B34" s="103" t="s">
        <v>287</v>
      </c>
      <c r="C34" s="103"/>
      <c r="D34" s="167">
        <f>C35+C36</f>
        <v>17000000</v>
      </c>
      <c r="E34" s="103"/>
      <c r="F34" s="103"/>
      <c r="G34" s="103"/>
      <c r="H34" s="108"/>
    </row>
    <row r="35" spans="2:8" ht="15.75">
      <c r="B35" s="103" t="s">
        <v>192</v>
      </c>
      <c r="C35" s="167">
        <f>D5</f>
        <v>8000000</v>
      </c>
      <c r="D35" s="103"/>
      <c r="E35" s="103"/>
      <c r="F35" s="103"/>
      <c r="G35" s="103"/>
      <c r="H35" s="108"/>
    </row>
    <row r="36" spans="2:8" ht="16.5" thickBot="1">
      <c r="B36" s="113" t="s">
        <v>46</v>
      </c>
      <c r="C36" s="176">
        <f>H3</f>
        <v>9000000</v>
      </c>
      <c r="D36" s="113"/>
      <c r="E36" s="113"/>
      <c r="F36" s="113"/>
      <c r="G36" s="113"/>
      <c r="H36" s="115"/>
    </row>
    <row r="37" spans="2:8" ht="16.5" thickBot="1">
      <c r="B37" s="163" t="s">
        <v>180</v>
      </c>
      <c r="C37" s="163"/>
      <c r="D37" s="177">
        <f>D24+D33</f>
        <v>36200000</v>
      </c>
      <c r="E37" s="177"/>
      <c r="F37" s="163" t="s">
        <v>180</v>
      </c>
      <c r="G37" s="163"/>
      <c r="H37" s="164">
        <f>H24+H26+H28</f>
        <v>36200000</v>
      </c>
    </row>
    <row r="39" spans="2:8" ht="15.75">
      <c r="B39" s="51" t="s">
        <v>193</v>
      </c>
      <c r="C39" s="165">
        <f>H28</f>
        <v>21400000</v>
      </c>
      <c r="E39" s="48"/>
    </row>
    <row r="40" spans="2:8" ht="15.75">
      <c r="B40" s="13" t="s">
        <v>194</v>
      </c>
    </row>
    <row r="41" spans="2:8" ht="15.75">
      <c r="B41" s="13" t="s">
        <v>294</v>
      </c>
    </row>
    <row r="42" spans="2:8" ht="15.75">
      <c r="B42" s="13" t="s">
        <v>293</v>
      </c>
    </row>
    <row r="43" spans="2:8" ht="15.75">
      <c r="B43" s="51" t="s">
        <v>295</v>
      </c>
    </row>
    <row r="44" spans="2:8" ht="15.75">
      <c r="B44" s="51" t="s">
        <v>296</v>
      </c>
    </row>
    <row r="45" spans="2:8" ht="15.75">
      <c r="B45" s="51" t="s">
        <v>297</v>
      </c>
    </row>
    <row r="46" spans="2:8" ht="15.75">
      <c r="B46" s="51" t="s">
        <v>298</v>
      </c>
    </row>
    <row r="47" spans="2:8" ht="15.75">
      <c r="B47" s="51" t="s">
        <v>195</v>
      </c>
    </row>
  </sheetData>
  <mergeCells count="1">
    <mergeCell ref="B22:H22"/>
  </mergeCells>
  <phoneticPr fontId="1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sheetPr>
    <tabColor rgb="FF002060"/>
  </sheetPr>
  <dimension ref="A1:H22"/>
  <sheetViews>
    <sheetView topLeftCell="A4" zoomScale="122" zoomScaleNormal="122" workbookViewId="0">
      <selection activeCell="B27" sqref="B27"/>
    </sheetView>
  </sheetViews>
  <sheetFormatPr baseColWidth="10" defaultColWidth="11.42578125" defaultRowHeight="15.75"/>
  <cols>
    <col min="1" max="1" width="11.42578125" style="51"/>
    <col min="2" max="2" width="34.42578125" style="51" customWidth="1"/>
    <col min="3" max="3" width="11.42578125" style="51"/>
    <col min="4" max="4" width="22" style="51" bestFit="1" customWidth="1"/>
    <col min="5" max="16384" width="11.42578125" style="51"/>
  </cols>
  <sheetData>
    <row r="1" spans="1:8" ht="18.75">
      <c r="A1" s="3">
        <v>67</v>
      </c>
      <c r="B1" s="13" t="s">
        <v>153</v>
      </c>
      <c r="C1" s="13"/>
      <c r="D1" s="13"/>
      <c r="E1" s="13"/>
      <c r="F1" s="13"/>
      <c r="G1" s="13"/>
      <c r="H1" s="13"/>
    </row>
    <row r="2" spans="1:8">
      <c r="A2" s="90"/>
      <c r="B2" s="13" t="s">
        <v>73</v>
      </c>
      <c r="C2" s="13"/>
      <c r="D2" s="13"/>
      <c r="E2" s="13"/>
      <c r="F2" s="13"/>
      <c r="G2" s="13"/>
      <c r="H2" s="13"/>
    </row>
    <row r="3" spans="1:8">
      <c r="A3" s="90"/>
      <c r="B3" s="13" t="s">
        <v>313</v>
      </c>
      <c r="C3" s="13">
        <v>50</v>
      </c>
      <c r="D3" s="13" t="s">
        <v>50</v>
      </c>
      <c r="E3" s="13">
        <v>20</v>
      </c>
      <c r="F3" s="13"/>
      <c r="G3" s="13"/>
      <c r="H3" s="13"/>
    </row>
    <row r="4" spans="1:8">
      <c r="A4" s="90"/>
      <c r="B4" s="13" t="s">
        <v>314</v>
      </c>
      <c r="C4" s="13">
        <v>75</v>
      </c>
      <c r="D4" s="13" t="s">
        <v>78</v>
      </c>
      <c r="E4" s="13">
        <v>120</v>
      </c>
      <c r="F4" s="13"/>
      <c r="G4" s="13"/>
      <c r="H4" s="13"/>
    </row>
    <row r="5" spans="1:8">
      <c r="A5" s="90"/>
      <c r="B5" s="13" t="s">
        <v>79</v>
      </c>
      <c r="C5" s="13">
        <v>120</v>
      </c>
      <c r="D5" s="13" t="s">
        <v>80</v>
      </c>
      <c r="E5" s="13">
        <v>50</v>
      </c>
      <c r="F5" s="13"/>
      <c r="G5" s="13"/>
      <c r="H5" s="13"/>
    </row>
    <row r="6" spans="1:8">
      <c r="A6" s="90"/>
      <c r="B6" s="13" t="s">
        <v>81</v>
      </c>
      <c r="F6" s="13"/>
      <c r="G6" s="13"/>
      <c r="H6" s="13"/>
    </row>
    <row r="7" spans="1:8">
      <c r="A7" s="90"/>
      <c r="B7" s="13" t="s">
        <v>82</v>
      </c>
      <c r="C7" s="13"/>
      <c r="D7" s="13"/>
      <c r="E7" s="13"/>
      <c r="F7" s="13"/>
      <c r="G7" s="13"/>
      <c r="H7" s="13"/>
    </row>
    <row r="8" spans="1:8">
      <c r="A8" s="90"/>
      <c r="B8" s="13" t="s">
        <v>83</v>
      </c>
      <c r="C8" s="13"/>
      <c r="D8" s="13"/>
      <c r="E8" s="13"/>
      <c r="F8" s="13"/>
      <c r="G8" s="13"/>
      <c r="H8" s="13"/>
    </row>
    <row r="9" spans="1:8">
      <c r="A9" s="90"/>
      <c r="B9" s="5" t="s">
        <v>84</v>
      </c>
      <c r="C9" s="13"/>
      <c r="D9" s="13"/>
      <c r="E9" s="13"/>
      <c r="F9" s="13"/>
      <c r="G9" s="13"/>
      <c r="H9" s="13"/>
    </row>
    <row r="10" spans="1:8">
      <c r="A10" s="90"/>
      <c r="B10" s="51" t="s">
        <v>312</v>
      </c>
      <c r="C10" s="13"/>
      <c r="D10" s="13"/>
      <c r="E10" s="13"/>
      <c r="F10" s="13"/>
      <c r="G10" s="13"/>
      <c r="H10" s="13"/>
    </row>
    <row r="12" spans="1:8" ht="16.5" thickBot="1">
      <c r="B12" s="198" t="s">
        <v>345</v>
      </c>
      <c r="C12" s="198"/>
      <c r="D12" s="198"/>
      <c r="E12" s="198"/>
      <c r="F12" s="5"/>
    </row>
    <row r="13" spans="1:8" ht="16.5" thickBot="1">
      <c r="B13" s="118" t="s">
        <v>343</v>
      </c>
      <c r="C13" s="161"/>
      <c r="D13" s="118" t="s">
        <v>342</v>
      </c>
      <c r="E13" s="161"/>
      <c r="F13" s="5"/>
    </row>
    <row r="14" spans="1:8">
      <c r="B14" s="159" t="s">
        <v>286</v>
      </c>
      <c r="C14" s="160">
        <v>75</v>
      </c>
      <c r="D14" s="159" t="s">
        <v>93</v>
      </c>
      <c r="E14" s="160">
        <v>50</v>
      </c>
      <c r="F14" s="5"/>
    </row>
    <row r="15" spans="1:8">
      <c r="B15" s="159" t="s">
        <v>299</v>
      </c>
      <c r="C15" s="160">
        <v>443</v>
      </c>
      <c r="D15" s="159" t="s">
        <v>173</v>
      </c>
      <c r="E15" s="160">
        <f>SUM(E16:E17)</f>
        <v>250</v>
      </c>
      <c r="F15" s="5"/>
    </row>
    <row r="16" spans="1:8">
      <c r="B16" s="103"/>
      <c r="C16" s="108"/>
      <c r="D16" s="103" t="s">
        <v>174</v>
      </c>
      <c r="E16" s="108">
        <v>200</v>
      </c>
      <c r="F16" s="5"/>
    </row>
    <row r="17" spans="2:6">
      <c r="B17" s="103"/>
      <c r="C17" s="108"/>
      <c r="D17" s="103" t="s">
        <v>176</v>
      </c>
      <c r="E17" s="108">
        <v>50</v>
      </c>
      <c r="F17" s="5"/>
    </row>
    <row r="18" spans="2:6">
      <c r="B18" s="103"/>
      <c r="C18" s="108"/>
      <c r="D18" s="159" t="s">
        <v>177</v>
      </c>
      <c r="E18" s="160">
        <f>SUM(E19:E20)</f>
        <v>218</v>
      </c>
      <c r="F18" s="5"/>
    </row>
    <row r="19" spans="2:6">
      <c r="B19" s="103"/>
      <c r="C19" s="108"/>
      <c r="D19" s="103" t="s">
        <v>178</v>
      </c>
      <c r="E19" s="96">
        <v>170</v>
      </c>
      <c r="F19" s="5"/>
    </row>
    <row r="20" spans="2:6" ht="16.5" thickBot="1">
      <c r="B20" s="113"/>
      <c r="C20" s="115"/>
      <c r="D20" s="113" t="s">
        <v>179</v>
      </c>
      <c r="E20" s="162">
        <v>48</v>
      </c>
      <c r="F20" s="5"/>
    </row>
    <row r="21" spans="2:6" ht="16.5" thickBot="1">
      <c r="B21" s="163" t="s">
        <v>320</v>
      </c>
      <c r="C21" s="164">
        <f>SUM(C14+C15)</f>
        <v>518</v>
      </c>
      <c r="D21" s="163" t="s">
        <v>321</v>
      </c>
      <c r="E21" s="164">
        <f>SUM(E14:E15)+SUM(E18)</f>
        <v>518</v>
      </c>
      <c r="F21" s="5"/>
    </row>
    <row r="22" spans="2:6">
      <c r="B22" s="5"/>
      <c r="C22" s="5"/>
      <c r="D22" s="5"/>
      <c r="E22" s="5"/>
      <c r="F22" s="5"/>
    </row>
  </sheetData>
  <mergeCells count="1">
    <mergeCell ref="B12:E12"/>
  </mergeCells>
  <phoneticPr fontId="10" type="noConversion"/>
  <pageMargins left="0.7" right="0.7" top="0.75" bottom="0.75" header="0.3" footer="0.3"/>
  <pageSetup orientation="portrait" verticalDpi="0" r:id="rId1"/>
</worksheet>
</file>

<file path=xl/worksheets/sheet19.xml><?xml version="1.0" encoding="utf-8"?>
<worksheet xmlns="http://schemas.openxmlformats.org/spreadsheetml/2006/main" xmlns:r="http://schemas.openxmlformats.org/officeDocument/2006/relationships">
  <sheetPr>
    <tabColor rgb="FF002060"/>
  </sheetPr>
  <dimension ref="A1:H21"/>
  <sheetViews>
    <sheetView zoomScale="125" zoomScaleNormal="125" workbookViewId="0">
      <selection activeCell="D10" sqref="D10"/>
    </sheetView>
  </sheetViews>
  <sheetFormatPr baseColWidth="10" defaultColWidth="11.42578125" defaultRowHeight="15"/>
  <cols>
    <col min="1" max="1" width="11.42578125" style="50"/>
    <col min="2" max="2" width="33.7109375" style="50" customWidth="1"/>
    <col min="3" max="3" width="15.140625" style="50" customWidth="1"/>
    <col min="4" max="4" width="15.5703125" style="50" bestFit="1" customWidth="1"/>
    <col min="5" max="16384" width="11.42578125" style="50"/>
  </cols>
  <sheetData>
    <row r="1" spans="1:8" ht="18.75">
      <c r="A1" s="3">
        <v>68</v>
      </c>
      <c r="B1" s="13" t="s">
        <v>154</v>
      </c>
      <c r="C1" s="13"/>
      <c r="D1" s="13"/>
      <c r="E1" s="13"/>
      <c r="F1" s="13"/>
      <c r="G1" s="13"/>
      <c r="H1" s="13"/>
    </row>
    <row r="2" spans="1:8" ht="18.75">
      <c r="A2" s="3"/>
      <c r="B2" s="13" t="s">
        <v>85</v>
      </c>
      <c r="C2" s="13"/>
      <c r="D2" s="13"/>
      <c r="E2" s="13"/>
      <c r="F2" s="13"/>
      <c r="G2" s="13"/>
      <c r="H2" s="13"/>
    </row>
    <row r="3" spans="1:8" ht="18.75">
      <c r="A3" s="3"/>
      <c r="B3" s="13" t="s">
        <v>86</v>
      </c>
      <c r="C3" s="13"/>
      <c r="D3" s="13"/>
      <c r="E3" s="13"/>
      <c r="F3" s="13"/>
      <c r="G3" s="13"/>
      <c r="H3" s="13"/>
    </row>
    <row r="4" spans="1:8" ht="18.75">
      <c r="A4" s="3"/>
      <c r="B4" s="13" t="s">
        <v>87</v>
      </c>
      <c r="C4" s="13"/>
      <c r="D4" s="13"/>
      <c r="E4" s="13"/>
      <c r="F4" s="13"/>
      <c r="G4" s="13"/>
      <c r="H4" s="13"/>
    </row>
    <row r="5" spans="1:8" ht="18.75">
      <c r="A5" s="3"/>
      <c r="B5" s="13" t="s">
        <v>88</v>
      </c>
      <c r="C5" s="13"/>
      <c r="D5" s="13"/>
      <c r="E5" s="13"/>
      <c r="F5" s="13"/>
      <c r="G5" s="13"/>
      <c r="H5" s="13"/>
    </row>
    <row r="6" spans="1:8" ht="18.75">
      <c r="A6" s="3"/>
      <c r="B6" s="5" t="s">
        <v>89</v>
      </c>
      <c r="C6" s="13"/>
      <c r="D6" s="13"/>
      <c r="E6" s="13"/>
      <c r="F6" s="13"/>
      <c r="G6" s="13"/>
      <c r="H6" s="13"/>
    </row>
    <row r="8" spans="1:8" ht="23.25" thickBot="1">
      <c r="B8" s="197" t="s">
        <v>202</v>
      </c>
      <c r="C8" s="197"/>
    </row>
    <row r="9" spans="1:8" ht="15.75">
      <c r="B9" s="128" t="s">
        <v>196</v>
      </c>
      <c r="C9" s="155">
        <v>38000000</v>
      </c>
    </row>
    <row r="10" spans="1:8">
      <c r="A10" s="148"/>
      <c r="B10" s="151" t="s">
        <v>197</v>
      </c>
      <c r="C10" s="152">
        <v>-21600000</v>
      </c>
    </row>
    <row r="11" spans="1:8">
      <c r="B11" s="156" t="s">
        <v>244</v>
      </c>
      <c r="C11" s="155">
        <f>C9+C10</f>
        <v>16400000</v>
      </c>
    </row>
    <row r="12" spans="1:8">
      <c r="B12" s="151" t="s">
        <v>198</v>
      </c>
      <c r="C12" s="152">
        <v>-1200000</v>
      </c>
    </row>
    <row r="13" spans="1:8">
      <c r="B13" s="126" t="s">
        <v>246</v>
      </c>
      <c r="C13" s="150">
        <f>C11+C12</f>
        <v>15200000</v>
      </c>
    </row>
    <row r="14" spans="1:8">
      <c r="B14" s="151" t="s">
        <v>247</v>
      </c>
      <c r="C14" s="152">
        <v>-400000</v>
      </c>
    </row>
    <row r="15" spans="1:8">
      <c r="B15" s="126" t="s">
        <v>315</v>
      </c>
      <c r="C15" s="150">
        <f>C13+C14</f>
        <v>14800000</v>
      </c>
    </row>
    <row r="16" spans="1:8" ht="15.75" thickBot="1">
      <c r="B16" s="157" t="s">
        <v>200</v>
      </c>
      <c r="C16" s="158">
        <f>(-C15*0.4)</f>
        <v>-5920000</v>
      </c>
    </row>
    <row r="17" spans="2:4" ht="15.75" thickBot="1">
      <c r="B17" s="153" t="s">
        <v>201</v>
      </c>
      <c r="C17" s="154">
        <f>C15+C16</f>
        <v>8880000</v>
      </c>
    </row>
    <row r="19" spans="2:4">
      <c r="B19" s="148" t="s">
        <v>203</v>
      </c>
    </row>
    <row r="20" spans="2:4">
      <c r="D20" s="149"/>
    </row>
    <row r="21" spans="2:4">
      <c r="D21" s="149"/>
    </row>
  </sheetData>
  <mergeCells count="1">
    <mergeCell ref="B8:C8"/>
  </mergeCells>
  <phoneticPr fontId="1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7030A0"/>
  </sheetPr>
  <dimension ref="A1:J10"/>
  <sheetViews>
    <sheetView zoomScale="120" zoomScaleNormal="120" workbookViewId="0">
      <selection activeCell="C13" sqref="C13"/>
    </sheetView>
  </sheetViews>
  <sheetFormatPr baseColWidth="10" defaultColWidth="11.42578125" defaultRowHeight="15"/>
  <cols>
    <col min="1" max="1" width="8.5703125" customWidth="1"/>
    <col min="11" max="12" width="3.5703125" customWidth="1"/>
  </cols>
  <sheetData>
    <row r="1" spans="1:10" ht="18.75">
      <c r="A1" s="3">
        <v>51</v>
      </c>
      <c r="B1" s="6" t="s">
        <v>2</v>
      </c>
      <c r="C1" s="5"/>
      <c r="D1" s="5"/>
      <c r="E1" s="5"/>
      <c r="F1" s="5"/>
      <c r="G1" s="5"/>
      <c r="H1" s="5"/>
      <c r="I1" s="5"/>
      <c r="J1" s="5"/>
    </row>
    <row r="2" spans="1:10" ht="18.75">
      <c r="A2" s="3"/>
      <c r="B2" s="6" t="s">
        <v>3</v>
      </c>
      <c r="C2" s="5"/>
      <c r="D2" s="5"/>
      <c r="E2" s="5"/>
      <c r="F2" s="5"/>
      <c r="G2" s="5"/>
      <c r="H2" s="5"/>
      <c r="I2" s="5"/>
      <c r="J2" s="5"/>
    </row>
    <row r="4" spans="1:10" ht="18.75">
      <c r="B4" s="86" t="s">
        <v>260</v>
      </c>
    </row>
    <row r="5" spans="1:10" ht="15.75">
      <c r="B5" s="51" t="s">
        <v>225</v>
      </c>
    </row>
    <row r="6" spans="1:10" ht="15.75">
      <c r="B6" s="51" t="s">
        <v>226</v>
      </c>
    </row>
    <row r="7" spans="1:10" ht="15.75">
      <c r="B7" s="51" t="s">
        <v>227</v>
      </c>
    </row>
    <row r="8" spans="1:10" ht="15.75">
      <c r="B8" s="51" t="s">
        <v>228</v>
      </c>
    </row>
    <row r="9" spans="1:10" ht="15.75">
      <c r="B9" s="51" t="s">
        <v>229</v>
      </c>
    </row>
    <row r="10" spans="1:10" ht="15.75">
      <c r="B10" s="51" t="s">
        <v>230</v>
      </c>
    </row>
  </sheetData>
  <phoneticPr fontId="10" type="noConversion"/>
  <pageMargins left="0.7" right="0.7" top="0.75" bottom="0.75" header="0.3" footer="0.3"/>
  <pageSetup orientation="portrait" verticalDpi="0" r:id="rId1"/>
</worksheet>
</file>

<file path=xl/worksheets/sheet20.xml><?xml version="1.0" encoding="utf-8"?>
<worksheet xmlns="http://schemas.openxmlformats.org/spreadsheetml/2006/main" xmlns:r="http://schemas.openxmlformats.org/officeDocument/2006/relationships">
  <sheetPr>
    <tabColor rgb="FF002060"/>
  </sheetPr>
  <dimension ref="A1:I43"/>
  <sheetViews>
    <sheetView topLeftCell="A16" zoomScale="117" zoomScaleNormal="117" workbookViewId="0">
      <selection activeCell="G31" sqref="G31"/>
    </sheetView>
  </sheetViews>
  <sheetFormatPr baseColWidth="10" defaultColWidth="11.42578125" defaultRowHeight="15"/>
  <cols>
    <col min="2" max="2" width="34.7109375" customWidth="1"/>
    <col min="3" max="3" width="10.85546875" customWidth="1"/>
    <col min="4" max="4" width="9.85546875" customWidth="1"/>
    <col min="5" max="5" width="24.85546875" customWidth="1"/>
    <col min="6" max="7" width="10.5703125" customWidth="1"/>
  </cols>
  <sheetData>
    <row r="1" spans="1:9" ht="18.75">
      <c r="A1" s="3">
        <v>69</v>
      </c>
      <c r="B1" s="13" t="s">
        <v>90</v>
      </c>
      <c r="C1" s="13"/>
      <c r="D1" s="13"/>
      <c r="E1" s="13"/>
      <c r="F1" s="13"/>
      <c r="G1" s="13"/>
      <c r="H1" s="13"/>
      <c r="I1" s="13"/>
    </row>
    <row r="2" spans="1:9" ht="19.5" thickBot="1">
      <c r="A2" s="3"/>
      <c r="B2" s="183" t="s">
        <v>91</v>
      </c>
      <c r="C2" s="183"/>
      <c r="D2" s="183"/>
      <c r="E2" s="183"/>
      <c r="F2" s="183"/>
      <c r="G2" s="183"/>
      <c r="H2" s="13"/>
      <c r="I2" s="13"/>
    </row>
    <row r="3" spans="1:9" ht="19.5" thickBot="1">
      <c r="A3" s="3"/>
      <c r="B3" s="12"/>
      <c r="C3" s="12">
        <v>2004</v>
      </c>
      <c r="D3" s="12">
        <v>2003</v>
      </c>
      <c r="E3" s="12"/>
      <c r="F3" s="12">
        <v>2004</v>
      </c>
      <c r="G3" s="12">
        <v>2003</v>
      </c>
      <c r="H3" s="13"/>
      <c r="I3" s="13"/>
    </row>
    <row r="4" spans="1:9" ht="19.5" thickBot="1">
      <c r="A4" s="3"/>
      <c r="B4" s="104" t="s">
        <v>94</v>
      </c>
      <c r="C4" s="105">
        <v>1800</v>
      </c>
      <c r="D4" s="105">
        <v>1600</v>
      </c>
      <c r="E4" s="104" t="s">
        <v>95</v>
      </c>
      <c r="F4" s="105">
        <v>1500</v>
      </c>
      <c r="G4" s="105">
        <v>1200</v>
      </c>
      <c r="H4" s="13"/>
      <c r="I4" s="13"/>
    </row>
    <row r="5" spans="1:9" ht="19.5" thickBot="1">
      <c r="A5" s="3"/>
      <c r="B5" s="13"/>
      <c r="C5" s="8" t="s">
        <v>96</v>
      </c>
      <c r="D5" s="12"/>
      <c r="E5" s="12"/>
      <c r="F5" s="9">
        <v>2004</v>
      </c>
      <c r="G5" s="13"/>
      <c r="H5" s="13"/>
      <c r="I5" s="13"/>
    </row>
    <row r="6" spans="1:9" ht="18.75">
      <c r="A6" s="3"/>
      <c r="B6" s="13"/>
      <c r="C6" s="13" t="s">
        <v>97</v>
      </c>
      <c r="D6" s="13"/>
      <c r="E6" s="13"/>
      <c r="F6" s="16">
        <v>3900</v>
      </c>
      <c r="G6" s="13"/>
      <c r="H6" s="13"/>
      <c r="I6" s="13"/>
    </row>
    <row r="7" spans="1:9" ht="18.75">
      <c r="A7" s="3"/>
      <c r="B7" s="13"/>
      <c r="C7" s="13" t="s">
        <v>98</v>
      </c>
      <c r="D7" s="13"/>
      <c r="E7" s="13"/>
      <c r="F7" s="16">
        <v>2060</v>
      </c>
      <c r="G7" s="13"/>
      <c r="H7" s="13"/>
      <c r="I7" s="13"/>
    </row>
    <row r="8" spans="1:9" ht="18.75">
      <c r="A8" s="3"/>
      <c r="B8" s="13"/>
      <c r="C8" s="13" t="s">
        <v>99</v>
      </c>
      <c r="D8" s="13"/>
      <c r="E8" s="13"/>
      <c r="F8" s="16">
        <v>700</v>
      </c>
      <c r="G8" s="13"/>
      <c r="H8" s="13"/>
      <c r="I8" s="13"/>
    </row>
    <row r="9" spans="1:9" ht="19.5" thickBot="1">
      <c r="A9" s="3"/>
      <c r="B9" s="13"/>
      <c r="C9" s="12" t="s">
        <v>100</v>
      </c>
      <c r="D9" s="12"/>
      <c r="E9" s="12"/>
      <c r="F9" s="17">
        <v>480</v>
      </c>
      <c r="G9" s="13"/>
      <c r="H9" s="13"/>
      <c r="I9" s="13"/>
    </row>
    <row r="10" spans="1:9" ht="18.75">
      <c r="A10" s="3"/>
      <c r="B10" s="13" t="s">
        <v>156</v>
      </c>
      <c r="C10" s="13"/>
      <c r="D10" s="13"/>
      <c r="E10" s="13"/>
      <c r="F10" s="13"/>
      <c r="G10" s="13"/>
      <c r="H10" s="13"/>
      <c r="I10" s="13"/>
    </row>
    <row r="11" spans="1:9" ht="18.75">
      <c r="A11" s="3"/>
      <c r="B11" s="13" t="s">
        <v>316</v>
      </c>
      <c r="C11" s="13"/>
      <c r="D11" s="13"/>
      <c r="E11" s="13"/>
      <c r="F11" s="13"/>
      <c r="G11" s="13"/>
      <c r="H11" s="18"/>
      <c r="I11" s="13"/>
    </row>
    <row r="12" spans="1:9" ht="15.75">
      <c r="A12" s="10"/>
      <c r="B12" s="5" t="s">
        <v>103</v>
      </c>
      <c r="C12" s="5"/>
      <c r="D12" s="5"/>
      <c r="E12" s="5"/>
      <c r="F12" s="5"/>
      <c r="G12" s="5"/>
      <c r="H12" s="5"/>
      <c r="I12" s="5"/>
    </row>
    <row r="13" spans="1:9" ht="15.75">
      <c r="A13" s="10"/>
      <c r="B13" s="5" t="s">
        <v>104</v>
      </c>
      <c r="C13" s="5"/>
      <c r="D13" s="5"/>
      <c r="E13" s="5"/>
      <c r="F13" s="5"/>
      <c r="G13" s="11"/>
      <c r="H13" s="5"/>
      <c r="I13" s="5"/>
    </row>
    <row r="14" spans="1:9" ht="15.75">
      <c r="A14" s="10"/>
      <c r="B14" s="13" t="s">
        <v>317</v>
      </c>
      <c r="C14" s="5"/>
      <c r="D14" s="5"/>
      <c r="E14" s="5"/>
      <c r="F14" s="5"/>
      <c r="G14" s="11"/>
      <c r="H14" s="5"/>
      <c r="I14" s="5"/>
    </row>
    <row r="15" spans="1:9" ht="15.75">
      <c r="A15" s="10"/>
      <c r="B15" s="5"/>
      <c r="C15" s="5"/>
      <c r="D15" s="5"/>
      <c r="E15" s="5"/>
      <c r="F15" s="5"/>
      <c r="G15" s="11"/>
      <c r="H15" s="5"/>
      <c r="I15" s="5"/>
    </row>
    <row r="16" spans="1:9" ht="18.75">
      <c r="B16" s="4" t="s">
        <v>290</v>
      </c>
    </row>
    <row r="17" spans="2:7" ht="16.5" thickBot="1">
      <c r="B17" s="198" t="s">
        <v>323</v>
      </c>
      <c r="C17" s="198"/>
      <c r="D17" s="198"/>
      <c r="E17" s="198"/>
      <c r="F17" s="198"/>
      <c r="G17" s="198"/>
    </row>
    <row r="18" spans="2:7" ht="16.5" thickBot="1">
      <c r="B18" s="118" t="s">
        <v>318</v>
      </c>
      <c r="C18" s="119">
        <v>2004</v>
      </c>
      <c r="D18" s="120">
        <v>2003</v>
      </c>
      <c r="E18" s="118" t="s">
        <v>319</v>
      </c>
      <c r="F18" s="119">
        <v>2004</v>
      </c>
      <c r="G18" s="119">
        <v>2003</v>
      </c>
    </row>
    <row r="19" spans="2:7" ht="15.75">
      <c r="B19" s="106" t="s">
        <v>286</v>
      </c>
      <c r="C19" s="107">
        <f>900</f>
        <v>900</v>
      </c>
      <c r="D19" s="108">
        <v>900</v>
      </c>
      <c r="E19" s="106" t="s">
        <v>167</v>
      </c>
      <c r="F19" s="107">
        <v>300</v>
      </c>
      <c r="G19" s="107">
        <v>300</v>
      </c>
    </row>
    <row r="20" spans="2:7" ht="15.75">
      <c r="B20" s="106" t="s">
        <v>170</v>
      </c>
      <c r="C20" s="107">
        <f>C4</f>
        <v>1800</v>
      </c>
      <c r="D20" s="107">
        <f>D4</f>
        <v>1600</v>
      </c>
      <c r="E20" s="106" t="s">
        <v>173</v>
      </c>
      <c r="F20" s="107">
        <f>F4</f>
        <v>1500</v>
      </c>
      <c r="G20" s="107">
        <f>G4</f>
        <v>1200</v>
      </c>
    </row>
    <row r="21" spans="2:7" ht="16.5" thickBot="1">
      <c r="B21" s="113"/>
      <c r="C21" s="114"/>
      <c r="D21" s="115"/>
      <c r="E21" s="116" t="s">
        <v>177</v>
      </c>
      <c r="F21" s="117">
        <f>F22-F20-F19</f>
        <v>900</v>
      </c>
      <c r="G21" s="117">
        <f>G22-G20-G19</f>
        <v>1000</v>
      </c>
    </row>
    <row r="22" spans="2:7" ht="15.75">
      <c r="B22" s="110" t="s">
        <v>320</v>
      </c>
      <c r="C22" s="111">
        <f>C20+C19</f>
        <v>2700</v>
      </c>
      <c r="D22" s="108">
        <f>D20+D19</f>
        <v>2500</v>
      </c>
      <c r="E22" s="110" t="s">
        <v>321</v>
      </c>
      <c r="F22" s="112">
        <f>C22</f>
        <v>2700</v>
      </c>
      <c r="G22" s="112">
        <f>D22</f>
        <v>2500</v>
      </c>
    </row>
    <row r="23" spans="2:7" ht="15.75">
      <c r="B23" s="5"/>
      <c r="C23" s="5"/>
      <c r="D23" s="98"/>
      <c r="E23" s="5"/>
      <c r="F23" s="99"/>
      <c r="G23" s="99"/>
    </row>
    <row r="24" spans="2:7" ht="15.75">
      <c r="B24" s="199" t="s">
        <v>322</v>
      </c>
      <c r="C24" s="199"/>
      <c r="D24" s="98"/>
      <c r="E24" s="5"/>
      <c r="F24" s="99"/>
      <c r="G24" s="99"/>
    </row>
    <row r="25" spans="2:7" ht="16.5" thickBot="1">
      <c r="B25" s="200" t="s">
        <v>324</v>
      </c>
      <c r="C25" s="200"/>
      <c r="D25" s="100"/>
      <c r="E25" s="5"/>
      <c r="F25" s="97"/>
      <c r="G25" s="5"/>
    </row>
    <row r="26" spans="2:7" ht="15.75">
      <c r="B26" s="103" t="s">
        <v>196</v>
      </c>
      <c r="C26" s="109">
        <f>F6</f>
        <v>3900</v>
      </c>
      <c r="D26" s="101"/>
      <c r="E26" s="5"/>
      <c r="F26" s="97"/>
      <c r="G26" s="5"/>
    </row>
    <row r="27" spans="2:7" ht="15.75">
      <c r="B27" s="124" t="s">
        <v>197</v>
      </c>
      <c r="C27" s="125">
        <f>-F7</f>
        <v>-2060</v>
      </c>
      <c r="D27" s="101"/>
      <c r="E27" s="5"/>
      <c r="F27" s="5"/>
      <c r="G27" s="5"/>
    </row>
    <row r="28" spans="2:7" ht="15.75">
      <c r="B28" s="103" t="s">
        <v>159</v>
      </c>
      <c r="C28" s="109">
        <f>C26+C27</f>
        <v>1840</v>
      </c>
      <c r="D28" s="101"/>
      <c r="E28" s="5"/>
      <c r="F28" s="5"/>
      <c r="G28" s="5"/>
    </row>
    <row r="29" spans="2:7" ht="15.75">
      <c r="B29" s="124" t="s">
        <v>198</v>
      </c>
      <c r="C29" s="125">
        <f>-F8</f>
        <v>-700</v>
      </c>
      <c r="D29" s="101"/>
      <c r="E29" s="5"/>
      <c r="F29" s="5"/>
      <c r="G29" s="5"/>
    </row>
    <row r="30" spans="2:7" ht="15.75">
      <c r="B30" s="103" t="s">
        <v>161</v>
      </c>
      <c r="C30" s="109">
        <f>C28+C29</f>
        <v>1140</v>
      </c>
      <c r="D30" s="101"/>
      <c r="E30" s="5"/>
      <c r="F30" s="5"/>
      <c r="G30" s="5"/>
    </row>
    <row r="31" spans="2:7" ht="15.75">
      <c r="B31" s="124" t="s">
        <v>247</v>
      </c>
      <c r="C31" s="125">
        <f>-F9</f>
        <v>-480</v>
      </c>
      <c r="D31" s="101"/>
      <c r="E31" s="5"/>
      <c r="F31" s="5"/>
      <c r="G31" s="5"/>
    </row>
    <row r="32" spans="2:7" ht="15.75">
      <c r="B32" s="103" t="s">
        <v>163</v>
      </c>
      <c r="C32" s="109">
        <f>C30+C31</f>
        <v>660</v>
      </c>
      <c r="D32" s="101"/>
      <c r="E32" s="5"/>
      <c r="F32" s="5"/>
      <c r="G32" s="5"/>
    </row>
    <row r="33" spans="2:7" ht="16.5" thickBot="1">
      <c r="B33" s="113" t="s">
        <v>200</v>
      </c>
      <c r="C33" s="123">
        <f>-C32*0.4</f>
        <v>-264</v>
      </c>
      <c r="D33" s="101"/>
      <c r="E33" s="5"/>
      <c r="F33" s="5"/>
      <c r="G33" s="5"/>
    </row>
    <row r="34" spans="2:7" ht="15.75">
      <c r="B34" s="121" t="s">
        <v>201</v>
      </c>
      <c r="C34" s="122">
        <f>C32+C33</f>
        <v>396</v>
      </c>
      <c r="D34" s="102"/>
      <c r="E34" s="5"/>
      <c r="F34" s="5"/>
      <c r="G34" s="5"/>
    </row>
    <row r="35" spans="2:7" ht="15.75">
      <c r="B35" s="5"/>
      <c r="C35" s="5"/>
      <c r="D35" s="103"/>
      <c r="E35" s="5"/>
      <c r="F35" s="5"/>
      <c r="G35" s="5"/>
    </row>
    <row r="36" spans="2:7" ht="15.75">
      <c r="B36" s="5"/>
      <c r="C36" s="5"/>
      <c r="D36" s="5"/>
      <c r="E36" s="5"/>
      <c r="F36" s="5"/>
      <c r="G36" s="5"/>
    </row>
    <row r="37" spans="2:7" ht="15.75">
      <c r="B37" s="5"/>
      <c r="C37" s="5"/>
      <c r="D37" s="5"/>
      <c r="E37" s="5"/>
      <c r="F37" s="5"/>
      <c r="G37" s="5"/>
    </row>
    <row r="38" spans="2:7" ht="15.75">
      <c r="B38" s="5"/>
      <c r="C38" s="5"/>
      <c r="D38" s="5"/>
      <c r="E38" s="5"/>
      <c r="F38" s="5"/>
      <c r="G38" s="5"/>
    </row>
    <row r="39" spans="2:7" ht="15.75">
      <c r="B39" s="5"/>
      <c r="C39" s="5"/>
      <c r="D39" s="5"/>
      <c r="E39" s="5"/>
      <c r="F39" s="5"/>
      <c r="G39" s="5"/>
    </row>
    <row r="40" spans="2:7" ht="15.75">
      <c r="B40" s="5"/>
      <c r="C40" s="5"/>
      <c r="D40" s="5"/>
      <c r="E40" s="5"/>
      <c r="F40" s="5"/>
      <c r="G40" s="5"/>
    </row>
    <row r="41" spans="2:7" ht="15.75">
      <c r="B41" s="5"/>
      <c r="C41" s="5"/>
      <c r="D41" s="5"/>
      <c r="E41" s="5"/>
      <c r="F41" s="5"/>
      <c r="G41" s="5"/>
    </row>
    <row r="42" spans="2:7" ht="15.75">
      <c r="B42" s="5"/>
      <c r="C42" s="5"/>
      <c r="D42" s="5"/>
      <c r="E42" s="5"/>
      <c r="F42" s="5"/>
      <c r="G42" s="5"/>
    </row>
    <row r="43" spans="2:7" ht="15.75">
      <c r="B43" s="5"/>
      <c r="C43" s="5"/>
      <c r="D43" s="5"/>
      <c r="E43" s="5"/>
      <c r="F43" s="5"/>
      <c r="G43" s="5"/>
    </row>
  </sheetData>
  <mergeCells count="4">
    <mergeCell ref="B2:G2"/>
    <mergeCell ref="B17:G17"/>
    <mergeCell ref="B24:C24"/>
    <mergeCell ref="B25:C25"/>
  </mergeCells>
  <phoneticPr fontId="10"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sheetPr>
    <tabColor rgb="FF002060"/>
  </sheetPr>
  <dimension ref="A1:V48"/>
  <sheetViews>
    <sheetView tabSelected="1" topLeftCell="A25" zoomScale="101" zoomScaleNormal="101" workbookViewId="0">
      <selection activeCell="K39" sqref="K39"/>
    </sheetView>
  </sheetViews>
  <sheetFormatPr baseColWidth="10" defaultColWidth="11.42578125" defaultRowHeight="15.75"/>
  <cols>
    <col min="1" max="1" width="5.85546875" customWidth="1"/>
    <col min="2" max="2" width="11.42578125" style="51"/>
    <col min="3" max="3" width="14.7109375" style="51" customWidth="1"/>
    <col min="4" max="5" width="11.42578125" style="51"/>
    <col min="6" max="6" width="2.28515625" style="51" customWidth="1"/>
    <col min="7" max="22" width="11.42578125" style="51"/>
  </cols>
  <sheetData>
    <row r="1" spans="1:10" ht="18.75">
      <c r="A1" s="3">
        <v>70</v>
      </c>
      <c r="B1" s="5" t="s">
        <v>341</v>
      </c>
      <c r="C1" s="13"/>
      <c r="D1" s="13"/>
      <c r="E1" s="13"/>
      <c r="F1" s="13"/>
      <c r="G1" s="13"/>
      <c r="H1" s="13"/>
      <c r="I1" s="13"/>
      <c r="J1" s="13"/>
    </row>
    <row r="2" spans="1:10" ht="18.75">
      <c r="A2" s="3"/>
      <c r="B2" s="5" t="s">
        <v>328</v>
      </c>
      <c r="C2" s="13"/>
      <c r="D2" s="13"/>
      <c r="E2" s="13"/>
      <c r="F2" s="13"/>
      <c r="G2" s="13"/>
      <c r="H2" s="13"/>
      <c r="I2" s="13"/>
      <c r="J2" s="13"/>
    </row>
    <row r="3" spans="1:10" ht="18.75">
      <c r="A3" s="3"/>
      <c r="B3" s="5" t="s">
        <v>106</v>
      </c>
      <c r="C3" s="13"/>
      <c r="D3" s="13"/>
      <c r="E3" s="13"/>
      <c r="F3" s="13"/>
      <c r="G3" s="13"/>
      <c r="H3" s="13"/>
      <c r="I3" s="13"/>
      <c r="J3" s="13"/>
    </row>
    <row r="4" spans="1:10" ht="18.75">
      <c r="A4" s="3"/>
      <c r="B4" s="5" t="s">
        <v>107</v>
      </c>
      <c r="C4" s="13"/>
      <c r="D4" s="13"/>
      <c r="E4" s="13"/>
      <c r="F4" s="13"/>
      <c r="G4" s="13"/>
      <c r="H4" s="13"/>
      <c r="I4" s="13"/>
      <c r="J4" s="13"/>
    </row>
    <row r="5" spans="1:10" ht="18.75">
      <c r="A5" s="3"/>
      <c r="B5" s="5" t="s">
        <v>331</v>
      </c>
      <c r="C5" s="13"/>
      <c r="D5" s="13"/>
      <c r="E5" s="13"/>
      <c r="F5" s="13"/>
      <c r="G5" s="13"/>
      <c r="H5" s="13"/>
      <c r="I5" s="13"/>
      <c r="J5" s="13"/>
    </row>
    <row r="6" spans="1:10" ht="18.75">
      <c r="A6" s="3"/>
      <c r="B6" s="5" t="s">
        <v>109</v>
      </c>
      <c r="C6" s="13"/>
      <c r="D6" s="13"/>
      <c r="E6" s="13"/>
      <c r="F6" s="13"/>
      <c r="G6" s="13"/>
      <c r="H6" s="13"/>
      <c r="I6" s="13"/>
      <c r="J6" s="13"/>
    </row>
    <row r="7" spans="1:10" ht="18.75">
      <c r="A7" s="3"/>
      <c r="B7" s="5" t="s">
        <v>327</v>
      </c>
      <c r="C7" s="13"/>
      <c r="D7" s="13"/>
      <c r="E7" s="13"/>
      <c r="F7" s="13"/>
      <c r="G7" s="13"/>
      <c r="H7" s="13"/>
      <c r="I7" s="13"/>
      <c r="J7" s="13"/>
    </row>
    <row r="8" spans="1:10" ht="18.75">
      <c r="A8" s="3"/>
      <c r="B8" s="5" t="s">
        <v>110</v>
      </c>
      <c r="C8" s="13"/>
      <c r="D8" s="13"/>
      <c r="E8" s="13"/>
      <c r="F8" s="13"/>
      <c r="G8" s="13"/>
      <c r="H8" s="13"/>
      <c r="I8" s="13"/>
      <c r="J8" s="13"/>
    </row>
    <row r="9" spans="1:10" ht="18.75">
      <c r="A9" s="3"/>
      <c r="B9" s="5" t="s">
        <v>111</v>
      </c>
      <c r="C9" s="13"/>
      <c r="D9" s="13"/>
      <c r="E9" s="13"/>
      <c r="F9" s="13"/>
      <c r="G9" s="13"/>
      <c r="H9" s="13"/>
      <c r="I9" s="13"/>
      <c r="J9" s="13"/>
    </row>
    <row r="10" spans="1:10" ht="18.75">
      <c r="A10" s="3"/>
      <c r="B10" s="5" t="s">
        <v>112</v>
      </c>
      <c r="C10" s="13"/>
      <c r="D10" s="13"/>
      <c r="E10" s="13"/>
      <c r="F10" s="13"/>
      <c r="G10" s="13"/>
      <c r="H10" s="13"/>
      <c r="I10" s="13"/>
      <c r="J10" s="13"/>
    </row>
    <row r="11" spans="1:10" ht="18.75">
      <c r="A11" s="3"/>
      <c r="B11" s="5" t="s">
        <v>113</v>
      </c>
      <c r="C11" s="13"/>
      <c r="D11" s="13"/>
      <c r="E11" s="13"/>
      <c r="F11" s="13"/>
      <c r="G11" s="13"/>
      <c r="H11" s="13"/>
      <c r="I11" s="13"/>
      <c r="J11" s="13"/>
    </row>
    <row r="12" spans="1:10" ht="18.75">
      <c r="A12" s="2"/>
      <c r="B12" s="15" t="s">
        <v>317</v>
      </c>
      <c r="C12" s="15"/>
      <c r="D12" s="15"/>
      <c r="E12" s="15"/>
      <c r="F12" s="15"/>
      <c r="G12" s="15"/>
      <c r="H12" s="15"/>
      <c r="I12" s="15"/>
      <c r="J12" s="15"/>
    </row>
    <row r="13" spans="1:10" s="51" customFormat="1">
      <c r="A13" s="127"/>
      <c r="B13" s="127"/>
      <c r="C13" s="127"/>
      <c r="D13" s="127"/>
      <c r="E13" s="127"/>
      <c r="F13" s="127"/>
      <c r="G13" s="127"/>
      <c r="H13" s="127"/>
      <c r="I13" s="127"/>
      <c r="J13" s="127"/>
    </row>
    <row r="14" spans="1:10" s="51" customFormat="1" ht="16.5" thickBot="1">
      <c r="B14" s="201" t="s">
        <v>332</v>
      </c>
      <c r="C14" s="201"/>
      <c r="D14" s="201"/>
      <c r="E14" s="201"/>
      <c r="F14" s="201"/>
      <c r="G14" s="201"/>
      <c r="H14" s="201"/>
      <c r="I14" s="201"/>
      <c r="J14" s="201"/>
    </row>
    <row r="15" spans="1:10" s="51" customFormat="1" ht="16.5" thickBot="1">
      <c r="B15" s="147" t="s">
        <v>318</v>
      </c>
      <c r="C15" s="147"/>
      <c r="D15" s="138">
        <v>2004</v>
      </c>
      <c r="E15" s="138">
        <v>2003</v>
      </c>
      <c r="F15" s="133"/>
      <c r="G15" s="147" t="s">
        <v>319</v>
      </c>
      <c r="H15" s="147"/>
      <c r="I15" s="138">
        <v>2004</v>
      </c>
      <c r="J15" s="138">
        <v>2003</v>
      </c>
    </row>
    <row r="16" spans="1:10" s="51" customFormat="1">
      <c r="B16" s="128" t="s">
        <v>286</v>
      </c>
      <c r="C16" s="128"/>
      <c r="D16" s="128">
        <f>SUM(D17:D19)</f>
        <v>107</v>
      </c>
      <c r="E16" s="128">
        <f>SUM(E17:E19)</f>
        <v>140</v>
      </c>
      <c r="F16" s="127"/>
      <c r="G16" s="128" t="s">
        <v>93</v>
      </c>
      <c r="H16" s="128"/>
      <c r="I16" s="128">
        <f>SUM(I17:I18)</f>
        <v>95</v>
      </c>
      <c r="J16" s="128">
        <f>SUM(J17:J18)</f>
        <v>130</v>
      </c>
    </row>
    <row r="17" spans="2:11" s="51" customFormat="1">
      <c r="B17" s="127" t="s">
        <v>45</v>
      </c>
      <c r="C17" s="127"/>
      <c r="D17" s="127">
        <f>D24-D20-D19-D18</f>
        <v>37</v>
      </c>
      <c r="E17" s="127">
        <v>80</v>
      </c>
      <c r="F17" s="127"/>
      <c r="G17" s="127" t="s">
        <v>61</v>
      </c>
      <c r="H17" s="127"/>
      <c r="I17" s="127">
        <v>35</v>
      </c>
      <c r="J17" s="127">
        <v>30</v>
      </c>
    </row>
    <row r="18" spans="2:11" s="51" customFormat="1">
      <c r="B18" s="127" t="s">
        <v>184</v>
      </c>
      <c r="C18" s="127"/>
      <c r="D18" s="127">
        <v>35</v>
      </c>
      <c r="E18" s="127">
        <v>30</v>
      </c>
      <c r="F18" s="127"/>
      <c r="G18" s="127" t="s">
        <v>218</v>
      </c>
      <c r="H18" s="127"/>
      <c r="I18" s="127">
        <v>60</v>
      </c>
      <c r="J18" s="127">
        <v>100</v>
      </c>
    </row>
    <row r="19" spans="2:11" s="51" customFormat="1" ht="18">
      <c r="B19" s="127" t="s">
        <v>169</v>
      </c>
      <c r="C19" s="146" t="s">
        <v>340</v>
      </c>
      <c r="D19" s="127">
        <v>35</v>
      </c>
      <c r="E19" s="127">
        <v>30</v>
      </c>
      <c r="F19" s="127"/>
      <c r="G19" s="128" t="s">
        <v>95</v>
      </c>
      <c r="H19" s="128"/>
      <c r="I19" s="128">
        <f>SUM(I20)</f>
        <v>240</v>
      </c>
      <c r="J19" s="128">
        <f>SUM(J20)</f>
        <v>200</v>
      </c>
    </row>
    <row r="20" spans="2:11" s="51" customFormat="1">
      <c r="B20" s="128" t="s">
        <v>94</v>
      </c>
      <c r="C20" s="128"/>
      <c r="D20" s="128">
        <v>580</v>
      </c>
      <c r="E20" s="136">
        <v>500</v>
      </c>
      <c r="F20" s="127"/>
      <c r="G20" s="127" t="s">
        <v>216</v>
      </c>
      <c r="H20" s="127"/>
      <c r="I20" s="127">
        <v>240</v>
      </c>
      <c r="J20" s="127">
        <v>200</v>
      </c>
    </row>
    <row r="21" spans="2:11" s="51" customFormat="1">
      <c r="F21" s="127"/>
      <c r="G21" s="128" t="s">
        <v>177</v>
      </c>
      <c r="H21" s="128"/>
      <c r="I21" s="136">
        <f>I22+I23</f>
        <v>352</v>
      </c>
      <c r="J21" s="136">
        <f>J22+J23</f>
        <v>310</v>
      </c>
    </row>
    <row r="22" spans="2:11" s="51" customFormat="1">
      <c r="F22" s="127"/>
      <c r="G22" s="15" t="s">
        <v>78</v>
      </c>
      <c r="H22" s="128"/>
      <c r="I22" s="15">
        <f>J22</f>
        <v>230</v>
      </c>
      <c r="J22" s="127">
        <f>J24-J23-J19-J16</f>
        <v>230</v>
      </c>
    </row>
    <row r="23" spans="2:11" s="51" customFormat="1" ht="18.75" thickBot="1">
      <c r="B23" s="87"/>
      <c r="C23" s="87"/>
      <c r="D23" s="87"/>
      <c r="E23" s="87"/>
      <c r="F23" s="87"/>
      <c r="G23" s="87" t="s">
        <v>50</v>
      </c>
      <c r="H23" s="87"/>
      <c r="I23" s="87">
        <f>J23+H47</f>
        <v>122</v>
      </c>
      <c r="J23" s="87">
        <v>80</v>
      </c>
      <c r="K23" s="143" t="s">
        <v>335</v>
      </c>
    </row>
    <row r="24" spans="2:11" s="51" customFormat="1" ht="16.5" thickBot="1">
      <c r="B24" s="138" t="s">
        <v>320</v>
      </c>
      <c r="C24" s="138"/>
      <c r="D24" s="138">
        <f>I24</f>
        <v>687</v>
      </c>
      <c r="E24" s="138">
        <f>E16+E20</f>
        <v>640</v>
      </c>
      <c r="F24" s="138"/>
      <c r="G24" s="138" t="s">
        <v>321</v>
      </c>
      <c r="H24" s="138"/>
      <c r="I24" s="138">
        <f>I16+I19+I21</f>
        <v>687</v>
      </c>
      <c r="J24" s="138">
        <f>E24</f>
        <v>640</v>
      </c>
    </row>
    <row r="25" spans="2:11" s="51" customFormat="1">
      <c r="B25" s="127"/>
      <c r="C25" s="127"/>
      <c r="D25" s="127"/>
      <c r="E25" s="127"/>
      <c r="F25" s="127"/>
      <c r="G25" s="129"/>
      <c r="H25" s="129"/>
      <c r="I25" s="129"/>
      <c r="J25" s="127"/>
    </row>
    <row r="26" spans="2:11" s="51" customFormat="1" ht="18">
      <c r="B26" s="127"/>
      <c r="C26" s="127"/>
      <c r="D26" s="127"/>
      <c r="E26" s="127"/>
      <c r="F26" s="127"/>
      <c r="H26" s="143" t="s">
        <v>334</v>
      </c>
      <c r="K26" s="143"/>
    </row>
    <row r="27" spans="2:11" s="51" customFormat="1">
      <c r="F27" s="127"/>
    </row>
    <row r="28" spans="2:11" s="51" customFormat="1" ht="18">
      <c r="B28" s="127"/>
      <c r="C28" s="144" t="s">
        <v>336</v>
      </c>
      <c r="D28" s="127">
        <f>D16+D20</f>
        <v>687</v>
      </c>
      <c r="E28" s="145" t="s">
        <v>337</v>
      </c>
      <c r="F28" s="127"/>
      <c r="G28" s="143" t="s">
        <v>339</v>
      </c>
      <c r="H28" s="127"/>
      <c r="I28" s="144" t="s">
        <v>336</v>
      </c>
      <c r="J28" s="127">
        <f>J16+J19+J21</f>
        <v>640</v>
      </c>
      <c r="K28" s="145" t="s">
        <v>337</v>
      </c>
    </row>
    <row r="29" spans="2:11" s="51" customFormat="1"/>
    <row r="30" spans="2:11" s="51" customFormat="1">
      <c r="B30" s="130"/>
    </row>
    <row r="31" spans="2:11" s="51" customFormat="1"/>
    <row r="32" spans="2:11" s="51" customFormat="1" ht="18.75" thickBot="1">
      <c r="B32" s="201" t="s">
        <v>333</v>
      </c>
      <c r="C32" s="201"/>
      <c r="D32" s="201"/>
      <c r="E32" s="201"/>
      <c r="F32" s="201"/>
      <c r="G32" s="201"/>
      <c r="H32" s="201"/>
      <c r="J32" s="143" t="s">
        <v>338</v>
      </c>
    </row>
    <row r="33" spans="2:8" s="51" customFormat="1" ht="16.5" thickBot="1">
      <c r="B33" s="142"/>
      <c r="C33" s="133"/>
      <c r="D33" s="133"/>
      <c r="E33" s="133"/>
      <c r="F33" s="133"/>
      <c r="G33" s="141">
        <v>2004</v>
      </c>
      <c r="H33" s="141">
        <v>2003</v>
      </c>
    </row>
    <row r="34" spans="2:8" s="51" customFormat="1">
      <c r="B34" s="128" t="s">
        <v>196</v>
      </c>
      <c r="C34" s="136"/>
      <c r="F34" s="127"/>
      <c r="G34" s="137">
        <v>410</v>
      </c>
      <c r="H34" s="137">
        <v>400</v>
      </c>
    </row>
    <row r="35" spans="2:8" s="51" customFormat="1">
      <c r="B35" s="127" t="s">
        <v>197</v>
      </c>
      <c r="C35" s="127"/>
      <c r="F35" s="127"/>
      <c r="G35" s="134">
        <f>G36+G37</f>
        <v>-220</v>
      </c>
      <c r="H35" s="134">
        <f>H36+H37</f>
        <v>-195</v>
      </c>
    </row>
    <row r="36" spans="2:8" s="51" customFormat="1">
      <c r="B36" s="127" t="s">
        <v>325</v>
      </c>
      <c r="C36" s="127"/>
      <c r="F36" s="127"/>
      <c r="G36" s="134">
        <v>-170</v>
      </c>
      <c r="H36" s="134">
        <v>-160</v>
      </c>
    </row>
    <row r="37" spans="2:8" s="51" customFormat="1">
      <c r="B37" s="78" t="s">
        <v>326</v>
      </c>
      <c r="C37" s="78"/>
      <c r="D37" s="78"/>
      <c r="E37" s="78"/>
      <c r="F37" s="78"/>
      <c r="G37" s="135">
        <v>-50</v>
      </c>
      <c r="H37" s="135">
        <v>-35</v>
      </c>
    </row>
    <row r="38" spans="2:8" s="51" customFormat="1">
      <c r="B38" s="136" t="s">
        <v>244</v>
      </c>
      <c r="C38" s="136"/>
      <c r="F38" s="127"/>
      <c r="G38" s="137">
        <f>G34+G35</f>
        <v>190</v>
      </c>
      <c r="H38" s="137">
        <f>H34+H35</f>
        <v>205</v>
      </c>
    </row>
    <row r="39" spans="2:8" s="51" customFormat="1">
      <c r="B39" s="78" t="s">
        <v>198</v>
      </c>
      <c r="C39" s="78"/>
      <c r="D39" s="78"/>
      <c r="E39" s="78"/>
      <c r="F39" s="78"/>
      <c r="G39" s="135">
        <v>-52</v>
      </c>
      <c r="H39" s="135">
        <v>-50</v>
      </c>
    </row>
    <row r="40" spans="2:8" s="51" customFormat="1">
      <c r="B40" s="127" t="s">
        <v>246</v>
      </c>
      <c r="C40" s="127"/>
      <c r="F40" s="127"/>
      <c r="G40" s="134">
        <f>G38+G39</f>
        <v>138</v>
      </c>
      <c r="H40" s="134">
        <f>H38+H39</f>
        <v>155</v>
      </c>
    </row>
    <row r="41" spans="2:8" s="51" customFormat="1">
      <c r="B41" s="78" t="s">
        <v>247</v>
      </c>
      <c r="C41" s="78"/>
      <c r="D41" s="78"/>
      <c r="E41" s="78"/>
      <c r="F41" s="78"/>
      <c r="G41" s="135">
        <v>-15</v>
      </c>
      <c r="H41" s="135">
        <v>-15</v>
      </c>
    </row>
    <row r="42" spans="2:8" s="51" customFormat="1">
      <c r="B42" s="127" t="s">
        <v>315</v>
      </c>
      <c r="C42" s="127"/>
      <c r="F42" s="127"/>
      <c r="G42" s="134">
        <f>G40+G41</f>
        <v>123</v>
      </c>
      <c r="H42" s="134">
        <f>H40+H41</f>
        <v>140</v>
      </c>
    </row>
    <row r="43" spans="2:8" s="51" customFormat="1" ht="16.5" thickBot="1">
      <c r="B43" s="138" t="s">
        <v>200</v>
      </c>
      <c r="C43" s="138"/>
      <c r="F43" s="127"/>
      <c r="G43" s="139">
        <f>-ROUND(0.4*G42,0)</f>
        <v>-49</v>
      </c>
      <c r="H43" s="139">
        <f>-ROUND(0.4*H42,0)</f>
        <v>-56</v>
      </c>
    </row>
    <row r="44" spans="2:8" s="51" customFormat="1" ht="16.5" thickBot="1">
      <c r="B44" s="140" t="s">
        <v>201</v>
      </c>
      <c r="C44" s="141"/>
      <c r="D44" s="141"/>
      <c r="E44" s="141"/>
      <c r="F44" s="141"/>
      <c r="G44" s="139">
        <f>G42+G43</f>
        <v>74</v>
      </c>
      <c r="H44" s="139">
        <f>H42+H43</f>
        <v>84</v>
      </c>
    </row>
    <row r="45" spans="2:8" s="51" customFormat="1">
      <c r="B45" s="132"/>
      <c r="C45" s="127"/>
      <c r="F45" s="127"/>
      <c r="G45" s="127"/>
      <c r="H45" s="127"/>
    </row>
    <row r="46" spans="2:8" s="51" customFormat="1" ht="16.5" thickBot="1">
      <c r="B46" s="138" t="s">
        <v>330</v>
      </c>
      <c r="C46" s="87"/>
      <c r="D46" s="87"/>
      <c r="E46" s="87"/>
      <c r="F46" s="87"/>
      <c r="G46" s="87">
        <f>G44</f>
        <v>74</v>
      </c>
      <c r="H46" s="87">
        <f>H44</f>
        <v>84</v>
      </c>
    </row>
    <row r="47" spans="2:8" s="51" customFormat="1">
      <c r="B47" s="131" t="s">
        <v>50</v>
      </c>
      <c r="G47" s="51">
        <f>G44/2</f>
        <v>37</v>
      </c>
      <c r="H47" s="51">
        <f>H44/2</f>
        <v>42</v>
      </c>
    </row>
    <row r="48" spans="2:8" s="51" customFormat="1" ht="16.5" thickBot="1">
      <c r="B48" s="87" t="s">
        <v>329</v>
      </c>
      <c r="C48" s="87"/>
      <c r="D48" s="87"/>
      <c r="E48" s="87"/>
      <c r="F48" s="87"/>
      <c r="G48" s="87">
        <f>G44/2</f>
        <v>37</v>
      </c>
      <c r="H48" s="87">
        <f>H44/2</f>
        <v>42</v>
      </c>
    </row>
  </sheetData>
  <mergeCells count="2">
    <mergeCell ref="B14:J14"/>
    <mergeCell ref="B32:H32"/>
  </mergeCells>
  <phoneticPr fontId="10" type="noConversion"/>
  <pageMargins left="0.75" right="0.75" top="1" bottom="1" header="0" footer="0"/>
  <pageSetup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002060"/>
  </sheetPr>
  <dimension ref="A1:J20"/>
  <sheetViews>
    <sheetView zoomScale="121" zoomScaleNormal="121" workbookViewId="0">
      <selection activeCell="C17" sqref="C17"/>
    </sheetView>
  </sheetViews>
  <sheetFormatPr baseColWidth="10" defaultColWidth="11.42578125" defaultRowHeight="15"/>
  <sheetData>
    <row r="1" spans="1:10" ht="18.75">
      <c r="A1" s="3">
        <v>52</v>
      </c>
      <c r="B1" s="6" t="s">
        <v>4</v>
      </c>
      <c r="C1" s="5"/>
      <c r="D1" s="5"/>
      <c r="E1" s="5"/>
      <c r="F1" s="5"/>
      <c r="G1" s="5"/>
      <c r="H1" s="5"/>
      <c r="I1" s="5"/>
      <c r="J1" s="5"/>
    </row>
    <row r="2" spans="1:10" s="51" customFormat="1" ht="15.75">
      <c r="A2" s="90"/>
      <c r="B2" s="6" t="s">
        <v>5</v>
      </c>
      <c r="C2" s="5"/>
      <c r="D2" s="5"/>
      <c r="E2" s="5"/>
      <c r="F2" s="5"/>
      <c r="G2" s="5"/>
      <c r="H2" s="5"/>
      <c r="I2" s="5"/>
      <c r="J2" s="5"/>
    </row>
    <row r="3" spans="1:10" s="51" customFormat="1" ht="15.75">
      <c r="A3" s="90"/>
      <c r="B3" s="6" t="s">
        <v>6</v>
      </c>
      <c r="C3" s="5"/>
      <c r="D3" s="5"/>
      <c r="E3" s="5"/>
      <c r="F3" s="5"/>
      <c r="G3" s="5"/>
      <c r="H3" s="5"/>
      <c r="I3" s="5"/>
      <c r="J3" s="5"/>
    </row>
    <row r="4" spans="1:10" s="51" customFormat="1" ht="15.75"/>
    <row r="5" spans="1:10" s="51" customFormat="1" ht="18.75">
      <c r="B5" s="86" t="s">
        <v>290</v>
      </c>
      <c r="I5" s="91"/>
    </row>
    <row r="6" spans="1:10" s="51" customFormat="1" ht="15.75">
      <c r="B6" s="92" t="s">
        <v>302</v>
      </c>
    </row>
    <row r="7" spans="1:10" s="51" customFormat="1" ht="15.75">
      <c r="B7" s="92" t="s">
        <v>303</v>
      </c>
    </row>
    <row r="8" spans="1:10" s="51" customFormat="1" ht="15.75">
      <c r="B8" s="92" t="s">
        <v>300</v>
      </c>
    </row>
    <row r="9" spans="1:10" s="51" customFormat="1" ht="15.75">
      <c r="B9" s="92" t="s">
        <v>301</v>
      </c>
    </row>
    <row r="10" spans="1:10" s="51" customFormat="1" ht="15.75">
      <c r="B10" s="92" t="s">
        <v>304</v>
      </c>
    </row>
    <row r="11" spans="1:10" s="51" customFormat="1" ht="15.75">
      <c r="B11" s="92" t="s">
        <v>305</v>
      </c>
    </row>
    <row r="12" spans="1:10" s="51" customFormat="1" ht="15.75">
      <c r="B12" s="92" t="s">
        <v>306</v>
      </c>
    </row>
    <row r="13" spans="1:10" s="51" customFormat="1" ht="15.75">
      <c r="B13" s="92" t="s">
        <v>307</v>
      </c>
    </row>
    <row r="14" spans="1:10" s="51" customFormat="1" ht="15.75">
      <c r="B14" s="92"/>
    </row>
    <row r="15" spans="1:10" s="51" customFormat="1" ht="15.75"/>
    <row r="16" spans="1:10" s="51" customFormat="1" ht="15.75"/>
    <row r="17" s="51" customFormat="1" ht="15.75"/>
    <row r="18" s="51" customFormat="1" ht="15.75"/>
    <row r="19" s="51" customFormat="1" ht="15.75"/>
    <row r="20" s="51" customFormat="1" ht="15.75"/>
  </sheetData>
  <phoneticPr fontId="1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002060"/>
  </sheetPr>
  <dimension ref="A1:I13"/>
  <sheetViews>
    <sheetView zoomScale="121" zoomScaleNormal="121" workbookViewId="0">
      <selection activeCell="C12" sqref="C12"/>
    </sheetView>
  </sheetViews>
  <sheetFormatPr baseColWidth="10" defaultColWidth="11.42578125" defaultRowHeight="15.75"/>
  <cols>
    <col min="2" max="2" width="11.42578125" style="51"/>
  </cols>
  <sheetData>
    <row r="1" spans="1:9" ht="18.75">
      <c r="A1" s="3">
        <v>53</v>
      </c>
      <c r="B1" s="6" t="s">
        <v>7</v>
      </c>
      <c r="C1" s="5"/>
      <c r="D1" s="5"/>
      <c r="E1" s="5"/>
      <c r="F1" s="5"/>
      <c r="G1" s="5"/>
      <c r="H1" s="5"/>
      <c r="I1" s="5"/>
    </row>
    <row r="3" spans="1:9" ht="18.75">
      <c r="B3" s="86" t="s">
        <v>260</v>
      </c>
    </row>
    <row r="4" spans="1:9">
      <c r="B4" s="92" t="s">
        <v>308</v>
      </c>
    </row>
    <row r="5" spans="1:9">
      <c r="B5" s="92" t="s">
        <v>309</v>
      </c>
    </row>
    <row r="6" spans="1:9">
      <c r="B6" s="92" t="s">
        <v>310</v>
      </c>
    </row>
    <row r="7" spans="1:9">
      <c r="B7" s="92" t="s">
        <v>311</v>
      </c>
    </row>
    <row r="8" spans="1:9">
      <c r="B8" s="92"/>
    </row>
    <row r="10" spans="1:9">
      <c r="B10" s="92"/>
    </row>
    <row r="13" spans="1:9" ht="30">
      <c r="H13" s="47"/>
    </row>
  </sheetData>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002060"/>
  </sheetPr>
  <dimension ref="A1:I8"/>
  <sheetViews>
    <sheetView workbookViewId="0">
      <selection activeCell="C17" sqref="C17"/>
    </sheetView>
  </sheetViews>
  <sheetFormatPr baseColWidth="10" defaultColWidth="11.42578125" defaultRowHeight="15"/>
  <sheetData>
    <row r="1" spans="1:9" ht="18.75">
      <c r="A1" s="3">
        <v>54</v>
      </c>
      <c r="B1" s="6" t="s">
        <v>8</v>
      </c>
      <c r="C1" s="5"/>
      <c r="D1" s="5"/>
      <c r="E1" s="5"/>
      <c r="F1" s="5"/>
      <c r="G1" s="5"/>
      <c r="H1" s="5"/>
      <c r="I1" s="5"/>
    </row>
    <row r="3" spans="1:9" ht="18.75">
      <c r="B3" s="86" t="s">
        <v>290</v>
      </c>
    </row>
    <row r="4" spans="1:9" ht="15.75">
      <c r="B4" s="51" t="s">
        <v>291</v>
      </c>
    </row>
    <row r="5" spans="1:9" ht="15.75">
      <c r="B5" s="51" t="s">
        <v>292</v>
      </c>
    </row>
    <row r="6" spans="1:9" ht="15.75">
      <c r="B6" s="51" t="s">
        <v>233</v>
      </c>
    </row>
    <row r="7" spans="1:9" ht="15.75">
      <c r="B7" s="51" t="s">
        <v>231</v>
      </c>
    </row>
    <row r="8" spans="1:9" ht="15.75">
      <c r="B8" s="51" t="s">
        <v>232</v>
      </c>
    </row>
  </sheetData>
  <phoneticPr fontId="1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002060"/>
  </sheetPr>
  <dimension ref="A1:I56"/>
  <sheetViews>
    <sheetView topLeftCell="A40" zoomScale="88" zoomScaleNormal="88" workbookViewId="0">
      <selection activeCell="J5" sqref="J5"/>
    </sheetView>
  </sheetViews>
  <sheetFormatPr baseColWidth="10" defaultColWidth="11.42578125" defaultRowHeight="15"/>
  <sheetData>
    <row r="1" spans="1:9" ht="18.75">
      <c r="A1" s="3">
        <v>55</v>
      </c>
      <c r="B1" s="6" t="s">
        <v>9</v>
      </c>
      <c r="C1" s="5"/>
      <c r="D1" s="5"/>
      <c r="E1" s="5"/>
      <c r="F1" s="5"/>
      <c r="G1" s="5"/>
      <c r="H1" s="5"/>
      <c r="I1" s="5"/>
    </row>
    <row r="2" spans="1:9" ht="18.75">
      <c r="A2" s="3"/>
      <c r="B2" s="6" t="s">
        <v>10</v>
      </c>
      <c r="C2" s="5"/>
      <c r="D2" s="5"/>
      <c r="E2" s="5"/>
      <c r="F2" s="5"/>
      <c r="G2" s="5"/>
      <c r="H2" s="5"/>
      <c r="I2" s="5"/>
    </row>
    <row r="3" spans="1:9" ht="18.75">
      <c r="A3" s="3"/>
      <c r="B3" s="6" t="s">
        <v>11</v>
      </c>
      <c r="C3" s="5"/>
      <c r="D3" s="5"/>
      <c r="E3" s="5"/>
      <c r="F3" s="5"/>
      <c r="G3" s="5"/>
      <c r="H3" s="5"/>
      <c r="I3" s="5"/>
    </row>
    <row r="4" spans="1:9" ht="18.75">
      <c r="A4" s="3"/>
      <c r="B4" s="6" t="s">
        <v>12</v>
      </c>
      <c r="C4" s="5"/>
      <c r="D4" s="5"/>
      <c r="E4" s="5"/>
      <c r="F4" s="5"/>
      <c r="G4" s="5"/>
      <c r="H4" s="5"/>
      <c r="I4" s="5"/>
    </row>
    <row r="5" spans="1:9" ht="18.75">
      <c r="A5" s="3"/>
      <c r="B5" s="6" t="s">
        <v>13</v>
      </c>
      <c r="C5" s="5"/>
      <c r="D5" s="5"/>
      <c r="E5" s="5"/>
      <c r="F5" s="5"/>
      <c r="G5" s="5"/>
      <c r="H5" s="5"/>
      <c r="I5" s="5"/>
    </row>
    <row r="56" spans="8:8" ht="30">
      <c r="H56" s="47"/>
    </row>
  </sheetData>
  <phoneticPr fontId="10" type="noConversion"/>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sheetPr>
    <tabColor rgb="FF002060"/>
  </sheetPr>
  <dimension ref="A1:J15"/>
  <sheetViews>
    <sheetView zoomScale="118" zoomScaleNormal="118" workbookViewId="0">
      <selection activeCell="C18" sqref="C18"/>
    </sheetView>
  </sheetViews>
  <sheetFormatPr baseColWidth="10" defaultColWidth="11.42578125" defaultRowHeight="15"/>
  <cols>
    <col min="3" max="3" width="38.140625" customWidth="1"/>
  </cols>
  <sheetData>
    <row r="1" spans="1:10" ht="18.75">
      <c r="A1" s="2">
        <v>56</v>
      </c>
      <c r="B1" s="6" t="s">
        <v>15</v>
      </c>
      <c r="C1" s="13"/>
      <c r="D1" s="14"/>
      <c r="E1" s="14"/>
      <c r="F1" s="14"/>
      <c r="G1" s="14"/>
      <c r="H1" s="15"/>
      <c r="I1" s="13"/>
      <c r="J1" s="13"/>
    </row>
    <row r="2" spans="1:10" ht="18.75">
      <c r="A2" s="2"/>
      <c r="B2" s="6" t="s">
        <v>16</v>
      </c>
      <c r="C2" s="13"/>
      <c r="D2" s="14"/>
      <c r="E2" s="14"/>
      <c r="F2" s="14"/>
      <c r="G2" s="14"/>
      <c r="H2" s="15"/>
      <c r="I2" s="13"/>
      <c r="J2" s="13"/>
    </row>
    <row r="4" spans="1:10" ht="15.75" thickBot="1">
      <c r="B4" s="184" t="s">
        <v>166</v>
      </c>
      <c r="C4" s="184"/>
    </row>
    <row r="5" spans="1:10">
      <c r="B5" s="20" t="s">
        <v>157</v>
      </c>
      <c r="C5" s="20"/>
    </row>
    <row r="6" spans="1:10" ht="15.75" thickBot="1">
      <c r="B6" s="21" t="s">
        <v>158</v>
      </c>
      <c r="C6" s="21"/>
    </row>
    <row r="7" spans="1:10">
      <c r="B7" s="20" t="s">
        <v>159</v>
      </c>
      <c r="C7" s="20"/>
    </row>
    <row r="8" spans="1:10" ht="15.75" thickBot="1">
      <c r="B8" s="21" t="s">
        <v>160</v>
      </c>
      <c r="C8" s="21"/>
    </row>
    <row r="9" spans="1:10">
      <c r="B9" s="20" t="s">
        <v>161</v>
      </c>
      <c r="C9" s="22">
        <v>6000000</v>
      </c>
    </row>
    <row r="10" spans="1:10" ht="15.75" thickBot="1">
      <c r="B10" s="21" t="s">
        <v>162</v>
      </c>
      <c r="C10" s="52">
        <f>C11-C9</f>
        <v>-1000000</v>
      </c>
      <c r="F10" s="25"/>
      <c r="G10" s="25"/>
      <c r="H10" s="25"/>
    </row>
    <row r="11" spans="1:10">
      <c r="B11" s="20" t="s">
        <v>163</v>
      </c>
      <c r="C11" s="22">
        <f>3000000*100/60</f>
        <v>5000000</v>
      </c>
      <c r="F11" s="25"/>
      <c r="G11" s="26"/>
      <c r="H11" s="25"/>
    </row>
    <row r="12" spans="1:10" ht="15.75" thickBot="1">
      <c r="B12" s="21" t="s">
        <v>164</v>
      </c>
      <c r="C12" s="52">
        <f>-C11*0.4</f>
        <v>-2000000</v>
      </c>
      <c r="F12" s="25"/>
      <c r="G12" s="25"/>
      <c r="H12" s="25"/>
    </row>
    <row r="13" spans="1:10">
      <c r="B13" s="20" t="s">
        <v>165</v>
      </c>
      <c r="C13" s="22">
        <f>C11+C12</f>
        <v>3000000</v>
      </c>
      <c r="F13" s="25"/>
      <c r="G13" s="25"/>
      <c r="H13" s="25"/>
    </row>
    <row r="14" spans="1:10" s="88" customFormat="1">
      <c r="D14" s="89"/>
      <c r="F14" s="93"/>
      <c r="G14" s="93"/>
      <c r="H14" s="93"/>
    </row>
    <row r="15" spans="1:10">
      <c r="F15" s="25"/>
      <c r="G15" s="25"/>
      <c r="H15" s="25"/>
    </row>
  </sheetData>
  <mergeCells count="1">
    <mergeCell ref="B4:C4"/>
  </mergeCells>
  <phoneticPr fontId="1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002060"/>
  </sheetPr>
  <dimension ref="A1:J19"/>
  <sheetViews>
    <sheetView zoomScale="124" zoomScaleNormal="124" workbookViewId="0">
      <selection activeCell="H14" sqref="H14"/>
    </sheetView>
  </sheetViews>
  <sheetFormatPr baseColWidth="10" defaultColWidth="11.42578125" defaultRowHeight="15"/>
  <cols>
    <col min="1" max="1" width="6.42578125" customWidth="1"/>
    <col min="2" max="2" width="15.5703125" customWidth="1"/>
    <col min="4" max="4" width="13.42578125" bestFit="1" customWidth="1"/>
    <col min="7" max="7" width="13.28515625" bestFit="1" customWidth="1"/>
    <col min="10" max="10" width="6.7109375" customWidth="1"/>
  </cols>
  <sheetData>
    <row r="1" spans="1:10" ht="18.75">
      <c r="A1" s="2">
        <v>57</v>
      </c>
      <c r="B1" s="6" t="s">
        <v>17</v>
      </c>
      <c r="C1" s="13"/>
      <c r="D1" s="14"/>
      <c r="E1" s="14"/>
      <c r="F1" s="14"/>
      <c r="G1" s="14"/>
      <c r="H1" s="15"/>
      <c r="I1" s="13"/>
      <c r="J1" s="13"/>
    </row>
    <row r="2" spans="1:10" ht="18.75">
      <c r="A2" s="2"/>
      <c r="B2" s="6" t="s">
        <v>18</v>
      </c>
      <c r="C2" s="13"/>
      <c r="D2" s="14"/>
      <c r="E2" s="14"/>
      <c r="F2" s="14"/>
      <c r="G2" s="14"/>
      <c r="H2" s="15"/>
      <c r="I2" s="13"/>
      <c r="J2" s="13"/>
    </row>
    <row r="4" spans="1:10" ht="22.5">
      <c r="B4" s="185" t="s">
        <v>235</v>
      </c>
      <c r="C4" s="185"/>
      <c r="D4" s="185"/>
      <c r="E4" s="25"/>
    </row>
    <row r="5" spans="1:10" ht="22.5" customHeight="1">
      <c r="B5" s="186" t="s">
        <v>234</v>
      </c>
      <c r="C5" s="186"/>
      <c r="D5" s="186"/>
      <c r="E5" s="25"/>
    </row>
    <row r="6" spans="1:10" ht="15.75">
      <c r="B6" s="29" t="s">
        <v>196</v>
      </c>
      <c r="C6" s="30"/>
      <c r="D6" s="31"/>
      <c r="E6" s="25"/>
    </row>
    <row r="7" spans="1:10">
      <c r="B7" s="28" t="s">
        <v>197</v>
      </c>
      <c r="C7" s="28"/>
      <c r="D7" s="32"/>
      <c r="E7" s="25"/>
      <c r="F7" t="s">
        <v>204</v>
      </c>
    </row>
    <row r="8" spans="1:10">
      <c r="B8" s="30" t="s">
        <v>159</v>
      </c>
      <c r="C8" s="30"/>
      <c r="D8" s="31"/>
      <c r="E8" s="25"/>
      <c r="F8" t="s">
        <v>205</v>
      </c>
      <c r="G8">
        <v>0.4</v>
      </c>
    </row>
    <row r="9" spans="1:10">
      <c r="B9" s="28" t="s">
        <v>198</v>
      </c>
      <c r="C9" s="28"/>
      <c r="D9" s="32"/>
      <c r="E9" s="25"/>
      <c r="F9" t="s">
        <v>206</v>
      </c>
      <c r="G9">
        <v>0.11625000000000001</v>
      </c>
    </row>
    <row r="10" spans="1:10">
      <c r="B10" s="30" t="s">
        <v>161</v>
      </c>
      <c r="C10" s="30"/>
      <c r="D10" s="54">
        <f>D12+D11</f>
        <v>283333.33333333337</v>
      </c>
      <c r="E10" s="25"/>
      <c r="F10" t="s">
        <v>207</v>
      </c>
      <c r="G10" s="24">
        <v>800000</v>
      </c>
    </row>
    <row r="11" spans="1:10">
      <c r="B11" s="28" t="s">
        <v>199</v>
      </c>
      <c r="C11" s="28"/>
      <c r="D11" s="55"/>
      <c r="E11" s="25"/>
      <c r="G11" s="24"/>
    </row>
    <row r="12" spans="1:10">
      <c r="B12" s="30" t="s">
        <v>163</v>
      </c>
      <c r="C12" s="30"/>
      <c r="D12" s="54">
        <f>D14/(1-G8)</f>
        <v>283333.33333333337</v>
      </c>
      <c r="E12" s="25"/>
      <c r="F12" t="s">
        <v>208</v>
      </c>
      <c r="G12" s="24">
        <f>(D10*(1-G8))-(G9*G10)</f>
        <v>77000.000000000029</v>
      </c>
    </row>
    <row r="13" spans="1:10">
      <c r="B13" s="28" t="s">
        <v>200</v>
      </c>
      <c r="C13" s="28"/>
      <c r="D13" s="55">
        <f>-G8*D12</f>
        <v>-113333.33333333336</v>
      </c>
      <c r="E13" s="25"/>
    </row>
    <row r="14" spans="1:10" ht="30.75" thickBot="1">
      <c r="B14" s="27" t="s">
        <v>201</v>
      </c>
      <c r="C14" s="27"/>
      <c r="D14" s="49">
        <v>170000</v>
      </c>
      <c r="E14" s="25"/>
      <c r="G14" s="47"/>
    </row>
    <row r="15" spans="1:10" ht="15.75" thickTop="1">
      <c r="B15" s="25"/>
      <c r="C15" s="25"/>
      <c r="D15" s="26"/>
      <c r="E15" s="25"/>
    </row>
    <row r="16" spans="1:10">
      <c r="B16" s="25"/>
      <c r="C16" s="25"/>
      <c r="D16" s="53"/>
      <c r="E16" s="25"/>
    </row>
    <row r="17" spans="2:5">
      <c r="B17" s="25"/>
      <c r="C17" s="25"/>
      <c r="D17" s="53"/>
      <c r="E17" s="25"/>
    </row>
    <row r="18" spans="2:5">
      <c r="B18" s="25"/>
      <c r="C18" s="25"/>
      <c r="D18" s="53"/>
      <c r="E18" s="25"/>
    </row>
    <row r="19" spans="2:5">
      <c r="B19" s="25"/>
      <c r="C19" s="25"/>
      <c r="D19" s="25"/>
      <c r="E19" s="25"/>
    </row>
  </sheetData>
  <mergeCells count="2">
    <mergeCell ref="B4:D4"/>
    <mergeCell ref="B5:D5"/>
  </mergeCells>
  <phoneticPr fontId="10" type="noConversion"/>
  <pageMargins left="0.7" right="0.7" top="0.75" bottom="0.75" header="0.3" footer="0.3"/>
  <pageSetup orientation="portrait" horizontalDpi="0" verticalDpi="0" r:id="rId1"/>
  <drawing r:id="rId2"/>
</worksheet>
</file>

<file path=xl/worksheets/sheet9.xml><?xml version="1.0" encoding="utf-8"?>
<worksheet xmlns="http://schemas.openxmlformats.org/spreadsheetml/2006/main" xmlns:r="http://schemas.openxmlformats.org/officeDocument/2006/relationships">
  <sheetPr>
    <tabColor rgb="FF002060"/>
  </sheetPr>
  <dimension ref="A1:J12"/>
  <sheetViews>
    <sheetView zoomScale="126" zoomScaleNormal="126" workbookViewId="0">
      <selection activeCell="D15" sqref="D15"/>
    </sheetView>
  </sheetViews>
  <sheetFormatPr baseColWidth="10" defaultColWidth="11.42578125" defaultRowHeight="15"/>
  <cols>
    <col min="1" max="1" width="5.85546875" customWidth="1"/>
    <col min="2" max="2" width="5.42578125" customWidth="1"/>
    <col min="3" max="3" width="4.28515625" bestFit="1" customWidth="1"/>
    <col min="4" max="4" width="10.28515625" bestFit="1" customWidth="1"/>
    <col min="5" max="5" width="4.28515625" bestFit="1" customWidth="1"/>
    <col min="6" max="6" width="11.7109375" bestFit="1" customWidth="1"/>
    <col min="7" max="7" width="18.28515625" customWidth="1"/>
    <col min="8" max="8" width="7.5703125" customWidth="1"/>
    <col min="9" max="9" width="12.5703125" customWidth="1"/>
    <col min="10" max="10" width="11.5703125" bestFit="1" customWidth="1"/>
  </cols>
  <sheetData>
    <row r="1" spans="1:10" ht="18.75">
      <c r="A1" s="2">
        <v>58</v>
      </c>
      <c r="B1" s="6" t="s">
        <v>19</v>
      </c>
      <c r="C1" s="13"/>
      <c r="D1" s="14"/>
      <c r="E1" s="14"/>
      <c r="F1" s="14"/>
      <c r="G1" s="14"/>
      <c r="H1" s="15"/>
      <c r="I1" s="13"/>
    </row>
    <row r="2" spans="1:10" ht="18.75">
      <c r="A2" s="2"/>
      <c r="B2" s="6" t="s">
        <v>20</v>
      </c>
      <c r="C2" s="13"/>
      <c r="D2" s="14"/>
      <c r="E2" s="14"/>
      <c r="F2" s="14"/>
      <c r="G2" s="14"/>
      <c r="H2" s="15"/>
      <c r="I2" s="13"/>
    </row>
    <row r="3" spans="1:10" ht="18.75">
      <c r="A3" s="2"/>
      <c r="B3" s="6" t="s">
        <v>21</v>
      </c>
      <c r="C3" s="13"/>
      <c r="D3" s="14"/>
      <c r="E3" s="14"/>
      <c r="F3" s="14"/>
      <c r="G3" s="14"/>
      <c r="H3" s="15"/>
      <c r="I3" s="13"/>
    </row>
    <row r="5" spans="1:10" ht="18.75">
      <c r="B5" s="83" t="s">
        <v>290</v>
      </c>
    </row>
    <row r="6" spans="1:10" ht="15.75">
      <c r="B6" s="51" t="s">
        <v>239</v>
      </c>
      <c r="C6" s="51"/>
      <c r="D6" s="51"/>
      <c r="E6" s="51"/>
      <c r="F6" s="51"/>
      <c r="G6" s="51"/>
      <c r="H6" s="51">
        <v>780</v>
      </c>
      <c r="I6" s="56" t="s">
        <v>238</v>
      </c>
    </row>
    <row r="7" spans="1:10" ht="15.75">
      <c r="B7" s="51" t="s">
        <v>240</v>
      </c>
      <c r="C7" s="51"/>
      <c r="D7" s="51"/>
      <c r="E7" s="51"/>
      <c r="F7" s="51"/>
      <c r="G7" s="51"/>
      <c r="H7" s="51">
        <v>810</v>
      </c>
      <c r="I7" s="56" t="s">
        <v>238</v>
      </c>
    </row>
    <row r="8" spans="1:10" ht="15.75">
      <c r="B8" s="51" t="s">
        <v>236</v>
      </c>
      <c r="C8" s="51"/>
      <c r="D8" s="51"/>
      <c r="E8" s="51"/>
      <c r="F8" s="51"/>
      <c r="G8" s="51"/>
      <c r="H8" s="51">
        <f>H7-H6</f>
        <v>30</v>
      </c>
      <c r="I8" s="56" t="s">
        <v>238</v>
      </c>
    </row>
    <row r="9" spans="1:10" ht="15.75">
      <c r="B9" s="51" t="s">
        <v>237</v>
      </c>
      <c r="C9" s="51"/>
      <c r="D9" s="51"/>
      <c r="E9" s="51"/>
      <c r="F9" s="51"/>
      <c r="G9" s="51"/>
      <c r="H9" s="51">
        <v>50</v>
      </c>
      <c r="I9" s="56" t="s">
        <v>238</v>
      </c>
    </row>
    <row r="10" spans="1:10" ht="15.75">
      <c r="B10" s="51" t="s">
        <v>241</v>
      </c>
      <c r="C10" s="51"/>
      <c r="D10" s="51"/>
      <c r="E10" s="51"/>
      <c r="F10" s="51"/>
      <c r="G10" s="51"/>
      <c r="H10" s="51">
        <f>H9-H8</f>
        <v>20</v>
      </c>
      <c r="I10" s="56" t="s">
        <v>238</v>
      </c>
    </row>
    <row r="12" spans="1:10">
      <c r="J12" s="46"/>
    </row>
  </sheetData>
  <phoneticPr fontId="10" type="noConversion"/>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21</vt:i4>
      </vt:variant>
    </vt:vector>
  </HeadingPairs>
  <TitlesOfParts>
    <vt:vector size="21" baseType="lpstr">
      <vt:lpstr>PROBLEMAS 51-75</vt:lpstr>
      <vt:lpstr>51</vt:lpstr>
      <vt:lpstr>52</vt:lpstr>
      <vt:lpstr>53</vt:lpstr>
      <vt:lpstr>54</vt:lpstr>
      <vt:lpstr>55</vt:lpstr>
      <vt:lpstr>56</vt:lpstr>
      <vt:lpstr>57</vt:lpstr>
      <vt:lpstr>58</vt:lpstr>
      <vt:lpstr>59</vt:lpstr>
      <vt:lpstr>60</vt:lpstr>
      <vt:lpstr>61</vt:lpstr>
      <vt:lpstr>62</vt:lpstr>
      <vt:lpstr>63</vt:lpstr>
      <vt:lpstr>64</vt:lpstr>
      <vt:lpstr>65</vt:lpstr>
      <vt:lpstr>66</vt:lpstr>
      <vt:lpstr>67</vt:lpstr>
      <vt:lpstr>68</vt:lpstr>
      <vt:lpstr>69</vt:lpstr>
      <vt:lpstr>70</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c:creator>
  <cp:lastModifiedBy>c</cp:lastModifiedBy>
  <dcterms:created xsi:type="dcterms:W3CDTF">2012-05-15T09:37:54Z</dcterms:created>
  <dcterms:modified xsi:type="dcterms:W3CDTF">2012-05-23T21:13:18Z</dcterms:modified>
</cp:coreProperties>
</file>