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8190" activeTab="1"/>
  </bookViews>
  <sheets>
    <sheet name="Azimuts" sheetId="1" r:id="rId1"/>
    <sheet name="Graficos" sheetId="2" r:id="rId2"/>
  </sheets>
  <calcPr calcId="125725"/>
</workbook>
</file>

<file path=xl/calcChain.xml><?xml version="1.0" encoding="utf-8"?>
<calcChain xmlns="http://schemas.openxmlformats.org/spreadsheetml/2006/main">
  <c r="F5" i="1"/>
  <c r="E5"/>
  <c r="H5"/>
  <c r="H12" s="1"/>
  <c r="L5"/>
  <c r="M5"/>
  <c r="H6"/>
  <c r="I12" s="1"/>
  <c r="H7"/>
  <c r="G12" s="1"/>
  <c r="AV12"/>
  <c r="AY12" s="1"/>
  <c r="AW12"/>
  <c r="AX12"/>
  <c r="AZ12"/>
  <c r="BA12"/>
  <c r="H16"/>
  <c r="H17" s="1"/>
  <c r="H18" s="1"/>
  <c r="H19" s="1"/>
  <c r="H20" s="1"/>
  <c r="H21" s="1"/>
  <c r="H22" s="1"/>
  <c r="H23" s="1"/>
  <c r="H24" s="1"/>
  <c r="H25" s="1"/>
  <c r="H26" s="1"/>
  <c r="H27" s="1"/>
  <c r="H28" s="1"/>
  <c r="H29" s="1"/>
  <c r="H30" s="1"/>
  <c r="H31" s="1"/>
  <c r="H32" s="1"/>
  <c r="H33" s="1"/>
  <c r="H34" s="1"/>
  <c r="H35" s="1"/>
  <c r="H36" s="1"/>
  <c r="H37" s="1"/>
  <c r="H38" s="1"/>
  <c r="H39" s="1"/>
  <c r="H40" s="1"/>
  <c r="H41" s="1"/>
  <c r="H42" s="1"/>
  <c r="H43" s="1"/>
  <c r="H44" s="1"/>
  <c r="H45" s="1"/>
  <c r="H46" s="1"/>
  <c r="H47" s="1"/>
  <c r="H48" s="1"/>
  <c r="V16"/>
  <c r="AI16"/>
  <c r="AI17" s="1"/>
  <c r="AI18" s="1"/>
  <c r="AI19" s="1"/>
  <c r="AI20" s="1"/>
  <c r="AI21" s="1"/>
  <c r="AI22" s="1"/>
  <c r="AI23" s="1"/>
  <c r="AI24" s="1"/>
  <c r="AI25" s="1"/>
  <c r="AI26" s="1"/>
  <c r="AI27" s="1"/>
  <c r="AI28" s="1"/>
  <c r="AI29" s="1"/>
  <c r="AI30" s="1"/>
  <c r="AI31" s="1"/>
  <c r="AI32" s="1"/>
  <c r="AI33" s="1"/>
  <c r="AI34" s="1"/>
  <c r="AI35" s="1"/>
  <c r="AI36" s="1"/>
  <c r="AI37" s="1"/>
  <c r="AI38" s="1"/>
  <c r="AI39" s="1"/>
  <c r="AI40" s="1"/>
  <c r="AI41" s="1"/>
  <c r="AI42" s="1"/>
  <c r="AI43" s="1"/>
  <c r="AI44" s="1"/>
  <c r="AI45" s="1"/>
  <c r="AI46" s="1"/>
  <c r="AI47" s="1"/>
  <c r="AI48" s="1"/>
  <c r="V17"/>
  <c r="V18" s="1"/>
  <c r="V19" s="1"/>
  <c r="V20" s="1"/>
  <c r="V21" s="1"/>
  <c r="V22" s="1"/>
  <c r="V23" s="1"/>
  <c r="V24" s="1"/>
  <c r="V25" s="1"/>
  <c r="V26" s="1"/>
  <c r="V27" s="1"/>
  <c r="V28" s="1"/>
  <c r="V29" s="1"/>
  <c r="V30" s="1"/>
  <c r="V31" s="1"/>
  <c r="V32" s="1"/>
  <c r="V33" s="1"/>
  <c r="V34" s="1"/>
  <c r="V35" s="1"/>
  <c r="V36" s="1"/>
  <c r="V37" s="1"/>
  <c r="V38" s="1"/>
  <c r="V39" s="1"/>
  <c r="V40" s="1"/>
  <c r="V41" s="1"/>
  <c r="V42" s="1"/>
  <c r="V43" s="1"/>
  <c r="V44" s="1"/>
  <c r="V45" s="1"/>
  <c r="V46" s="1"/>
  <c r="V47" s="1"/>
  <c r="V48" s="1"/>
  <c r="O58"/>
  <c r="M6" i="2"/>
  <c r="O6"/>
  <c r="G5" i="1" l="1"/>
  <c r="I5" s="1"/>
  <c r="J12" s="1"/>
  <c r="J47" s="1"/>
  <c r="I47" s="1"/>
  <c r="Q30"/>
  <c r="AR18"/>
  <c r="AR46"/>
  <c r="J26"/>
  <c r="Q28"/>
  <c r="AO42"/>
  <c r="X40"/>
  <c r="J43"/>
  <c r="Q21"/>
  <c r="X27"/>
  <c r="X20"/>
  <c r="W20" s="1"/>
  <c r="X41"/>
  <c r="J37"/>
  <c r="N21"/>
  <c r="AB45"/>
  <c r="AO41"/>
  <c r="AO26"/>
  <c r="AO32"/>
  <c r="Q34"/>
  <c r="J16"/>
  <c r="X23"/>
  <c r="AR16"/>
  <c r="AR22"/>
  <c r="J29"/>
  <c r="AB35"/>
  <c r="AB43"/>
  <c r="AO31"/>
  <c r="AR42"/>
  <c r="AE45"/>
  <c r="AE20"/>
  <c r="AE26"/>
  <c r="N19"/>
  <c r="X28"/>
  <c r="J34"/>
  <c r="AB41"/>
  <c r="X47"/>
  <c r="AB34"/>
  <c r="AE21"/>
  <c r="J32"/>
  <c r="I32" s="1"/>
  <c r="AK46"/>
  <c r="N41"/>
  <c r="Q42"/>
  <c r="W28"/>
  <c r="Q19"/>
  <c r="N26"/>
  <c r="AE19"/>
  <c r="AE25"/>
  <c r="X31"/>
  <c r="Q39"/>
  <c r="Q47"/>
  <c r="Q36"/>
  <c r="AE37"/>
  <c r="W47"/>
  <c r="I26"/>
  <c r="AB44"/>
  <c r="AE48"/>
  <c r="AK34"/>
  <c r="AJ34" s="1"/>
  <c r="AK21"/>
  <c r="AB23"/>
  <c r="AE35"/>
  <c r="Q26"/>
  <c r="N31" l="1"/>
  <c r="AO34"/>
  <c r="AB20"/>
  <c r="AK18"/>
  <c r="AO44"/>
  <c r="AO45"/>
  <c r="AR28"/>
  <c r="N22"/>
  <c r="J40"/>
  <c r="AR43"/>
  <c r="AE41"/>
  <c r="AJ18"/>
  <c r="AO27"/>
  <c r="AK42"/>
  <c r="AL42" s="1"/>
  <c r="N35"/>
  <c r="X38"/>
  <c r="W38" s="1"/>
  <c r="I29"/>
  <c r="W31"/>
  <c r="AJ46"/>
  <c r="AK43"/>
  <c r="AJ43" s="1"/>
  <c r="AE31"/>
  <c r="X43"/>
  <c r="X35"/>
  <c r="Y35" s="1"/>
  <c r="AB28"/>
  <c r="AB22"/>
  <c r="X16"/>
  <c r="AO22"/>
  <c r="W40"/>
  <c r="K12"/>
  <c r="O5" s="1"/>
  <c r="O12" s="1"/>
  <c r="Q5" s="1"/>
  <c r="N20" i="2" s="1"/>
  <c r="AB48" i="1"/>
  <c r="AO33"/>
  <c r="N38"/>
  <c r="AK27"/>
  <c r="AJ27" s="1"/>
  <c r="Q40"/>
  <c r="AB30"/>
  <c r="AE44"/>
  <c r="AO38"/>
  <c r="Q31"/>
  <c r="X22"/>
  <c r="W22" s="1"/>
  <c r="Q16"/>
  <c r="W23"/>
  <c r="X17"/>
  <c r="W17" s="1"/>
  <c r="AO37"/>
  <c r="AK35"/>
  <c r="AR47"/>
  <c r="AR39"/>
  <c r="AR31"/>
  <c r="AO25"/>
  <c r="AO19"/>
  <c r="AK26"/>
  <c r="AJ26" s="1"/>
  <c r="AR19"/>
  <c r="AR36"/>
  <c r="N46"/>
  <c r="AO21"/>
  <c r="N16"/>
  <c r="AE33"/>
  <c r="N32"/>
  <c r="AR23"/>
  <c r="X44"/>
  <c r="W44" s="1"/>
  <c r="AK31"/>
  <c r="AK38"/>
  <c r="AL38" s="1"/>
  <c r="J20"/>
  <c r="N24"/>
  <c r="AK16"/>
  <c r="AO47"/>
  <c r="AR34"/>
  <c r="AE46"/>
  <c r="AE38"/>
  <c r="AO30"/>
  <c r="AK23"/>
  <c r="AE17"/>
  <c r="AE22"/>
  <c r="Q46"/>
  <c r="AB32"/>
  <c r="AB31"/>
  <c r="Q23"/>
  <c r="Q38"/>
  <c r="AE36"/>
  <c r="Q18"/>
  <c r="J31"/>
  <c r="I31" s="1"/>
  <c r="X37"/>
  <c r="W37" s="1"/>
  <c r="AK19"/>
  <c r="I20"/>
  <c r="AB39"/>
  <c r="J48"/>
  <c r="L48" s="1"/>
  <c r="AK47"/>
  <c r="AB46"/>
  <c r="N18"/>
  <c r="AO28"/>
  <c r="Q20"/>
  <c r="AR24"/>
  <c r="AK30"/>
  <c r="AL30" s="1"/>
  <c r="AR37"/>
  <c r="AR45"/>
  <c r="X32"/>
  <c r="W32" s="1"/>
  <c r="N37"/>
  <c r="X48"/>
  <c r="W43"/>
  <c r="I34"/>
  <c r="W35"/>
  <c r="AJ35"/>
  <c r="AJ16"/>
  <c r="W27"/>
  <c r="AJ23"/>
  <c r="AE47"/>
  <c r="AO39"/>
  <c r="X34"/>
  <c r="W34" s="1"/>
  <c r="AO29"/>
  <c r="AK44"/>
  <c r="AJ44" s="1"/>
  <c r="AR41"/>
  <c r="AK36"/>
  <c r="AR33"/>
  <c r="J30"/>
  <c r="J27"/>
  <c r="I27" s="1"/>
  <c r="J21"/>
  <c r="I21" s="1"/>
  <c r="AO17"/>
  <c r="N28"/>
  <c r="AE24"/>
  <c r="AO20"/>
  <c r="AB17"/>
  <c r="AK45"/>
  <c r="AB38"/>
  <c r="J45"/>
  <c r="I45" s="1"/>
  <c r="AR38"/>
  <c r="AK29"/>
  <c r="AJ29" s="1"/>
  <c r="AO40"/>
  <c r="AO36"/>
  <c r="AE30"/>
  <c r="AB24"/>
  <c r="AB18"/>
  <c r="X36"/>
  <c r="W36" s="1"/>
  <c r="J33"/>
  <c r="I33" s="1"/>
  <c r="AK48"/>
  <c r="AJ48" s="1"/>
  <c r="J46"/>
  <c r="K46" s="1"/>
  <c r="Q43"/>
  <c r="N40"/>
  <c r="AB37"/>
  <c r="AK32"/>
  <c r="AJ32" s="1"/>
  <c r="AR29"/>
  <c r="AR26"/>
  <c r="AO23"/>
  <c r="AR20"/>
  <c r="AK17"/>
  <c r="AJ17" s="1"/>
  <c r="J28"/>
  <c r="I28" s="1"/>
  <c r="AO24"/>
  <c r="J22"/>
  <c r="I22" s="1"/>
  <c r="AO18"/>
  <c r="AR48"/>
  <c r="AK41"/>
  <c r="AJ41" s="1"/>
  <c r="N45"/>
  <c r="AE39"/>
  <c r="AK33"/>
  <c r="AJ33" s="1"/>
  <c r="X30"/>
  <c r="Q45"/>
  <c r="N42"/>
  <c r="Q37"/>
  <c r="N34"/>
  <c r="N30"/>
  <c r="AE27"/>
  <c r="X24"/>
  <c r="W24" s="1"/>
  <c r="X18"/>
  <c r="AK28"/>
  <c r="AL28" s="1"/>
  <c r="Q25"/>
  <c r="X21"/>
  <c r="W21" s="1"/>
  <c r="J18"/>
  <c r="AB42"/>
  <c r="AE43"/>
  <c r="AO48"/>
  <c r="AR35"/>
  <c r="N27"/>
  <c r="AB16"/>
  <c r="AB21"/>
  <c r="N47"/>
  <c r="Q48"/>
  <c r="N48"/>
  <c r="Q35"/>
  <c r="AB26"/>
  <c r="Q29"/>
  <c r="AE18"/>
  <c r="AJ19"/>
  <c r="AJ31"/>
  <c r="AK39"/>
  <c r="AM39" s="1"/>
  <c r="J35"/>
  <c r="I35" s="1"/>
  <c r="J42"/>
  <c r="I42" s="1"/>
  <c r="X39"/>
  <c r="W39" s="1"/>
  <c r="AK25"/>
  <c r="AJ25" s="1"/>
  <c r="X25"/>
  <c r="W25" s="1"/>
  <c r="J17"/>
  <c r="I17" s="1"/>
  <c r="AR25"/>
  <c r="AK22"/>
  <c r="AJ22" s="1"/>
  <c r="AB19"/>
  <c r="X46"/>
  <c r="W46" s="1"/>
  <c r="J39"/>
  <c r="I39" s="1"/>
  <c r="Q44"/>
  <c r="AB36"/>
  <c r="AR32"/>
  <c r="AE29"/>
  <c r="N44"/>
  <c r="Q41"/>
  <c r="N36"/>
  <c r="Q33"/>
  <c r="AB29"/>
  <c r="N25"/>
  <c r="Q22"/>
  <c r="J19"/>
  <c r="I19" s="1"/>
  <c r="AR27"/>
  <c r="J24"/>
  <c r="I24" s="1"/>
  <c r="AK20"/>
  <c r="AJ20" s="1"/>
  <c r="Q17"/>
  <c r="N39"/>
  <c r="AO35"/>
  <c r="AB47"/>
  <c r="AE34"/>
  <c r="Q24"/>
  <c r="AE28"/>
  <c r="AR17"/>
  <c r="AR44"/>
  <c r="AB40"/>
  <c r="AO46"/>
  <c r="AB33"/>
  <c r="AE23"/>
  <c r="AB27"/>
  <c r="AO16"/>
  <c r="I40"/>
  <c r="AK40"/>
  <c r="AJ40" s="1"/>
  <c r="J38"/>
  <c r="I38" s="1"/>
  <c r="J25"/>
  <c r="I25" s="1"/>
  <c r="AK24"/>
  <c r="AJ24" s="1"/>
  <c r="J23"/>
  <c r="X33"/>
  <c r="X45"/>
  <c r="AO43"/>
  <c r="N43"/>
  <c r="AE16"/>
  <c r="AR21"/>
  <c r="Q27"/>
  <c r="N23"/>
  <c r="X29"/>
  <c r="J36"/>
  <c r="J44"/>
  <c r="I44" s="1"/>
  <c r="N33"/>
  <c r="AR40"/>
  <c r="N29"/>
  <c r="AE42"/>
  <c r="Q32"/>
  <c r="AK37"/>
  <c r="AJ37" s="1"/>
  <c r="N20"/>
  <c r="AB25"/>
  <c r="N17"/>
  <c r="X26"/>
  <c r="AE32"/>
  <c r="AE40"/>
  <c r="AR30"/>
  <c r="J41"/>
  <c r="I41" s="1"/>
  <c r="X19"/>
  <c r="W19" s="1"/>
  <c r="X42"/>
  <c r="W42" s="1"/>
  <c r="AL47"/>
  <c r="AM47"/>
  <c r="AJ47"/>
  <c r="AM43"/>
  <c r="AL43"/>
  <c r="AL44"/>
  <c r="AM44"/>
  <c r="AL36"/>
  <c r="AM36"/>
  <c r="AJ36"/>
  <c r="K30"/>
  <c r="L30"/>
  <c r="R30" s="1"/>
  <c r="AY29" s="1"/>
  <c r="I30"/>
  <c r="K27"/>
  <c r="K21"/>
  <c r="L21"/>
  <c r="AM45"/>
  <c r="AL45"/>
  <c r="AJ45"/>
  <c r="L45"/>
  <c r="K45"/>
  <c r="AL29"/>
  <c r="AM29"/>
  <c r="Z36"/>
  <c r="Y36"/>
  <c r="AC36" s="1"/>
  <c r="K33"/>
  <c r="AL48"/>
  <c r="AM48"/>
  <c r="AS48" s="1"/>
  <c r="BA47" s="1"/>
  <c r="L46"/>
  <c r="AM32"/>
  <c r="AL17"/>
  <c r="AM17"/>
  <c r="K28"/>
  <c r="O28" s="1"/>
  <c r="K22"/>
  <c r="O22" s="1"/>
  <c r="AL41"/>
  <c r="AP41" s="1"/>
  <c r="AM41"/>
  <c r="AM33"/>
  <c r="Z30"/>
  <c r="Y30"/>
  <c r="W30"/>
  <c r="Z24"/>
  <c r="Y18"/>
  <c r="AC18" s="1"/>
  <c r="AD18" s="1"/>
  <c r="Z18"/>
  <c r="W18"/>
  <c r="AM28"/>
  <c r="Y21"/>
  <c r="L18"/>
  <c r="K18"/>
  <c r="AL39"/>
  <c r="K35"/>
  <c r="L35"/>
  <c r="K42"/>
  <c r="Y39"/>
  <c r="AC39" s="1"/>
  <c r="Z39"/>
  <c r="AL25"/>
  <c r="Z25"/>
  <c r="Y25"/>
  <c r="L17"/>
  <c r="K17"/>
  <c r="Y27"/>
  <c r="Z27"/>
  <c r="Z46"/>
  <c r="L39"/>
  <c r="K39"/>
  <c r="R39" s="1"/>
  <c r="AY38" s="1"/>
  <c r="AM23"/>
  <c r="AL23"/>
  <c r="AP23" s="1"/>
  <c r="K24"/>
  <c r="L24"/>
  <c r="AM20"/>
  <c r="AM40"/>
  <c r="AL40"/>
  <c r="AP40" s="1"/>
  <c r="K38"/>
  <c r="O38" s="1"/>
  <c r="L25"/>
  <c r="K25"/>
  <c r="AL24"/>
  <c r="AP24" s="1"/>
  <c r="K47"/>
  <c r="L47"/>
  <c r="AS41"/>
  <c r="BA40" s="1"/>
  <c r="AP17"/>
  <c r="AF30"/>
  <c r="AZ29" s="1"/>
  <c r="O27"/>
  <c r="I18"/>
  <c r="AJ39"/>
  <c r="K48"/>
  <c r="AM30"/>
  <c r="Y32"/>
  <c r="AC32" s="1"/>
  <c r="Z32"/>
  <c r="Z48"/>
  <c r="Y48"/>
  <c r="AM21"/>
  <c r="AL21"/>
  <c r="AJ21"/>
  <c r="AM34"/>
  <c r="AL34"/>
  <c r="AP34" s="1"/>
  <c r="AM42"/>
  <c r="Y38"/>
  <c r="AC38" s="1"/>
  <c r="Z34"/>
  <c r="Y34"/>
  <c r="AC34" s="1"/>
  <c r="Y43"/>
  <c r="Z43"/>
  <c r="Z35"/>
  <c r="Y31"/>
  <c r="Z31"/>
  <c r="Y16"/>
  <c r="Z16"/>
  <c r="W16"/>
  <c r="K5"/>
  <c r="L20" i="2" s="1"/>
  <c r="AM46" i="1"/>
  <c r="AL46"/>
  <c r="K32"/>
  <c r="L32"/>
  <c r="AM27"/>
  <c r="AL27"/>
  <c r="Z47"/>
  <c r="Y47"/>
  <c r="AC47" s="1"/>
  <c r="K34"/>
  <c r="L34"/>
  <c r="Y28"/>
  <c r="Z28"/>
  <c r="Y22"/>
  <c r="Z17"/>
  <c r="Y17"/>
  <c r="AM35"/>
  <c r="AL35"/>
  <c r="K29"/>
  <c r="L29"/>
  <c r="AL26"/>
  <c r="AM26"/>
  <c r="Z23"/>
  <c r="Y23"/>
  <c r="L16"/>
  <c r="K16"/>
  <c r="Y44"/>
  <c r="L37"/>
  <c r="K37"/>
  <c r="AM31"/>
  <c r="AL31"/>
  <c r="AP31" s="1"/>
  <c r="Y41"/>
  <c r="Z41"/>
  <c r="AM38"/>
  <c r="Y20"/>
  <c r="Z20"/>
  <c r="L20"/>
  <c r="K20"/>
  <c r="AL22"/>
  <c r="AL16"/>
  <c r="AM16"/>
  <c r="K43"/>
  <c r="L43"/>
  <c r="I43"/>
  <c r="Y40"/>
  <c r="AC40" s="1"/>
  <c r="Z40"/>
  <c r="K19"/>
  <c r="L19"/>
  <c r="K26"/>
  <c r="L26"/>
  <c r="AM18"/>
  <c r="AL18"/>
  <c r="K31"/>
  <c r="L31"/>
  <c r="L40"/>
  <c r="K40"/>
  <c r="Z37"/>
  <c r="AM19"/>
  <c r="AL19"/>
  <c r="Z19"/>
  <c r="Y19"/>
  <c r="Y42"/>
  <c r="AC42" s="1"/>
  <c r="AS45"/>
  <c r="BA44" s="1"/>
  <c r="AC23"/>
  <c r="AF48"/>
  <c r="AZ47" s="1"/>
  <c r="AC44"/>
  <c r="AJ42"/>
  <c r="W48"/>
  <c r="AP39"/>
  <c r="R47"/>
  <c r="AY46" s="1"/>
  <c r="AF25"/>
  <c r="AZ24" s="1"/>
  <c r="O26"/>
  <c r="AC48"/>
  <c r="O19"/>
  <c r="AC43"/>
  <c r="AP25"/>
  <c r="AS36"/>
  <c r="BA35" s="1"/>
  <c r="AP21"/>
  <c r="AQ21" s="1"/>
  <c r="AP26"/>
  <c r="AS23"/>
  <c r="BA22" s="1"/>
  <c r="AS34"/>
  <c r="BA33" s="1"/>
  <c r="I16"/>
  <c r="AS46"/>
  <c r="BA45" s="1"/>
  <c r="AP44"/>
  <c r="AQ44" s="1"/>
  <c r="AP45"/>
  <c r="AF36"/>
  <c r="AZ35" s="1"/>
  <c r="AJ38"/>
  <c r="W41"/>
  <c r="I37"/>
  <c r="AS18" l="1"/>
  <c r="BA17" s="1"/>
  <c r="R16"/>
  <c r="AD34"/>
  <c r="AQ34"/>
  <c r="AD32"/>
  <c r="O39"/>
  <c r="P39" s="1"/>
  <c r="O25"/>
  <c r="P25" s="1"/>
  <c r="AF18"/>
  <c r="AZ17" s="1"/>
  <c r="O42"/>
  <c r="R18"/>
  <c r="AY17" s="1"/>
  <c r="O16"/>
  <c r="P16" s="1"/>
  <c r="AS47"/>
  <c r="BA46" s="1"/>
  <c r="AC30"/>
  <c r="AD30" s="1"/>
  <c r="O32"/>
  <c r="P32" s="1"/>
  <c r="O35"/>
  <c r="P35" s="1"/>
  <c r="AP36"/>
  <c r="AQ36" s="1"/>
  <c r="AS44"/>
  <c r="BA43" s="1"/>
  <c r="O46"/>
  <c r="AP30"/>
  <c r="AQ30" s="1"/>
  <c r="R31"/>
  <c r="AY30" s="1"/>
  <c r="AS16"/>
  <c r="AF41"/>
  <c r="AZ40" s="1"/>
  <c r="AQ31"/>
  <c r="R34"/>
  <c r="AY33" s="1"/>
  <c r="AN27"/>
  <c r="AX26" s="1"/>
  <c r="AQ17"/>
  <c r="R17"/>
  <c r="AY16" s="1"/>
  <c r="AD39"/>
  <c r="AQ41"/>
  <c r="AD36"/>
  <c r="AS29"/>
  <c r="BA28" s="1"/>
  <c r="R21"/>
  <c r="AY20" s="1"/>
  <c r="AC31"/>
  <c r="AD31" s="1"/>
  <c r="AP47"/>
  <c r="AQ47" s="1"/>
  <c r="AN38"/>
  <c r="AX37" s="1"/>
  <c r="AP22"/>
  <c r="AC22"/>
  <c r="AF31"/>
  <c r="AZ30" s="1"/>
  <c r="AC27"/>
  <c r="AS39"/>
  <c r="BA38" s="1"/>
  <c r="R35"/>
  <c r="AY34" s="1"/>
  <c r="AP48"/>
  <c r="AS28"/>
  <c r="BA27" s="1"/>
  <c r="O30"/>
  <c r="P30" s="1"/>
  <c r="R45"/>
  <c r="AY44" s="1"/>
  <c r="P46"/>
  <c r="AP29"/>
  <c r="AQ29" s="1"/>
  <c r="O18"/>
  <c r="P18" s="1"/>
  <c r="AS43"/>
  <c r="BA42" s="1"/>
  <c r="AN42"/>
  <c r="AX41" s="1"/>
  <c r="AP42"/>
  <c r="AQ42" s="1"/>
  <c r="AS42"/>
  <c r="BA41" s="1"/>
  <c r="AA35"/>
  <c r="AW34" s="1"/>
  <c r="AC35"/>
  <c r="AD35" s="1"/>
  <c r="AF35"/>
  <c r="AZ34" s="1"/>
  <c r="R46"/>
  <c r="AY45" s="1"/>
  <c r="AQ39"/>
  <c r="AD27"/>
  <c r="AS17"/>
  <c r="BA16" s="1"/>
  <c r="AC21"/>
  <c r="AQ48"/>
  <c r="O45"/>
  <c r="P45" s="1"/>
  <c r="AQ45"/>
  <c r="O31"/>
  <c r="P31" s="1"/>
  <c r="AJ28"/>
  <c r="O21"/>
  <c r="P21" s="1"/>
  <c r="AQ26"/>
  <c r="AD43"/>
  <c r="AD48"/>
  <c r="AJ30"/>
  <c r="AP27"/>
  <c r="AQ27" s="1"/>
  <c r="Z42"/>
  <c r="AA19"/>
  <c r="AW18" s="1"/>
  <c r="AN19"/>
  <c r="AX18" s="1"/>
  <c r="Y37"/>
  <c r="AA37" s="1"/>
  <c r="AW36" s="1"/>
  <c r="M40"/>
  <c r="AV39" s="1"/>
  <c r="AN18"/>
  <c r="AX17" s="1"/>
  <c r="R26"/>
  <c r="AY25" s="1"/>
  <c r="R19"/>
  <c r="AY18" s="1"/>
  <c r="AM22"/>
  <c r="AS22" s="1"/>
  <c r="BA21" s="1"/>
  <c r="R20"/>
  <c r="AY19" s="1"/>
  <c r="AA20"/>
  <c r="AW19" s="1"/>
  <c r="AA41"/>
  <c r="AW40" s="1"/>
  <c r="AS31"/>
  <c r="BA30" s="1"/>
  <c r="Z44"/>
  <c r="AF44" s="1"/>
  <c r="AZ43" s="1"/>
  <c r="AN26"/>
  <c r="AX25" s="1"/>
  <c r="Z22"/>
  <c r="AF22" s="1"/>
  <c r="AZ21" s="1"/>
  <c r="AA28"/>
  <c r="AW27" s="1"/>
  <c r="M34"/>
  <c r="AV33" s="1"/>
  <c r="AF47"/>
  <c r="AZ46" s="1"/>
  <c r="AN46"/>
  <c r="AX45" s="1"/>
  <c r="AA31"/>
  <c r="AW30" s="1"/>
  <c r="AA43"/>
  <c r="AW42" s="1"/>
  <c r="Z38"/>
  <c r="AF38" s="1"/>
  <c r="AZ37" s="1"/>
  <c r="AA48"/>
  <c r="AW47" s="1"/>
  <c r="I48"/>
  <c r="AM24"/>
  <c r="AS24" s="1"/>
  <c r="BA23" s="1"/>
  <c r="L38"/>
  <c r="R38" s="1"/>
  <c r="AY37" s="1"/>
  <c r="AL20"/>
  <c r="AP20" s="1"/>
  <c r="AQ20" s="1"/>
  <c r="Y46"/>
  <c r="AM25"/>
  <c r="AS25" s="1"/>
  <c r="BA24" s="1"/>
  <c r="L42"/>
  <c r="R42" s="1"/>
  <c r="AY41" s="1"/>
  <c r="Z21"/>
  <c r="AF21" s="1"/>
  <c r="AZ20" s="1"/>
  <c r="Y24"/>
  <c r="AL33"/>
  <c r="AP33" s="1"/>
  <c r="AQ33" s="1"/>
  <c r="L22"/>
  <c r="P22" s="1"/>
  <c r="L28"/>
  <c r="P28" s="1"/>
  <c r="AL32"/>
  <c r="AP32" s="1"/>
  <c r="AQ32" s="1"/>
  <c r="I46"/>
  <c r="L33"/>
  <c r="R33" s="1"/>
  <c r="AY32" s="1"/>
  <c r="L27"/>
  <c r="P27" s="1"/>
  <c r="R48"/>
  <c r="AY47" s="1"/>
  <c r="M47"/>
  <c r="AV46" s="1"/>
  <c r="R25"/>
  <c r="AY24" s="1"/>
  <c r="AN20"/>
  <c r="AX19" s="1"/>
  <c r="M24"/>
  <c r="AV23" s="1"/>
  <c r="AA46"/>
  <c r="AW45" s="1"/>
  <c r="AA27"/>
  <c r="AW26" s="1"/>
  <c r="AF39"/>
  <c r="AZ38" s="1"/>
  <c r="M18"/>
  <c r="AV17" s="1"/>
  <c r="AN28"/>
  <c r="AX27" s="1"/>
  <c r="AA18"/>
  <c r="AW17" s="1"/>
  <c r="AA24"/>
  <c r="AW23" s="1"/>
  <c r="AA30"/>
  <c r="AW29" s="1"/>
  <c r="AN33"/>
  <c r="AX32" s="1"/>
  <c r="AN32"/>
  <c r="AX31" s="1"/>
  <c r="M46"/>
  <c r="AV45" s="1"/>
  <c r="AN48"/>
  <c r="AX47" s="1"/>
  <c r="AN29"/>
  <c r="AX28" s="1"/>
  <c r="AN45"/>
  <c r="AX44" s="1"/>
  <c r="M30"/>
  <c r="AV29" s="1"/>
  <c r="AN47"/>
  <c r="AX46" s="1"/>
  <c r="AC28"/>
  <c r="AD28" s="1"/>
  <c r="R24"/>
  <c r="AY23" s="1"/>
  <c r="O24"/>
  <c r="P24" s="1"/>
  <c r="AF27"/>
  <c r="AZ26" s="1"/>
  <c r="P42"/>
  <c r="AS20"/>
  <c r="BA19" s="1"/>
  <c r="AP28"/>
  <c r="AQ28" s="1"/>
  <c r="AM37"/>
  <c r="AL37"/>
  <c r="L36"/>
  <c r="K36"/>
  <c r="I36"/>
  <c r="Z45"/>
  <c r="W45"/>
  <c r="Y45"/>
  <c r="L23"/>
  <c r="I23"/>
  <c r="K23"/>
  <c r="AC41"/>
  <c r="AD41" s="1"/>
  <c r="R40"/>
  <c r="AY39" s="1"/>
  <c r="P26"/>
  <c r="K41"/>
  <c r="L41"/>
  <c r="Z26"/>
  <c r="Y26"/>
  <c r="W26"/>
  <c r="K44"/>
  <c r="L44"/>
  <c r="Z29"/>
  <c r="Y29"/>
  <c r="W29"/>
  <c r="Z33"/>
  <c r="W33"/>
  <c r="Y33"/>
  <c r="AC19"/>
  <c r="AD19" s="1"/>
  <c r="AS19"/>
  <c r="BA18" s="1"/>
  <c r="AP19"/>
  <c r="AQ19" s="1"/>
  <c r="AF20"/>
  <c r="AZ19" s="1"/>
  <c r="P19"/>
  <c r="AP38"/>
  <c r="AQ38" s="1"/>
  <c r="AF19"/>
  <c r="AZ18" s="1"/>
  <c r="AD44"/>
  <c r="AD23"/>
  <c r="AD42"/>
  <c r="AD40"/>
  <c r="AD47"/>
  <c r="AD38"/>
  <c r="O47"/>
  <c r="P47" s="1"/>
  <c r="AQ23"/>
  <c r="AQ40"/>
  <c r="BA15"/>
  <c r="AY15"/>
  <c r="M43"/>
  <c r="AV42" s="1"/>
  <c r="O43"/>
  <c r="P43" s="1"/>
  <c r="AL49"/>
  <c r="AN16"/>
  <c r="M29"/>
  <c r="AV28" s="1"/>
  <c r="O29"/>
  <c r="P29" s="1"/>
  <c r="AA16"/>
  <c r="AF16"/>
  <c r="AN21"/>
  <c r="AX20" s="1"/>
  <c r="AS21"/>
  <c r="BA20" s="1"/>
  <c r="AN30"/>
  <c r="AX29" s="1"/>
  <c r="AS30"/>
  <c r="BA29" s="1"/>
  <c r="AA25"/>
  <c r="AW24" s="1"/>
  <c r="AC25"/>
  <c r="AD25" s="1"/>
  <c r="AP43"/>
  <c r="AQ43" s="1"/>
  <c r="AN43"/>
  <c r="AX42" s="1"/>
  <c r="AS27"/>
  <c r="BA26" s="1"/>
  <c r="AC20"/>
  <c r="AD20" s="1"/>
  <c r="O34"/>
  <c r="P34" s="1"/>
  <c r="O40"/>
  <c r="P40" s="1"/>
  <c r="AF37"/>
  <c r="AZ36" s="1"/>
  <c r="AA42"/>
  <c r="AW41" s="1"/>
  <c r="AF42"/>
  <c r="AZ41" s="1"/>
  <c r="AA40"/>
  <c r="AW39" s="1"/>
  <c r="AF40"/>
  <c r="AZ39" s="1"/>
  <c r="M20"/>
  <c r="AV19" s="1"/>
  <c r="O20"/>
  <c r="P20" s="1"/>
  <c r="M16"/>
  <c r="K49"/>
  <c r="R32"/>
  <c r="AY31" s="1"/>
  <c r="M32"/>
  <c r="AV31" s="1"/>
  <c r="AA32"/>
  <c r="AW31" s="1"/>
  <c r="AF32"/>
  <c r="AZ31" s="1"/>
  <c r="AN40"/>
  <c r="AX39" s="1"/>
  <c r="AS40"/>
  <c r="BA39" s="1"/>
  <c r="M17"/>
  <c r="AV16" s="1"/>
  <c r="O17"/>
  <c r="P17" s="1"/>
  <c r="M33"/>
  <c r="AV32" s="1"/>
  <c r="O33"/>
  <c r="P33" s="1"/>
  <c r="R27"/>
  <c r="AY26" s="1"/>
  <c r="M31"/>
  <c r="AV30" s="1"/>
  <c r="M26"/>
  <c r="AV25" s="1"/>
  <c r="M19"/>
  <c r="AV18" s="1"/>
  <c r="AN22"/>
  <c r="AX21" s="1"/>
  <c r="AN31"/>
  <c r="AX30" s="1"/>
  <c r="M37"/>
  <c r="AV36" s="1"/>
  <c r="AA23"/>
  <c r="AW22" s="1"/>
  <c r="AN35"/>
  <c r="AX34" s="1"/>
  <c r="AA17"/>
  <c r="AW16" s="1"/>
  <c r="AA47"/>
  <c r="AW46" s="1"/>
  <c r="AA34"/>
  <c r="AW33" s="1"/>
  <c r="AA38"/>
  <c r="AW37" s="1"/>
  <c r="AN34"/>
  <c r="AX33" s="1"/>
  <c r="M48"/>
  <c r="AV47" s="1"/>
  <c r="AP16"/>
  <c r="AQ16" s="1"/>
  <c r="AF23"/>
  <c r="AZ22" s="1"/>
  <c r="AP46"/>
  <c r="AQ46" s="1"/>
  <c r="AF28"/>
  <c r="AZ27" s="1"/>
  <c r="AF34"/>
  <c r="AZ33" s="1"/>
  <c r="AP35"/>
  <c r="AQ35" s="1"/>
  <c r="AF17"/>
  <c r="AZ16" s="1"/>
  <c r="R29"/>
  <c r="AY28" s="1"/>
  <c r="O48"/>
  <c r="P48" s="1"/>
  <c r="AC16"/>
  <c r="AD16" s="1"/>
  <c r="AS35"/>
  <c r="BA34" s="1"/>
  <c r="AF43"/>
  <c r="AZ42" s="1"/>
  <c r="R37"/>
  <c r="AY36" s="1"/>
  <c r="AP18"/>
  <c r="AQ18" s="1"/>
  <c r="AS26"/>
  <c r="BA25" s="1"/>
  <c r="AC37"/>
  <c r="AD37" s="1"/>
  <c r="R43"/>
  <c r="AY42" s="1"/>
  <c r="AS38"/>
  <c r="BA37" s="1"/>
  <c r="AC17"/>
  <c r="AD17" s="1"/>
  <c r="O37"/>
  <c r="P37" s="1"/>
  <c r="M25"/>
  <c r="AV24" s="1"/>
  <c r="M38"/>
  <c r="AV37" s="1"/>
  <c r="AN23"/>
  <c r="AX22" s="1"/>
  <c r="M39"/>
  <c r="AV38" s="1"/>
  <c r="AN25"/>
  <c r="AX24" s="1"/>
  <c r="AA39"/>
  <c r="AW38" s="1"/>
  <c r="M42"/>
  <c r="AV41" s="1"/>
  <c r="M35"/>
  <c r="AV34" s="1"/>
  <c r="AN39"/>
  <c r="AX38" s="1"/>
  <c r="AN41"/>
  <c r="AX40" s="1"/>
  <c r="M22"/>
  <c r="AV21" s="1"/>
  <c r="M28"/>
  <c r="AV27" s="1"/>
  <c r="AN17"/>
  <c r="AX16" s="1"/>
  <c r="AA36"/>
  <c r="AW35" s="1"/>
  <c r="M45"/>
  <c r="AV44" s="1"/>
  <c r="M21"/>
  <c r="AV20" s="1"/>
  <c r="AN36"/>
  <c r="AX35" s="1"/>
  <c r="AN44"/>
  <c r="AX43" s="1"/>
  <c r="AD22" l="1"/>
  <c r="AQ22"/>
  <c r="R22"/>
  <c r="AY21" s="1"/>
  <c r="P38"/>
  <c r="AC24"/>
  <c r="AD24" s="1"/>
  <c r="AF24"/>
  <c r="AZ23" s="1"/>
  <c r="AC46"/>
  <c r="AD46" s="1"/>
  <c r="AF46"/>
  <c r="AZ45" s="1"/>
  <c r="R28"/>
  <c r="AY27" s="1"/>
  <c r="AD21"/>
  <c r="AS33"/>
  <c r="BA32" s="1"/>
  <c r="AA21"/>
  <c r="AW20" s="1"/>
  <c r="AN24"/>
  <c r="AX23" s="1"/>
  <c r="AA22"/>
  <c r="AW21" s="1"/>
  <c r="AA44"/>
  <c r="AW43" s="1"/>
  <c r="M27"/>
  <c r="AV26" s="1"/>
  <c r="AQ24"/>
  <c r="AS32"/>
  <c r="BA31" s="1"/>
  <c r="AQ25"/>
  <c r="AA33"/>
  <c r="AW32" s="1"/>
  <c r="AC33"/>
  <c r="AD33" s="1"/>
  <c r="AF33"/>
  <c r="AZ32" s="1"/>
  <c r="AA29"/>
  <c r="AW28" s="1"/>
  <c r="AC29"/>
  <c r="AD29" s="1"/>
  <c r="AF29"/>
  <c r="AZ28" s="1"/>
  <c r="O41"/>
  <c r="P41" s="1"/>
  <c r="R41"/>
  <c r="AY40" s="1"/>
  <c r="M41"/>
  <c r="AV40" s="1"/>
  <c r="M23"/>
  <c r="AV22" s="1"/>
  <c r="O23"/>
  <c r="P23" s="1"/>
  <c r="R23"/>
  <c r="AY22" s="1"/>
  <c r="R44"/>
  <c r="AY43" s="1"/>
  <c r="O44"/>
  <c r="P44" s="1"/>
  <c r="M44"/>
  <c r="AV43" s="1"/>
  <c r="AA26"/>
  <c r="AW25" s="1"/>
  <c r="AF26"/>
  <c r="AZ25" s="1"/>
  <c r="AC26"/>
  <c r="AD26" s="1"/>
  <c r="AA45"/>
  <c r="AW44" s="1"/>
  <c r="AF45"/>
  <c r="AZ44" s="1"/>
  <c r="AC45"/>
  <c r="AD45" s="1"/>
  <c r="M36"/>
  <c r="AV35" s="1"/>
  <c r="R36"/>
  <c r="AY35" s="1"/>
  <c r="O36"/>
  <c r="P36" s="1"/>
  <c r="AN37"/>
  <c r="AX36" s="1"/>
  <c r="AS37"/>
  <c r="BA36" s="1"/>
  <c r="AP37"/>
  <c r="AQ37" s="1"/>
  <c r="Y49"/>
  <c r="AZ15"/>
  <c r="AV15"/>
  <c r="AA49"/>
  <c r="N7" s="1"/>
  <c r="AW15"/>
  <c r="AN49"/>
  <c r="O7" s="1"/>
  <c r="AX15"/>
  <c r="P49" l="1"/>
  <c r="M8" s="1"/>
  <c r="L13" i="2" s="1"/>
  <c r="M49" i="1"/>
  <c r="M7" s="1"/>
  <c r="AQ49"/>
  <c r="O8" s="1"/>
  <c r="AS49"/>
  <c r="O9" s="1"/>
  <c r="AF49"/>
  <c r="N9" s="1"/>
  <c r="AD49"/>
  <c r="N8" s="1"/>
  <c r="M13" i="2" s="1"/>
  <c r="R49" i="1"/>
  <c r="M9" s="1"/>
  <c r="L14" i="2" s="1"/>
  <c r="N14"/>
  <c r="T7" i="1"/>
  <c r="N23" i="2" s="1"/>
  <c r="O10" i="1"/>
  <c r="N15" i="2" s="1"/>
  <c r="N12"/>
  <c r="O51" i="1"/>
  <c r="N13" i="2"/>
  <c r="N10" i="1"/>
  <c r="M15" i="2" s="1"/>
  <c r="S7" i="1"/>
  <c r="M23" i="2" s="1"/>
  <c r="M12"/>
  <c r="S8" i="1" l="1"/>
  <c r="M24" i="2" s="1"/>
  <c r="S9" i="1"/>
  <c r="M25" i="2" s="1"/>
  <c r="M14"/>
  <c r="T8" i="1"/>
  <c r="N24" i="2" s="1"/>
  <c r="T9" i="1"/>
  <c r="N25" i="2" s="1"/>
  <c r="L12"/>
  <c r="R7" i="1"/>
  <c r="M10"/>
  <c r="L15" i="2" s="1"/>
  <c r="R8" i="1"/>
  <c r="L24" i="2" s="1"/>
  <c r="L23" l="1"/>
  <c r="R9" i="1"/>
  <c r="L25" i="2" s="1"/>
</calcChain>
</file>

<file path=xl/comments1.xml><?xml version="1.0" encoding="utf-8"?>
<comments xmlns="http://schemas.openxmlformats.org/spreadsheetml/2006/main">
  <authors>
    <author/>
  </authors>
  <commentList>
    <comment ref="H2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las celdas VERDES son para ingreso de datos.
Las AMARILLAS son de resultados intermedios o resultados</t>
        </r>
      </text>
    </comment>
    <comment ref="K2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Abajo hay 3 tablas para los 3 modelos de cielo: Normal, Claro y Poluído con datos instantáneos cada 1/2 hora</t>
        </r>
      </text>
    </comment>
    <comment ref="E5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Ingresar día del mes</t>
        </r>
      </text>
    </comment>
    <comment ref="F5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Ingresar mes del año</t>
        </r>
      </text>
    </comment>
    <comment ref="G5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Este es el día del año.
1 es 1 de Enero
365 es 31 de diciembre</t>
        </r>
      </text>
    </comment>
    <comment ref="H5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Ingresar latitud lugar en grados</t>
        </r>
      </text>
    </comment>
    <comment ref="I5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Esta es la declinación del sol</t>
        </r>
      </text>
    </comment>
    <comment ref="K5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Esta es la duración teórica del día en horas</t>
        </r>
      </text>
    </comment>
    <comment ref="O5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Este es el ángulo horario de salida y puesta de sol</t>
        </r>
      </text>
    </comment>
    <comment ref="Q5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 xml:space="preserve">Esta es la insolación en plano horizontal </t>
        </r>
        <r>
          <rPr>
            <i/>
            <sz val="8"/>
            <color indexed="8"/>
            <rFont val="Tahoma"/>
            <family val="2"/>
          </rPr>
          <t>en ausencia de atmósfera.</t>
        </r>
        <r>
          <rPr>
            <sz val="8"/>
            <color indexed="8"/>
            <rFont val="Tahoma"/>
            <family val="2"/>
          </rPr>
          <t>Es decir el máximo posible</t>
        </r>
      </text>
    </comment>
    <comment ref="H6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Ingresar latitud lugar en grados</t>
        </r>
      </text>
    </comment>
    <comment ref="H7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Ingresar latitud lugar en grados</t>
        </r>
      </text>
    </comment>
    <comment ref="N7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aquí tenemos insolación diaria en la horizontal en kWh/m2. Para los 3 modelos de cielo</t>
        </r>
      </text>
    </comment>
    <comment ref="N8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Esta es la insolación sobre el plano con inclinación mirando al ecuador</t>
        </r>
      </text>
    </comment>
    <comment ref="N9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Aquí tenemos la insolación en plano con inclinación ALFA y Azimut AZ</t>
        </r>
      </text>
    </comment>
    <comment ref="N10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Este es el índice de transparencia atmosférica para los 3 modelos de cielo.
Es decir el cuociente entre H/H_o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K6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Ingresar día del mes</t>
        </r>
      </text>
    </comment>
    <comment ref="L6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Ingresar mes del año</t>
        </r>
      </text>
    </comment>
    <comment ref="M6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Este es el día del año.
1 es 1 de Enero
365 es 31 de diciembre</t>
        </r>
      </text>
    </comment>
    <comment ref="N6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Ingresar latitud lugar en grados</t>
        </r>
      </text>
    </comment>
    <comment ref="O6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Esta es la declinación del sol</t>
        </r>
      </text>
    </comment>
    <comment ref="N7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Ingresar inclinación plano en °. 0 es horizontal, 90 es vertical</t>
        </r>
      </text>
    </comment>
    <comment ref="N8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Ingresar azimut plano. 0 es hacia ecuador, -90 al este, +90 al Oeste y 180 al sur</t>
        </r>
      </text>
    </comment>
    <comment ref="L11" authorId="0">
      <text>
        <r>
          <rPr>
            <sz val="8"/>
            <color indexed="8"/>
            <rFont val="Tahoma"/>
            <family val="2"/>
          </rPr>
          <t>0 y 1. 0,5-0,6 nublado verano. 0,3-0,5, nublado invierno. 0,15 día invierno cerrado</t>
        </r>
      </text>
    </comment>
    <comment ref="M11" authorId="0">
      <text>
        <r>
          <rPr>
            <b/>
            <sz val="8"/>
            <color indexed="8"/>
            <rFont val="Tahoma"/>
            <family val="2"/>
          </rPr>
          <t xml:space="preserve"> RROMAN:
</t>
        </r>
        <r>
          <rPr>
            <sz val="8"/>
            <color indexed="8"/>
            <rFont val="Tahoma"/>
            <family val="2"/>
          </rPr>
          <t>0 y 1. 0,5-0,6 nublado verano. 0,3-0,5, nublado invierno. 0,15 día invierno cerrado</t>
        </r>
      </text>
    </comment>
    <comment ref="N11" authorId="0">
      <text>
        <r>
          <rPr>
            <b/>
            <sz val="8"/>
            <color indexed="8"/>
            <rFont val="Tahoma"/>
            <family val="2"/>
          </rPr>
          <t xml:space="preserve"> RROMAN:
</t>
        </r>
        <r>
          <rPr>
            <sz val="8"/>
            <color indexed="8"/>
            <rFont val="Tahoma"/>
            <family val="2"/>
          </rPr>
          <t>0 y 1. 0,5-0,6 nublado verano. 0,3-0,5, nublado invierno. 0,15 día invierno cerrado</t>
        </r>
      </text>
    </comment>
    <comment ref="L15" authorId="0">
      <text>
        <r>
          <rPr>
            <b/>
            <sz val="8"/>
            <color indexed="8"/>
            <rFont val="Tahoma"/>
            <family val="2"/>
          </rPr>
          <t xml:space="preserve"> RROMAN:
</t>
        </r>
        <r>
          <rPr>
            <sz val="8"/>
            <color indexed="8"/>
            <rFont val="Tahoma"/>
            <family val="2"/>
          </rPr>
          <t xml:space="preserve">Indice Transparencia = H_h/H_o
</t>
        </r>
      </text>
    </comment>
    <comment ref="M15" authorId="0">
      <text>
        <r>
          <rPr>
            <b/>
            <sz val="8"/>
            <color indexed="8"/>
            <rFont val="Tahoma"/>
            <family val="2"/>
          </rPr>
          <t xml:space="preserve"> RROMAN:
</t>
        </r>
        <r>
          <rPr>
            <sz val="8"/>
            <color indexed="8"/>
            <rFont val="Tahoma"/>
            <family val="2"/>
          </rPr>
          <t xml:space="preserve">Indice Transparencia = H_h/H_o
</t>
        </r>
      </text>
    </comment>
    <comment ref="N15" authorId="0">
      <text>
        <r>
          <rPr>
            <b/>
            <sz val="8"/>
            <color indexed="8"/>
            <rFont val="Tahoma"/>
            <family val="2"/>
          </rPr>
          <t xml:space="preserve"> RROMAN:
</t>
        </r>
        <r>
          <rPr>
            <sz val="8"/>
            <color indexed="8"/>
            <rFont val="Tahoma"/>
            <family val="2"/>
          </rPr>
          <t xml:space="preserve">Indice Transparencia = H_h/H_o
</t>
        </r>
      </text>
    </comment>
    <comment ref="L20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>Esta es la duración teórica del día en horas</t>
        </r>
      </text>
    </comment>
    <comment ref="N20" authorId="0">
      <text>
        <r>
          <rPr>
            <b/>
            <sz val="8"/>
            <color indexed="8"/>
            <rFont val="Tahoma"/>
            <family val="2"/>
          </rPr>
          <t xml:space="preserve">Roberto Roman:
</t>
        </r>
        <r>
          <rPr>
            <sz val="8"/>
            <color indexed="8"/>
            <rFont val="Tahoma"/>
            <family val="2"/>
          </rPr>
          <t xml:space="preserve">Esta es la insolación en plano horizontal </t>
        </r>
        <r>
          <rPr>
            <i/>
            <sz val="8"/>
            <color indexed="8"/>
            <rFont val="Tahoma"/>
            <family val="2"/>
          </rPr>
          <t>en ausencia de atmósfera.</t>
        </r>
        <r>
          <rPr>
            <sz val="8"/>
            <color indexed="8"/>
            <rFont val="Tahoma"/>
            <family val="2"/>
          </rPr>
          <t>Es decir el máximo posible</t>
        </r>
      </text>
    </comment>
    <comment ref="L25" authorId="0">
      <text>
        <r>
          <rPr>
            <b/>
            <sz val="8"/>
            <color indexed="8"/>
            <rFont val="Tahoma"/>
            <family val="2"/>
          </rPr>
          <t xml:space="preserve"> RROMAN:
</t>
        </r>
        <r>
          <rPr>
            <sz val="8"/>
            <color indexed="8"/>
            <rFont val="Tahoma"/>
            <family val="2"/>
          </rPr>
          <t>Factor de plano horizontal a plano inclinado</t>
        </r>
      </text>
    </comment>
    <comment ref="M25" authorId="0">
      <text>
        <r>
          <rPr>
            <b/>
            <sz val="8"/>
            <color indexed="8"/>
            <rFont val="Tahoma"/>
            <family val="2"/>
          </rPr>
          <t xml:space="preserve"> RROMAN:
</t>
        </r>
        <r>
          <rPr>
            <sz val="8"/>
            <color indexed="8"/>
            <rFont val="Tahoma"/>
            <family val="2"/>
          </rPr>
          <t>Factor de plano horizontal a plano inclinado</t>
        </r>
      </text>
    </comment>
    <comment ref="N25" authorId="0">
      <text>
        <r>
          <rPr>
            <b/>
            <sz val="8"/>
            <color indexed="8"/>
            <rFont val="Tahoma"/>
            <family val="2"/>
          </rPr>
          <t xml:space="preserve"> RROMAN:
</t>
        </r>
        <r>
          <rPr>
            <sz val="8"/>
            <color indexed="8"/>
            <rFont val="Tahoma"/>
            <family val="2"/>
          </rPr>
          <t>Factor de plano horizontal a plano inclinado</t>
        </r>
      </text>
    </comment>
  </commentList>
</comments>
</file>

<file path=xl/sharedStrings.xml><?xml version="1.0" encoding="utf-8"?>
<sst xmlns="http://schemas.openxmlformats.org/spreadsheetml/2006/main" count="301" uniqueCount="111">
  <si>
    <t>Expresiones básicas</t>
  </si>
  <si>
    <t>Instrucciones_1</t>
  </si>
  <si>
    <t>Instrucciones_2</t>
  </si>
  <si>
    <t>Día</t>
  </si>
  <si>
    <t>Mes</t>
  </si>
  <si>
    <t>Lat.</t>
  </si>
  <si>
    <t>Decl.</t>
  </si>
  <si>
    <t>Horas</t>
  </si>
  <si>
    <t>L</t>
  </si>
  <si>
    <t>M</t>
  </si>
  <si>
    <t>w_s</t>
  </si>
  <si>
    <t>H_o</t>
  </si>
  <si>
    <t>°</t>
  </si>
  <si>
    <t>Rad a º</t>
  </si>
  <si>
    <t>º a Rad</t>
  </si>
  <si>
    <t>kWh/día</t>
  </si>
  <si>
    <t>Declinación</t>
  </si>
  <si>
    <t>Decl = 23.45*sen(360*(284+n)/365)</t>
  </si>
  <si>
    <t>Inclin:</t>
  </si>
  <si>
    <t>Grados</t>
  </si>
  <si>
    <t>Radiación</t>
  </si>
  <si>
    <t>Normal</t>
  </si>
  <si>
    <t>Claro</t>
  </si>
  <si>
    <t>Poluído</t>
  </si>
  <si>
    <t>Azimut:</t>
  </si>
  <si>
    <t>Horiz</t>
  </si>
  <si>
    <t>Altura</t>
  </si>
  <si>
    <t>Sen(h) = sen(phi)*sen(delta)+cos(phi)*cos(delta)*cos(AH)</t>
  </si>
  <si>
    <t>Az.</t>
  </si>
  <si>
    <t>Latitud</t>
  </si>
  <si>
    <t>Alfa</t>
  </si>
  <si>
    <t>decl.</t>
  </si>
  <si>
    <t>Incl</t>
  </si>
  <si>
    <t>Factor</t>
  </si>
  <si>
    <t>rad</t>
  </si>
  <si>
    <t>Incl, Az</t>
  </si>
  <si>
    <t>K_T</t>
  </si>
  <si>
    <t>Dur. Día</t>
  </si>
  <si>
    <t>Duracion = 2*Arcos(-tan(phi)*tan(delta))/15</t>
  </si>
  <si>
    <t>G</t>
  </si>
  <si>
    <t>H</t>
  </si>
  <si>
    <t>I</t>
  </si>
  <si>
    <t>J</t>
  </si>
  <si>
    <t>K</t>
  </si>
  <si>
    <t>Incl Az</t>
  </si>
  <si>
    <t>Hora(s)</t>
  </si>
  <si>
    <t>AH</t>
  </si>
  <si>
    <t>AZ</t>
  </si>
  <si>
    <t>I_b</t>
  </si>
  <si>
    <t>D</t>
  </si>
  <si>
    <t>Global</t>
  </si>
  <si>
    <t>Theta</t>
  </si>
  <si>
    <t>I_inc</t>
  </si>
  <si>
    <t>Glob_inc</t>
  </si>
  <si>
    <t>ThetaAz</t>
  </si>
  <si>
    <t>Glob_az</t>
  </si>
  <si>
    <t>Hora</t>
  </si>
  <si>
    <t>Nor-Incl</t>
  </si>
  <si>
    <t>Claro-Inc</t>
  </si>
  <si>
    <t>Pol-Inc</t>
  </si>
  <si>
    <t>Cielo Normal</t>
  </si>
  <si>
    <t>Cielo Claro</t>
  </si>
  <si>
    <t>Cielo Poluido</t>
  </si>
  <si>
    <t>4:00</t>
  </si>
  <si>
    <t>Directa</t>
  </si>
  <si>
    <t>I = A*EXP[-1/(B*sen(h+C))]</t>
  </si>
  <si>
    <t>4:30</t>
  </si>
  <si>
    <t>5:00</t>
  </si>
  <si>
    <t>5:30</t>
  </si>
  <si>
    <t>Difusa</t>
  </si>
  <si>
    <t>D = 125*K*[sen(h)]^0,4</t>
  </si>
  <si>
    <t>6:00</t>
  </si>
  <si>
    <t>6:30</t>
  </si>
  <si>
    <t>7:00</t>
  </si>
  <si>
    <t>G = I*sen(h) +D</t>
  </si>
  <si>
    <t>7:30</t>
  </si>
  <si>
    <t>8:00</t>
  </si>
  <si>
    <t>8:30</t>
  </si>
  <si>
    <t>Ecuaciones de Perrin de Brichambaut</t>
  </si>
  <si>
    <t>9:00</t>
  </si>
  <si>
    <t>Constantes</t>
  </si>
  <si>
    <t>9:30</t>
  </si>
  <si>
    <t>C. Claro</t>
  </si>
  <si>
    <t>C. Normal</t>
  </si>
  <si>
    <t>C. Contam.</t>
  </si>
  <si>
    <t>10:00</t>
  </si>
  <si>
    <t>A</t>
  </si>
  <si>
    <t>10:30</t>
  </si>
  <si>
    <t>B</t>
  </si>
  <si>
    <t>11:00</t>
  </si>
  <si>
    <t>C</t>
  </si>
  <si>
    <t>11:30</t>
  </si>
  <si>
    <t>12:00</t>
  </si>
  <si>
    <t>12:30</t>
  </si>
  <si>
    <t>13:00</t>
  </si>
  <si>
    <t>13:30</t>
  </si>
  <si>
    <t>14:00</t>
  </si>
  <si>
    <t>14:30</t>
  </si>
  <si>
    <t>15:00</t>
  </si>
  <si>
    <t>15:30</t>
  </si>
  <si>
    <t>16:00</t>
  </si>
  <si>
    <t>16:30</t>
  </si>
  <si>
    <t>17:00</t>
  </si>
  <si>
    <t>17:30</t>
  </si>
  <si>
    <t>18:00</t>
  </si>
  <si>
    <t>18:30</t>
  </si>
  <si>
    <t>19:00</t>
  </si>
  <si>
    <t>19:30</t>
  </si>
  <si>
    <t>20:30</t>
  </si>
  <si>
    <t>Total:</t>
  </si>
  <si>
    <t>kWh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</si>
</sst>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"/>
    <numFmt numFmtId="166" formatCode="0.000"/>
  </numFmts>
  <fonts count="9"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i/>
      <sz val="8"/>
      <color indexed="8"/>
      <name val="Tahoma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44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50"/>
        <bgColor indexed="57"/>
      </patternFill>
    </fill>
    <fill>
      <patternFill patternType="solid">
        <fgColor indexed="17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1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right"/>
    </xf>
    <xf numFmtId="0" fontId="0" fillId="2" borderId="1" xfId="0" applyFill="1" applyBorder="1" applyProtection="1"/>
    <xf numFmtId="164" fontId="0" fillId="2" borderId="1" xfId="0" applyNumberFormat="1" applyFill="1" applyBorder="1" applyProtection="1"/>
    <xf numFmtId="2" fontId="0" fillId="2" borderId="1" xfId="0" applyNumberFormat="1" applyFill="1" applyBorder="1" applyProtection="1"/>
    <xf numFmtId="165" fontId="6" fillId="0" borderId="0" xfId="0" applyNumberFormat="1" applyFont="1" applyProtection="1"/>
    <xf numFmtId="164" fontId="6" fillId="2" borderId="1" xfId="0" applyNumberFormat="1" applyFont="1" applyFill="1" applyBorder="1" applyProtection="1"/>
    <xf numFmtId="2" fontId="6" fillId="2" borderId="1" xfId="0" applyNumberFormat="1" applyFont="1" applyFill="1" applyBorder="1" applyProtection="1"/>
    <xf numFmtId="0" fontId="1" fillId="0" borderId="0" xfId="0" applyFont="1" applyAlignment="1" applyProtection="1">
      <alignment horizontal="right"/>
    </xf>
    <xf numFmtId="0" fontId="5" fillId="0" borderId="0" xfId="0" applyFont="1" applyProtection="1"/>
    <xf numFmtId="2" fontId="4" fillId="2" borderId="1" xfId="0" applyNumberFormat="1" applyFont="1" applyFill="1" applyBorder="1" applyProtection="1"/>
    <xf numFmtId="2" fontId="0" fillId="0" borderId="0" xfId="0" applyNumberFormat="1" applyProtection="1"/>
    <xf numFmtId="166" fontId="0" fillId="0" borderId="0" xfId="0" applyNumberFormat="1" applyProtection="1"/>
    <xf numFmtId="165" fontId="4" fillId="0" borderId="0" xfId="0" applyNumberFormat="1" applyFont="1" applyProtection="1"/>
    <xf numFmtId="0" fontId="1" fillId="0" borderId="0" xfId="0" applyFont="1" applyAlignment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3" xfId="0" applyFont="1" applyBorder="1" applyProtection="1"/>
    <xf numFmtId="0" fontId="5" fillId="0" borderId="4" xfId="0" applyFont="1" applyBorder="1" applyAlignment="1" applyProtection="1">
      <alignment horizontal="center"/>
    </xf>
    <xf numFmtId="0" fontId="5" fillId="0" borderId="5" xfId="0" applyFont="1" applyBorder="1" applyAlignment="1" applyProtection="1">
      <alignment horizontal="center"/>
    </xf>
    <xf numFmtId="0" fontId="8" fillId="0" borderId="0" xfId="0" applyFont="1" applyAlignment="1">
      <alignment horizontal="center"/>
    </xf>
    <xf numFmtId="0" fontId="4" fillId="0" borderId="6" xfId="0" applyFont="1" applyBorder="1" applyProtection="1"/>
    <xf numFmtId="0" fontId="4" fillId="0" borderId="1" xfId="0" applyFont="1" applyBorder="1" applyProtection="1"/>
    <xf numFmtId="0" fontId="5" fillId="0" borderId="1" xfId="0" applyFont="1" applyBorder="1" applyProtection="1"/>
    <xf numFmtId="0" fontId="4" fillId="3" borderId="7" xfId="0" applyFont="1" applyFill="1" applyBorder="1" applyProtection="1"/>
    <xf numFmtId="0" fontId="4" fillId="3" borderId="1" xfId="0" applyFont="1" applyFill="1" applyBorder="1" applyProtection="1"/>
    <xf numFmtId="0" fontId="0" fillId="4" borderId="1" xfId="0" applyFill="1" applyBorder="1" applyProtection="1"/>
    <xf numFmtId="49" fontId="4" fillId="0" borderId="8" xfId="0" applyNumberFormat="1" applyFont="1" applyBorder="1" applyAlignment="1" applyProtection="1">
      <alignment horizontal="right"/>
    </xf>
    <xf numFmtId="49" fontId="4" fillId="0" borderId="6" xfId="0" applyNumberFormat="1" applyFont="1" applyBorder="1" applyAlignment="1" applyProtection="1">
      <alignment horizontal="right"/>
    </xf>
    <xf numFmtId="2" fontId="4" fillId="0" borderId="1" xfId="0" applyNumberFormat="1" applyFont="1" applyBorder="1" applyProtection="1"/>
    <xf numFmtId="164" fontId="4" fillId="0" borderId="1" xfId="0" applyNumberFormat="1" applyFont="1" applyBorder="1" applyProtection="1"/>
    <xf numFmtId="164" fontId="4" fillId="4" borderId="1" xfId="0" applyNumberFormat="1" applyFont="1" applyFill="1" applyBorder="1" applyProtection="1"/>
    <xf numFmtId="164" fontId="5" fillId="3" borderId="7" xfId="0" applyNumberFormat="1" applyFont="1" applyFill="1" applyBorder="1" applyProtection="1"/>
    <xf numFmtId="164" fontId="5" fillId="3" borderId="1" xfId="0" applyNumberFormat="1" applyFont="1" applyFill="1" applyBorder="1" applyProtection="1"/>
    <xf numFmtId="164" fontId="4" fillId="0" borderId="7" xfId="0" applyNumberFormat="1" applyFont="1" applyBorder="1" applyProtection="1"/>
    <xf numFmtId="164" fontId="5" fillId="4" borderId="1" xfId="0" applyNumberFormat="1" applyFont="1" applyFill="1" applyBorder="1" applyProtection="1"/>
    <xf numFmtId="49" fontId="4" fillId="0" borderId="9" xfId="0" applyNumberFormat="1" applyFont="1" applyBorder="1" applyAlignment="1" applyProtection="1">
      <alignment horizontal="right"/>
    </xf>
    <xf numFmtId="0" fontId="1" fillId="4" borderId="1" xfId="0" applyFont="1" applyFill="1" applyBorder="1" applyProtection="1"/>
    <xf numFmtId="49" fontId="4" fillId="0" borderId="2" xfId="0" applyNumberFormat="1" applyFont="1" applyBorder="1" applyAlignment="1" applyProtection="1">
      <alignment horizontal="right"/>
    </xf>
    <xf numFmtId="49" fontId="4" fillId="4" borderId="9" xfId="0" applyNumberFormat="1" applyFont="1" applyFill="1" applyBorder="1" applyAlignment="1" applyProtection="1">
      <alignment horizontal="right"/>
    </xf>
    <xf numFmtId="49" fontId="4" fillId="4" borderId="2" xfId="0" applyNumberFormat="1" applyFont="1" applyFill="1" applyBorder="1" applyAlignment="1" applyProtection="1">
      <alignment horizontal="right"/>
    </xf>
    <xf numFmtId="2" fontId="4" fillId="4" borderId="1" xfId="0" applyNumberFormat="1" applyFont="1" applyFill="1" applyBorder="1" applyProtection="1"/>
    <xf numFmtId="164" fontId="5" fillId="4" borderId="7" xfId="0" applyNumberFormat="1" applyFont="1" applyFill="1" applyBorder="1" applyProtection="1"/>
    <xf numFmtId="49" fontId="4" fillId="0" borderId="10" xfId="0" applyNumberFormat="1" applyFont="1" applyBorder="1" applyAlignment="1" applyProtection="1">
      <alignment horizontal="right"/>
    </xf>
    <xf numFmtId="49" fontId="4" fillId="0" borderId="11" xfId="0" applyNumberFormat="1" applyFont="1" applyBorder="1" applyAlignment="1" applyProtection="1">
      <alignment horizontal="right"/>
    </xf>
    <xf numFmtId="2" fontId="5" fillId="0" borderId="0" xfId="0" applyNumberFormat="1" applyFont="1" applyProtection="1"/>
    <xf numFmtId="0" fontId="5" fillId="0" borderId="2" xfId="0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5" fillId="0" borderId="3" xfId="0" applyFont="1" applyBorder="1" applyProtection="1"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4" fillId="0" borderId="6" xfId="0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4" fillId="0" borderId="12" xfId="0" applyFont="1" applyBorder="1" applyProtection="1">
      <protection locked="0"/>
    </xf>
    <xf numFmtId="0" fontId="4" fillId="0" borderId="0" xfId="0" applyFont="1" applyBorder="1" applyProtection="1">
      <protection locked="0"/>
    </xf>
    <xf numFmtId="164" fontId="4" fillId="0" borderId="1" xfId="0" applyNumberFormat="1" applyFont="1" applyBorder="1" applyProtection="1">
      <protection locked="0"/>
    </xf>
    <xf numFmtId="2" fontId="4" fillId="0" borderId="1" xfId="0" applyNumberFormat="1" applyFont="1" applyBorder="1" applyProtection="1">
      <protection locked="0"/>
    </xf>
    <xf numFmtId="2" fontId="4" fillId="0" borderId="12" xfId="0" applyNumberFormat="1" applyFont="1" applyBorder="1" applyProtection="1">
      <protection locked="0"/>
    </xf>
    <xf numFmtId="2" fontId="4" fillId="0" borderId="0" xfId="0" applyNumberFormat="1" applyFont="1" applyBorder="1" applyProtection="1">
      <protection locked="0"/>
    </xf>
    <xf numFmtId="0" fontId="4" fillId="0" borderId="11" xfId="0" applyFont="1" applyBorder="1" applyProtection="1">
      <protection locked="0"/>
    </xf>
    <xf numFmtId="0" fontId="4" fillId="0" borderId="13" xfId="0" applyFont="1" applyBorder="1" applyProtection="1">
      <protection locked="0"/>
    </xf>
    <xf numFmtId="164" fontId="4" fillId="0" borderId="13" xfId="0" applyNumberFormat="1" applyFont="1" applyBorder="1" applyProtection="1">
      <protection locked="0"/>
    </xf>
    <xf numFmtId="2" fontId="4" fillId="0" borderId="14" xfId="0" applyNumberFormat="1" applyFont="1" applyBorder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2" fontId="5" fillId="0" borderId="0" xfId="0" applyNumberFormat="1" applyFont="1" applyProtection="1">
      <protection locked="0"/>
    </xf>
    <xf numFmtId="0" fontId="0" fillId="5" borderId="1" xfId="0" applyFill="1" applyBorder="1" applyProtection="1">
      <protection locked="0"/>
    </xf>
    <xf numFmtId="0" fontId="0" fillId="6" borderId="15" xfId="0" applyFill="1" applyBorder="1" applyProtection="1">
      <protection locked="0"/>
    </xf>
    <xf numFmtId="0" fontId="0" fillId="8" borderId="16" xfId="0" applyNumberFormat="1" applyFill="1" applyBorder="1"/>
    <xf numFmtId="164" fontId="6" fillId="7" borderId="1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E0021"/>
      <rgbColor rgb="0000AE00"/>
      <rgbColor rgb="00000080"/>
      <rgbColor rgb="00808000"/>
      <rgbColor rgb="00800080"/>
      <rgbColor rgb="00008080"/>
      <rgbColor rgb="00B3B3B3"/>
      <rgbColor rgb="00808080"/>
      <rgbColor rgb="0083CA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420E"/>
      <rgbColor rgb="00666699"/>
      <rgbColor rgb="00969696"/>
      <rgbColor rgb="00004586"/>
      <rgbColor rgb="00579D1C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plotArea>
      <c:layout>
        <c:manualLayout>
          <c:layoutTarget val="inner"/>
          <c:xMode val="edge"/>
          <c:yMode val="edge"/>
          <c:x val="0.14490173658819516"/>
          <c:y val="5.8275190930923412E-2"/>
          <c:w val="0.83005439230768563"/>
          <c:h val="0.73892942100410908"/>
        </c:manualLayout>
      </c:layout>
      <c:lineChart>
        <c:grouping val="standard"/>
        <c:ser>
          <c:idx val="0"/>
          <c:order val="0"/>
          <c:tx>
            <c:strRef>
              <c:f>Azimuts!$AV$14:$AV$14</c:f>
              <c:strCache>
                <c:ptCount val="1"/>
                <c:pt idx="0">
                  <c:v>Normal</c:v>
                </c:pt>
              </c:strCache>
            </c:strRef>
          </c:tx>
          <c:spPr>
            <a:ln w="38100">
              <a:solidFill>
                <a:srgbClr val="004586"/>
              </a:solidFill>
              <a:prstDash val="solid"/>
            </a:ln>
          </c:spPr>
          <c:marker>
            <c:symbol val="none"/>
          </c:marker>
          <c:cat>
            <c:strRef>
              <c:f>Azimuts!$AU$15:$AU$47</c:f>
              <c:strCache>
                <c:ptCount val="33"/>
                <c:pt idx="0">
                  <c:v>4:00</c:v>
                </c:pt>
                <c:pt idx="1">
                  <c:v>4:30</c:v>
                </c:pt>
                <c:pt idx="2">
                  <c:v>5:00</c:v>
                </c:pt>
                <c:pt idx="3">
                  <c:v>5:30</c:v>
                </c:pt>
                <c:pt idx="4">
                  <c:v>6:00</c:v>
                </c:pt>
                <c:pt idx="5">
                  <c:v>6:30</c:v>
                </c:pt>
                <c:pt idx="6">
                  <c:v>7:00</c:v>
                </c:pt>
                <c:pt idx="7">
                  <c:v>7:30</c:v>
                </c:pt>
                <c:pt idx="8">
                  <c:v>8:00</c:v>
                </c:pt>
                <c:pt idx="9">
                  <c:v>8:30</c:v>
                </c:pt>
                <c:pt idx="10">
                  <c:v>9:00</c:v>
                </c:pt>
                <c:pt idx="11">
                  <c:v>9:30</c:v>
                </c:pt>
                <c:pt idx="12">
                  <c:v>10:00</c:v>
                </c:pt>
                <c:pt idx="13">
                  <c:v>10:30</c:v>
                </c:pt>
                <c:pt idx="14">
                  <c:v>11:00</c:v>
                </c:pt>
                <c:pt idx="15">
                  <c:v>11:30</c:v>
                </c:pt>
                <c:pt idx="16">
                  <c:v>12:00</c:v>
                </c:pt>
                <c:pt idx="17">
                  <c:v>12:30</c:v>
                </c:pt>
                <c:pt idx="18">
                  <c:v>13:00</c:v>
                </c:pt>
                <c:pt idx="19">
                  <c:v>13:30</c:v>
                </c:pt>
                <c:pt idx="20">
                  <c:v>14:00</c:v>
                </c:pt>
                <c:pt idx="21">
                  <c:v>14:30</c:v>
                </c:pt>
                <c:pt idx="22">
                  <c:v>15:00</c:v>
                </c:pt>
                <c:pt idx="23">
                  <c:v>15:30</c:v>
                </c:pt>
                <c:pt idx="24">
                  <c:v>16:00</c:v>
                </c:pt>
                <c:pt idx="25">
                  <c:v>16:30</c:v>
                </c:pt>
                <c:pt idx="26">
                  <c:v>17:00</c:v>
                </c:pt>
                <c:pt idx="27">
                  <c:v>17:30</c:v>
                </c:pt>
                <c:pt idx="28">
                  <c:v>18:00</c:v>
                </c:pt>
                <c:pt idx="29">
                  <c:v>18:30</c:v>
                </c:pt>
                <c:pt idx="30">
                  <c:v>19:00</c:v>
                </c:pt>
                <c:pt idx="31">
                  <c:v>19:30</c:v>
                </c:pt>
                <c:pt idx="32">
                  <c:v>20:30</c:v>
                </c:pt>
              </c:strCache>
            </c:strRef>
          </c:cat>
          <c:val>
            <c:numRef>
              <c:f>Azimuts!$AV$15:$AV$47</c:f>
              <c:numCache>
                <c:formatCode>0.0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Azimuts!$AW$14:$AW$14</c:f>
              <c:strCache>
                <c:ptCount val="1"/>
                <c:pt idx="0">
                  <c:v>Claro</c:v>
                </c:pt>
              </c:strCache>
            </c:strRef>
          </c:tx>
          <c:spPr>
            <a:ln w="38100">
              <a:solidFill>
                <a:srgbClr val="FF420E"/>
              </a:solidFill>
              <a:prstDash val="solid"/>
            </a:ln>
          </c:spPr>
          <c:marker>
            <c:symbol val="none"/>
          </c:marker>
          <c:cat>
            <c:strRef>
              <c:f>Azimuts!$AU$15:$AU$47</c:f>
              <c:strCache>
                <c:ptCount val="33"/>
                <c:pt idx="0">
                  <c:v>4:00</c:v>
                </c:pt>
                <c:pt idx="1">
                  <c:v>4:30</c:v>
                </c:pt>
                <c:pt idx="2">
                  <c:v>5:00</c:v>
                </c:pt>
                <c:pt idx="3">
                  <c:v>5:30</c:v>
                </c:pt>
                <c:pt idx="4">
                  <c:v>6:00</c:v>
                </c:pt>
                <c:pt idx="5">
                  <c:v>6:30</c:v>
                </c:pt>
                <c:pt idx="6">
                  <c:v>7:00</c:v>
                </c:pt>
                <c:pt idx="7">
                  <c:v>7:30</c:v>
                </c:pt>
                <c:pt idx="8">
                  <c:v>8:00</c:v>
                </c:pt>
                <c:pt idx="9">
                  <c:v>8:30</c:v>
                </c:pt>
                <c:pt idx="10">
                  <c:v>9:00</c:v>
                </c:pt>
                <c:pt idx="11">
                  <c:v>9:30</c:v>
                </c:pt>
                <c:pt idx="12">
                  <c:v>10:00</c:v>
                </c:pt>
                <c:pt idx="13">
                  <c:v>10:30</c:v>
                </c:pt>
                <c:pt idx="14">
                  <c:v>11:00</c:v>
                </c:pt>
                <c:pt idx="15">
                  <c:v>11:30</c:v>
                </c:pt>
                <c:pt idx="16">
                  <c:v>12:00</c:v>
                </c:pt>
                <c:pt idx="17">
                  <c:v>12:30</c:v>
                </c:pt>
                <c:pt idx="18">
                  <c:v>13:00</c:v>
                </c:pt>
                <c:pt idx="19">
                  <c:v>13:30</c:v>
                </c:pt>
                <c:pt idx="20">
                  <c:v>14:00</c:v>
                </c:pt>
                <c:pt idx="21">
                  <c:v>14:30</c:v>
                </c:pt>
                <c:pt idx="22">
                  <c:v>15:00</c:v>
                </c:pt>
                <c:pt idx="23">
                  <c:v>15:30</c:v>
                </c:pt>
                <c:pt idx="24">
                  <c:v>16:00</c:v>
                </c:pt>
                <c:pt idx="25">
                  <c:v>16:30</c:v>
                </c:pt>
                <c:pt idx="26">
                  <c:v>17:00</c:v>
                </c:pt>
                <c:pt idx="27">
                  <c:v>17:30</c:v>
                </c:pt>
                <c:pt idx="28">
                  <c:v>18:00</c:v>
                </c:pt>
                <c:pt idx="29">
                  <c:v>18:30</c:v>
                </c:pt>
                <c:pt idx="30">
                  <c:v>19:00</c:v>
                </c:pt>
                <c:pt idx="31">
                  <c:v>19:30</c:v>
                </c:pt>
                <c:pt idx="32">
                  <c:v>20:30</c:v>
                </c:pt>
              </c:strCache>
            </c:strRef>
          </c:cat>
          <c:val>
            <c:numRef>
              <c:f>Azimuts!$AW$15:$AW$47</c:f>
              <c:numCache>
                <c:formatCode>0.0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Azimuts!$AX$14:$AX$14</c:f>
              <c:strCache>
                <c:ptCount val="1"/>
                <c:pt idx="0">
                  <c:v>Poluído</c:v>
                </c:pt>
              </c:strCache>
            </c:strRef>
          </c:tx>
          <c:spPr>
            <a:ln w="38100">
              <a:solidFill>
                <a:srgbClr val="FFD320"/>
              </a:solidFill>
              <a:prstDash val="solid"/>
            </a:ln>
          </c:spPr>
          <c:marker>
            <c:symbol val="none"/>
          </c:marker>
          <c:cat>
            <c:strRef>
              <c:f>Azimuts!$AU$15:$AU$47</c:f>
              <c:strCache>
                <c:ptCount val="33"/>
                <c:pt idx="0">
                  <c:v>4:00</c:v>
                </c:pt>
                <c:pt idx="1">
                  <c:v>4:30</c:v>
                </c:pt>
                <c:pt idx="2">
                  <c:v>5:00</c:v>
                </c:pt>
                <c:pt idx="3">
                  <c:v>5:30</c:v>
                </c:pt>
                <c:pt idx="4">
                  <c:v>6:00</c:v>
                </c:pt>
                <c:pt idx="5">
                  <c:v>6:30</c:v>
                </c:pt>
                <c:pt idx="6">
                  <c:v>7:00</c:v>
                </c:pt>
                <c:pt idx="7">
                  <c:v>7:30</c:v>
                </c:pt>
                <c:pt idx="8">
                  <c:v>8:00</c:v>
                </c:pt>
                <c:pt idx="9">
                  <c:v>8:30</c:v>
                </c:pt>
                <c:pt idx="10">
                  <c:v>9:00</c:v>
                </c:pt>
                <c:pt idx="11">
                  <c:v>9:30</c:v>
                </c:pt>
                <c:pt idx="12">
                  <c:v>10:00</c:v>
                </c:pt>
                <c:pt idx="13">
                  <c:v>10:30</c:v>
                </c:pt>
                <c:pt idx="14">
                  <c:v>11:00</c:v>
                </c:pt>
                <c:pt idx="15">
                  <c:v>11:30</c:v>
                </c:pt>
                <c:pt idx="16">
                  <c:v>12:00</c:v>
                </c:pt>
                <c:pt idx="17">
                  <c:v>12:30</c:v>
                </c:pt>
                <c:pt idx="18">
                  <c:v>13:00</c:v>
                </c:pt>
                <c:pt idx="19">
                  <c:v>13:30</c:v>
                </c:pt>
                <c:pt idx="20">
                  <c:v>14:00</c:v>
                </c:pt>
                <c:pt idx="21">
                  <c:v>14:30</c:v>
                </c:pt>
                <c:pt idx="22">
                  <c:v>15:00</c:v>
                </c:pt>
                <c:pt idx="23">
                  <c:v>15:30</c:v>
                </c:pt>
                <c:pt idx="24">
                  <c:v>16:00</c:v>
                </c:pt>
                <c:pt idx="25">
                  <c:v>16:30</c:v>
                </c:pt>
                <c:pt idx="26">
                  <c:v>17:00</c:v>
                </c:pt>
                <c:pt idx="27">
                  <c:v>17:30</c:v>
                </c:pt>
                <c:pt idx="28">
                  <c:v>18:00</c:v>
                </c:pt>
                <c:pt idx="29">
                  <c:v>18:30</c:v>
                </c:pt>
                <c:pt idx="30">
                  <c:v>19:00</c:v>
                </c:pt>
                <c:pt idx="31">
                  <c:v>19:30</c:v>
                </c:pt>
                <c:pt idx="32">
                  <c:v>20:30</c:v>
                </c:pt>
              </c:strCache>
            </c:strRef>
          </c:cat>
          <c:val>
            <c:numRef>
              <c:f>Azimuts!$AX$15:$AX$47</c:f>
              <c:numCache>
                <c:formatCode>0.0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15.03448056256186</c:v>
                </c:pt>
                <c:pt idx="3">
                  <c:v>74.451030608673136</c:v>
                </c:pt>
                <c:pt idx="4">
                  <c:v>134.56359692527289</c:v>
                </c:pt>
                <c:pt idx="5">
                  <c:v>216.33435566409378</c:v>
                </c:pt>
                <c:pt idx="6">
                  <c:v>311.0108334537241</c:v>
                </c:pt>
                <c:pt idx="7">
                  <c:v>411.05157527403071</c:v>
                </c:pt>
                <c:pt idx="8">
                  <c:v>510.98011609525099</c:v>
                </c:pt>
                <c:pt idx="9">
                  <c:v>606.71492409563132</c:v>
                </c:pt>
                <c:pt idx="10">
                  <c:v>695.08653730539311</c:v>
                </c:pt>
                <c:pt idx="11">
                  <c:v>773.56803741254214</c:v>
                </c:pt>
                <c:pt idx="12">
                  <c:v>840.13402129751182</c:v>
                </c:pt>
                <c:pt idx="13">
                  <c:v>893.19446558249808</c:v>
                </c:pt>
                <c:pt idx="14">
                  <c:v>931.58360592559427</c:v>
                </c:pt>
                <c:pt idx="15">
                  <c:v>954.62124672466337</c:v>
                </c:pt>
                <c:pt idx="16">
                  <c:v>962.23646725248682</c:v>
                </c:pt>
                <c:pt idx="17">
                  <c:v>954.62124672466337</c:v>
                </c:pt>
                <c:pt idx="18">
                  <c:v>931.58360592559427</c:v>
                </c:pt>
                <c:pt idx="19">
                  <c:v>893.19446558249808</c:v>
                </c:pt>
                <c:pt idx="20">
                  <c:v>840.13402129751182</c:v>
                </c:pt>
                <c:pt idx="21">
                  <c:v>773.56803741254214</c:v>
                </c:pt>
                <c:pt idx="22">
                  <c:v>695.08653730539311</c:v>
                </c:pt>
                <c:pt idx="23">
                  <c:v>606.71492409563132</c:v>
                </c:pt>
                <c:pt idx="24">
                  <c:v>510.98011609525099</c:v>
                </c:pt>
                <c:pt idx="25">
                  <c:v>411.05157527403071</c:v>
                </c:pt>
                <c:pt idx="26">
                  <c:v>311.0108334537241</c:v>
                </c:pt>
                <c:pt idx="27">
                  <c:v>216.33435566409378</c:v>
                </c:pt>
                <c:pt idx="28">
                  <c:v>134.56359692527289</c:v>
                </c:pt>
                <c:pt idx="29">
                  <c:v>74.451030608673136</c:v>
                </c:pt>
                <c:pt idx="30">
                  <c:v>15.03448056256186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Azimuts!$AY$14:$AY$14</c:f>
              <c:strCache>
                <c:ptCount val="1"/>
                <c:pt idx="0">
                  <c:v>Nor-Incl</c:v>
                </c:pt>
              </c:strCache>
            </c:strRef>
          </c:tx>
          <c:spPr>
            <a:ln w="38100">
              <a:solidFill>
                <a:srgbClr val="579D1C"/>
              </a:solidFill>
              <a:prstDash val="solid"/>
            </a:ln>
          </c:spPr>
          <c:marker>
            <c:symbol val="none"/>
          </c:marker>
          <c:cat>
            <c:strRef>
              <c:f>Azimuts!$AU$15:$AU$47</c:f>
              <c:strCache>
                <c:ptCount val="33"/>
                <c:pt idx="0">
                  <c:v>4:00</c:v>
                </c:pt>
                <c:pt idx="1">
                  <c:v>4:30</c:v>
                </c:pt>
                <c:pt idx="2">
                  <c:v>5:00</c:v>
                </c:pt>
                <c:pt idx="3">
                  <c:v>5:30</c:v>
                </c:pt>
                <c:pt idx="4">
                  <c:v>6:00</c:v>
                </c:pt>
                <c:pt idx="5">
                  <c:v>6:30</c:v>
                </c:pt>
                <c:pt idx="6">
                  <c:v>7:00</c:v>
                </c:pt>
                <c:pt idx="7">
                  <c:v>7:30</c:v>
                </c:pt>
                <c:pt idx="8">
                  <c:v>8:00</c:v>
                </c:pt>
                <c:pt idx="9">
                  <c:v>8:30</c:v>
                </c:pt>
                <c:pt idx="10">
                  <c:v>9:00</c:v>
                </c:pt>
                <c:pt idx="11">
                  <c:v>9:30</c:v>
                </c:pt>
                <c:pt idx="12">
                  <c:v>10:00</c:v>
                </c:pt>
                <c:pt idx="13">
                  <c:v>10:30</c:v>
                </c:pt>
                <c:pt idx="14">
                  <c:v>11:00</c:v>
                </c:pt>
                <c:pt idx="15">
                  <c:v>11:30</c:v>
                </c:pt>
                <c:pt idx="16">
                  <c:v>12:00</c:v>
                </c:pt>
                <c:pt idx="17">
                  <c:v>12:30</c:v>
                </c:pt>
                <c:pt idx="18">
                  <c:v>13:00</c:v>
                </c:pt>
                <c:pt idx="19">
                  <c:v>13:30</c:v>
                </c:pt>
                <c:pt idx="20">
                  <c:v>14:00</c:v>
                </c:pt>
                <c:pt idx="21">
                  <c:v>14:30</c:v>
                </c:pt>
                <c:pt idx="22">
                  <c:v>15:00</c:v>
                </c:pt>
                <c:pt idx="23">
                  <c:v>15:30</c:v>
                </c:pt>
                <c:pt idx="24">
                  <c:v>16:00</c:v>
                </c:pt>
                <c:pt idx="25">
                  <c:v>16:30</c:v>
                </c:pt>
                <c:pt idx="26">
                  <c:v>17:00</c:v>
                </c:pt>
                <c:pt idx="27">
                  <c:v>17:30</c:v>
                </c:pt>
                <c:pt idx="28">
                  <c:v>18:00</c:v>
                </c:pt>
                <c:pt idx="29">
                  <c:v>18:30</c:v>
                </c:pt>
                <c:pt idx="30">
                  <c:v>19:00</c:v>
                </c:pt>
                <c:pt idx="31">
                  <c:v>19:30</c:v>
                </c:pt>
                <c:pt idx="32">
                  <c:v>20:30</c:v>
                </c:pt>
              </c:strCache>
            </c:strRef>
          </c:cat>
          <c:val>
            <c:numRef>
              <c:f>Azimuts!$AY$15:$AY$47</c:f>
              <c:numCache>
                <c:formatCode>0.0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Azimuts!$AZ$14:$AZ$14</c:f>
              <c:strCache>
                <c:ptCount val="1"/>
                <c:pt idx="0">
                  <c:v>Claro-Inc</c:v>
                </c:pt>
              </c:strCache>
            </c:strRef>
          </c:tx>
          <c:spPr>
            <a:ln w="38100">
              <a:solidFill>
                <a:srgbClr val="7E0021"/>
              </a:solidFill>
              <a:prstDash val="solid"/>
            </a:ln>
          </c:spPr>
          <c:marker>
            <c:symbol val="none"/>
          </c:marker>
          <c:cat>
            <c:strRef>
              <c:f>Azimuts!$AU$15:$AU$47</c:f>
              <c:strCache>
                <c:ptCount val="33"/>
                <c:pt idx="0">
                  <c:v>4:00</c:v>
                </c:pt>
                <c:pt idx="1">
                  <c:v>4:30</c:v>
                </c:pt>
                <c:pt idx="2">
                  <c:v>5:00</c:v>
                </c:pt>
                <c:pt idx="3">
                  <c:v>5:30</c:v>
                </c:pt>
                <c:pt idx="4">
                  <c:v>6:00</c:v>
                </c:pt>
                <c:pt idx="5">
                  <c:v>6:30</c:v>
                </c:pt>
                <c:pt idx="6">
                  <c:v>7:00</c:v>
                </c:pt>
                <c:pt idx="7">
                  <c:v>7:30</c:v>
                </c:pt>
                <c:pt idx="8">
                  <c:v>8:00</c:v>
                </c:pt>
                <c:pt idx="9">
                  <c:v>8:30</c:v>
                </c:pt>
                <c:pt idx="10">
                  <c:v>9:00</c:v>
                </c:pt>
                <c:pt idx="11">
                  <c:v>9:30</c:v>
                </c:pt>
                <c:pt idx="12">
                  <c:v>10:00</c:v>
                </c:pt>
                <c:pt idx="13">
                  <c:v>10:30</c:v>
                </c:pt>
                <c:pt idx="14">
                  <c:v>11:00</c:v>
                </c:pt>
                <c:pt idx="15">
                  <c:v>11:30</c:v>
                </c:pt>
                <c:pt idx="16">
                  <c:v>12:00</c:v>
                </c:pt>
                <c:pt idx="17">
                  <c:v>12:30</c:v>
                </c:pt>
                <c:pt idx="18">
                  <c:v>13:00</c:v>
                </c:pt>
                <c:pt idx="19">
                  <c:v>13:30</c:v>
                </c:pt>
                <c:pt idx="20">
                  <c:v>14:00</c:v>
                </c:pt>
                <c:pt idx="21">
                  <c:v>14:30</c:v>
                </c:pt>
                <c:pt idx="22">
                  <c:v>15:00</c:v>
                </c:pt>
                <c:pt idx="23">
                  <c:v>15:30</c:v>
                </c:pt>
                <c:pt idx="24">
                  <c:v>16:00</c:v>
                </c:pt>
                <c:pt idx="25">
                  <c:v>16:30</c:v>
                </c:pt>
                <c:pt idx="26">
                  <c:v>17:00</c:v>
                </c:pt>
                <c:pt idx="27">
                  <c:v>17:30</c:v>
                </c:pt>
                <c:pt idx="28">
                  <c:v>18:00</c:v>
                </c:pt>
                <c:pt idx="29">
                  <c:v>18:30</c:v>
                </c:pt>
                <c:pt idx="30">
                  <c:v>19:00</c:v>
                </c:pt>
                <c:pt idx="31">
                  <c:v>19:30</c:v>
                </c:pt>
                <c:pt idx="32">
                  <c:v>20:30</c:v>
                </c:pt>
              </c:strCache>
            </c:strRef>
          </c:cat>
          <c:val>
            <c:numRef>
              <c:f>Azimuts!$AZ$15:$AZ$47</c:f>
              <c:numCache>
                <c:formatCode>0.0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Azimuts!$BA$14:$BA$14</c:f>
              <c:strCache>
                <c:ptCount val="1"/>
                <c:pt idx="0">
                  <c:v>Pol-Inc</c:v>
                </c:pt>
              </c:strCache>
            </c:strRef>
          </c:tx>
          <c:spPr>
            <a:ln w="38100">
              <a:solidFill>
                <a:srgbClr val="83CAFF"/>
              </a:solidFill>
              <a:prstDash val="solid"/>
            </a:ln>
          </c:spPr>
          <c:marker>
            <c:symbol val="none"/>
          </c:marker>
          <c:cat>
            <c:strRef>
              <c:f>Azimuts!$AU$15:$AU$47</c:f>
              <c:strCache>
                <c:ptCount val="33"/>
                <c:pt idx="0">
                  <c:v>4:00</c:v>
                </c:pt>
                <c:pt idx="1">
                  <c:v>4:30</c:v>
                </c:pt>
                <c:pt idx="2">
                  <c:v>5:00</c:v>
                </c:pt>
                <c:pt idx="3">
                  <c:v>5:30</c:v>
                </c:pt>
                <c:pt idx="4">
                  <c:v>6:00</c:v>
                </c:pt>
                <c:pt idx="5">
                  <c:v>6:30</c:v>
                </c:pt>
                <c:pt idx="6">
                  <c:v>7:00</c:v>
                </c:pt>
                <c:pt idx="7">
                  <c:v>7:30</c:v>
                </c:pt>
                <c:pt idx="8">
                  <c:v>8:00</c:v>
                </c:pt>
                <c:pt idx="9">
                  <c:v>8:30</c:v>
                </c:pt>
                <c:pt idx="10">
                  <c:v>9:00</c:v>
                </c:pt>
                <c:pt idx="11">
                  <c:v>9:30</c:v>
                </c:pt>
                <c:pt idx="12">
                  <c:v>10:00</c:v>
                </c:pt>
                <c:pt idx="13">
                  <c:v>10:30</c:v>
                </c:pt>
                <c:pt idx="14">
                  <c:v>11:00</c:v>
                </c:pt>
                <c:pt idx="15">
                  <c:v>11:30</c:v>
                </c:pt>
                <c:pt idx="16">
                  <c:v>12:00</c:v>
                </c:pt>
                <c:pt idx="17">
                  <c:v>12:30</c:v>
                </c:pt>
                <c:pt idx="18">
                  <c:v>13:00</c:v>
                </c:pt>
                <c:pt idx="19">
                  <c:v>13:30</c:v>
                </c:pt>
                <c:pt idx="20">
                  <c:v>14:00</c:v>
                </c:pt>
                <c:pt idx="21">
                  <c:v>14:30</c:v>
                </c:pt>
                <c:pt idx="22">
                  <c:v>15:00</c:v>
                </c:pt>
                <c:pt idx="23">
                  <c:v>15:30</c:v>
                </c:pt>
                <c:pt idx="24">
                  <c:v>16:00</c:v>
                </c:pt>
                <c:pt idx="25">
                  <c:v>16:30</c:v>
                </c:pt>
                <c:pt idx="26">
                  <c:v>17:00</c:v>
                </c:pt>
                <c:pt idx="27">
                  <c:v>17:30</c:v>
                </c:pt>
                <c:pt idx="28">
                  <c:v>18:00</c:v>
                </c:pt>
                <c:pt idx="29">
                  <c:v>18:30</c:v>
                </c:pt>
                <c:pt idx="30">
                  <c:v>19:00</c:v>
                </c:pt>
                <c:pt idx="31">
                  <c:v>19:30</c:v>
                </c:pt>
                <c:pt idx="32">
                  <c:v>20:30</c:v>
                </c:pt>
              </c:strCache>
            </c:strRef>
          </c:cat>
          <c:val>
            <c:numRef>
              <c:f>Azimuts!$BA$15:$BA$47</c:f>
              <c:numCache>
                <c:formatCode>0.0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15.033371712329703</c:v>
                </c:pt>
                <c:pt idx="3">
                  <c:v>66.774612393449686</c:v>
                </c:pt>
                <c:pt idx="4">
                  <c:v>92.46094546913568</c:v>
                </c:pt>
                <c:pt idx="5">
                  <c:v>155.37749381998952</c:v>
                </c:pt>
                <c:pt idx="6">
                  <c:v>240.75810016873771</c:v>
                </c:pt>
                <c:pt idx="7">
                  <c:v>338.65066860916988</c:v>
                </c:pt>
                <c:pt idx="8">
                  <c:v>441.16317166908004</c:v>
                </c:pt>
                <c:pt idx="9">
                  <c:v>542.33357954354437</c:v>
                </c:pt>
                <c:pt idx="10">
                  <c:v>637.58719620590409</c:v>
                </c:pt>
                <c:pt idx="11">
                  <c:v>723.34762221759559</c:v>
                </c:pt>
                <c:pt idx="12">
                  <c:v>796.80314176287368</c:v>
                </c:pt>
                <c:pt idx="13">
                  <c:v>855.77859646166246</c:v>
                </c:pt>
                <c:pt idx="14">
                  <c:v>898.68417144956311</c:v>
                </c:pt>
                <c:pt idx="15">
                  <c:v>924.54975263775418</c:v>
                </c:pt>
                <c:pt idx="16">
                  <c:v>933.12868431207028</c:v>
                </c:pt>
                <c:pt idx="17">
                  <c:v>924.54975263775418</c:v>
                </c:pt>
                <c:pt idx="18">
                  <c:v>898.68417144956311</c:v>
                </c:pt>
                <c:pt idx="19">
                  <c:v>855.77859646166246</c:v>
                </c:pt>
                <c:pt idx="20">
                  <c:v>796.80314176287368</c:v>
                </c:pt>
                <c:pt idx="21">
                  <c:v>723.34762221759559</c:v>
                </c:pt>
                <c:pt idx="22">
                  <c:v>637.58719620590409</c:v>
                </c:pt>
                <c:pt idx="23">
                  <c:v>542.33357954354437</c:v>
                </c:pt>
                <c:pt idx="24">
                  <c:v>441.16317166908004</c:v>
                </c:pt>
                <c:pt idx="25">
                  <c:v>338.65066860916988</c:v>
                </c:pt>
                <c:pt idx="26">
                  <c:v>240.75810016873771</c:v>
                </c:pt>
                <c:pt idx="27">
                  <c:v>155.37749381998952</c:v>
                </c:pt>
                <c:pt idx="28">
                  <c:v>92.46094546913568</c:v>
                </c:pt>
                <c:pt idx="29">
                  <c:v>66.774612393449686</c:v>
                </c:pt>
                <c:pt idx="30">
                  <c:v>15.033371712329703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1"/>
        </c:ser>
        <c:marker val="1"/>
        <c:axId val="52362624"/>
        <c:axId val="83838848"/>
      </c:lineChart>
      <c:catAx>
        <c:axId val="52362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Hora</a:t>
                </a:r>
              </a:p>
            </c:rich>
          </c:tx>
          <c:layout>
            <c:manualLayout>
              <c:xMode val="edge"/>
              <c:yMode val="edge"/>
              <c:x val="0.53309518778846743"/>
              <c:y val="0.86014181793709366"/>
            </c:manualLayout>
          </c:layout>
          <c:spPr>
            <a:noFill/>
            <a:ln w="25400">
              <a:noFill/>
            </a:ln>
          </c:spPr>
        </c:title>
        <c:numFmt formatCode="@" sourceLinked="1"/>
        <c:tickLblPos val="low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83838848"/>
        <c:crosses val="autoZero"/>
        <c:auto val="1"/>
        <c:lblAlgn val="ctr"/>
        <c:lblOffset val="100"/>
        <c:tickLblSkip val="3"/>
        <c:tickMarkSkip val="1"/>
      </c:catAx>
      <c:valAx>
        <c:axId val="83838848"/>
        <c:scaling>
          <c:orientation val="minMax"/>
          <c:max val="1200"/>
          <c:min val="0"/>
        </c:scaling>
        <c:axPos val="l"/>
        <c:majorGridlines>
          <c:spPr>
            <a:ln w="3175">
              <a:solidFill>
                <a:srgbClr val="B3B3B3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W/m2</a:t>
                </a:r>
              </a:p>
            </c:rich>
          </c:tx>
          <c:layout>
            <c:manualLayout>
              <c:xMode val="edge"/>
              <c:yMode val="edge"/>
              <c:x val="2.8622540250447227E-2"/>
              <c:y val="0.38461636351400141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low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52362624"/>
        <c:crosses val="autoZero"/>
        <c:crossBetween val="between"/>
      </c:valAx>
      <c:spPr>
        <a:noFill/>
        <a:ln w="3175">
          <a:solidFill>
            <a:srgbClr val="B3B3B3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8604669943985089"/>
          <c:y val="0.93939614191582688"/>
          <c:w val="0.74597551871311274"/>
          <c:h val="4.662004662004658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/>
    <c:pageMargins b="1" l="0.75000000000000011" r="0.75000000000000011" t="1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3</xdr:row>
      <xdr:rowOff>38100</xdr:rowOff>
    </xdr:from>
    <xdr:to>
      <xdr:col>9</xdr:col>
      <xdr:colOff>733425</xdr:colOff>
      <xdr:row>28</xdr:row>
      <xdr:rowOff>76200</xdr:rowOff>
    </xdr:to>
    <xdr:graphicFrame macro="">
      <xdr:nvGraphicFramePr>
        <xdr:cNvPr id="2078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81"/>
  <sheetViews>
    <sheetView topLeftCell="M1" workbookViewId="0">
      <selection activeCell="M16" sqref="M16"/>
    </sheetView>
  </sheetViews>
  <sheetFormatPr baseColWidth="10" defaultRowHeight="12.75"/>
  <cols>
    <col min="7" max="16" width="8.7109375" customWidth="1"/>
    <col min="17" max="17" width="7.42578125" customWidth="1"/>
    <col min="18" max="18" width="7.140625" customWidth="1"/>
    <col min="21" max="30" width="8.7109375" customWidth="1"/>
    <col min="33" max="42" width="8.7109375" customWidth="1"/>
  </cols>
  <sheetData>
    <row r="1" spans="1:5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53">
      <c r="A2" s="1" t="s">
        <v>0</v>
      </c>
      <c r="B2" s="1"/>
      <c r="C2" s="1"/>
      <c r="D2" s="1"/>
      <c r="E2" s="1"/>
      <c r="F2" s="1"/>
      <c r="G2" s="1"/>
      <c r="H2" s="2" t="s">
        <v>1</v>
      </c>
      <c r="I2" s="1"/>
      <c r="J2" s="1"/>
      <c r="K2" s="2" t="s">
        <v>2</v>
      </c>
      <c r="L2" s="1"/>
      <c r="M2" s="1"/>
      <c r="N2" s="1"/>
      <c r="O2" s="1"/>
      <c r="P2" s="1"/>
      <c r="Q2" s="3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53">
      <c r="A3" s="4"/>
      <c r="B3" s="4"/>
      <c r="C3" s="4"/>
      <c r="D3" s="4"/>
      <c r="E3" s="5" t="s">
        <v>3</v>
      </c>
      <c r="F3" s="5" t="s">
        <v>4</v>
      </c>
      <c r="G3" s="5"/>
      <c r="H3" s="5" t="s">
        <v>5</v>
      </c>
      <c r="I3" s="5" t="s">
        <v>6</v>
      </c>
      <c r="K3" s="5" t="s">
        <v>7</v>
      </c>
      <c r="L3" s="6" t="s">
        <v>8</v>
      </c>
      <c r="M3" s="6" t="s">
        <v>9</v>
      </c>
      <c r="N3" s="4"/>
      <c r="O3" s="5" t="s">
        <v>10</v>
      </c>
      <c r="P3" s="4"/>
      <c r="Q3" s="5" t="s">
        <v>11</v>
      </c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</row>
    <row r="4" spans="1:53">
      <c r="A4" s="4"/>
      <c r="B4" s="4"/>
      <c r="C4" s="4"/>
      <c r="D4" s="4"/>
      <c r="E4" s="4"/>
      <c r="F4" s="4"/>
      <c r="G4" s="4"/>
      <c r="H4" s="7" t="s">
        <v>12</v>
      </c>
      <c r="I4" s="7" t="s">
        <v>12</v>
      </c>
      <c r="J4" s="4"/>
      <c r="K4" s="4"/>
      <c r="L4" s="8" t="s">
        <v>13</v>
      </c>
      <c r="M4" s="8" t="s">
        <v>14</v>
      </c>
      <c r="N4" s="8"/>
      <c r="O4" s="8" t="s">
        <v>12</v>
      </c>
      <c r="P4" s="8"/>
      <c r="Q4" s="9" t="s">
        <v>15</v>
      </c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</row>
    <row r="5" spans="1:53">
      <c r="A5" s="3" t="s">
        <v>16</v>
      </c>
      <c r="B5" s="4" t="s">
        <v>17</v>
      </c>
      <c r="C5" s="4"/>
      <c r="D5" s="4"/>
      <c r="E5" s="10">
        <f>Graficos!K6</f>
        <v>30</v>
      </c>
      <c r="F5" s="10">
        <f>Graficos!L6</f>
        <v>11</v>
      </c>
      <c r="G5" s="10">
        <f>E5+CHOOSE(F5,0,31,59,90,120,151,181,212,243,273,304,334)</f>
        <v>334</v>
      </c>
      <c r="H5" s="10">
        <f>Graficos!N6</f>
        <v>-33</v>
      </c>
      <c r="I5" s="11">
        <f>23.45*SIN(360*(284+$G$5)/365*PI()/180)</f>
        <v>-21.969867570627862</v>
      </c>
      <c r="J5" s="4"/>
      <c r="K5" s="12">
        <f>K12</f>
        <v>14.025014758347536</v>
      </c>
      <c r="L5" s="13">
        <f>180/PI()</f>
        <v>57.295779513082323</v>
      </c>
      <c r="M5" s="13">
        <f>PI()/180</f>
        <v>1.7453292519943295E-2</v>
      </c>
      <c r="N5" s="13"/>
      <c r="O5" s="14">
        <f>K12/2*15</f>
        <v>105.18761068760652</v>
      </c>
      <c r="P5" s="13"/>
      <c r="Q5" s="15">
        <f>0.0864/PI()*1353*(1+0.033*COS(2*PI()*G5/365.24))*COS(J12)*COS(H12)*(SIN(O12)-O12*COS(O12))/3.6</f>
        <v>11.954397542733266</v>
      </c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</row>
    <row r="6" spans="1:53">
      <c r="A6" s="4"/>
      <c r="B6" s="4"/>
      <c r="C6" s="4"/>
      <c r="D6" s="4"/>
      <c r="E6" s="4"/>
      <c r="F6" s="4"/>
      <c r="G6" s="16" t="s">
        <v>18</v>
      </c>
      <c r="H6" s="10">
        <f>Graficos!N7</f>
        <v>30</v>
      </c>
      <c r="I6" s="17" t="s">
        <v>19</v>
      </c>
      <c r="J6" s="3" t="s">
        <v>20</v>
      </c>
      <c r="K6" s="4"/>
      <c r="L6" s="4"/>
      <c r="M6" s="3" t="s">
        <v>21</v>
      </c>
      <c r="N6" s="3" t="s">
        <v>22</v>
      </c>
      <c r="O6" s="3" t="s">
        <v>23</v>
      </c>
      <c r="P6" s="4"/>
      <c r="Q6" s="4"/>
      <c r="R6" s="5" t="s">
        <v>21</v>
      </c>
      <c r="S6" s="5" t="s">
        <v>22</v>
      </c>
      <c r="T6" s="5" t="s">
        <v>23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</row>
    <row r="7" spans="1:53">
      <c r="A7" s="4"/>
      <c r="B7" s="4"/>
      <c r="C7" s="4"/>
      <c r="D7" s="4"/>
      <c r="E7" s="4"/>
      <c r="F7" s="4"/>
      <c r="G7" s="16" t="s">
        <v>24</v>
      </c>
      <c r="H7" s="10">
        <f>Graficos!N8</f>
        <v>0</v>
      </c>
      <c r="I7" s="17" t="s">
        <v>19</v>
      </c>
      <c r="J7" s="4"/>
      <c r="K7" s="4"/>
      <c r="L7" s="9" t="s">
        <v>15</v>
      </c>
      <c r="M7" s="18">
        <f>M49</f>
        <v>8.6559186479844925</v>
      </c>
      <c r="N7" s="18">
        <f>AA49</f>
        <v>9.1784929414049579</v>
      </c>
      <c r="O7" s="18">
        <f>AN49</f>
        <v>7.8494470605536852</v>
      </c>
      <c r="P7" s="3" t="s">
        <v>25</v>
      </c>
      <c r="Q7" s="9" t="s">
        <v>15</v>
      </c>
      <c r="R7" s="18">
        <f>M7</f>
        <v>8.6559186479844925</v>
      </c>
      <c r="S7" s="18">
        <f>N7</f>
        <v>9.1784929414049579</v>
      </c>
      <c r="T7" s="18">
        <f>O7</f>
        <v>7.8494470605536852</v>
      </c>
      <c r="U7" s="3" t="s">
        <v>25</v>
      </c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</row>
    <row r="8" spans="1:53">
      <c r="A8" s="3" t="s">
        <v>26</v>
      </c>
      <c r="B8" s="4" t="s">
        <v>27</v>
      </c>
      <c r="C8" s="4"/>
      <c r="D8" s="4"/>
      <c r="E8" s="4"/>
      <c r="F8" s="4"/>
      <c r="G8" s="5" t="s">
        <v>28</v>
      </c>
      <c r="H8" s="5" t="s">
        <v>29</v>
      </c>
      <c r="I8" s="5" t="s">
        <v>30</v>
      </c>
      <c r="J8" s="5" t="s">
        <v>31</v>
      </c>
      <c r="K8" s="5" t="s">
        <v>7</v>
      </c>
      <c r="L8" s="9" t="s">
        <v>15</v>
      </c>
      <c r="M8" s="18">
        <f>P49</f>
        <v>7.8016387384499337</v>
      </c>
      <c r="N8" s="18">
        <f>AD49</f>
        <v>8.1592293573085843</v>
      </c>
      <c r="O8" s="18">
        <f>AQ49</f>
        <v>7.1958667662768274</v>
      </c>
      <c r="P8" s="3" t="s">
        <v>32</v>
      </c>
      <c r="Q8" s="9" t="s">
        <v>33</v>
      </c>
      <c r="R8" s="18">
        <f>M8/M7</f>
        <v>0.90130684630065516</v>
      </c>
      <c r="S8" s="18">
        <f>N8/N7</f>
        <v>0.88895087781803594</v>
      </c>
      <c r="T8" s="18">
        <f>O8/T7</f>
        <v>0.91673549878929239</v>
      </c>
      <c r="U8" s="3" t="s">
        <v>32</v>
      </c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</row>
    <row r="9" spans="1:53">
      <c r="A9" s="4"/>
      <c r="B9" s="4"/>
      <c r="C9" s="4"/>
      <c r="D9" s="4"/>
      <c r="E9" s="4"/>
      <c r="F9" s="4"/>
      <c r="G9" s="5" t="s">
        <v>34</v>
      </c>
      <c r="H9" s="5" t="s">
        <v>34</v>
      </c>
      <c r="I9" s="5" t="s">
        <v>34</v>
      </c>
      <c r="J9" s="5" t="s">
        <v>34</v>
      </c>
      <c r="K9" s="4"/>
      <c r="L9" s="9" t="s">
        <v>15</v>
      </c>
      <c r="M9" s="18">
        <f>R49</f>
        <v>7.8016387384499337</v>
      </c>
      <c r="N9" s="18">
        <f>AF49</f>
        <v>8.1592293573085843</v>
      </c>
      <c r="O9" s="18">
        <f>AS49</f>
        <v>7.1958667662768274</v>
      </c>
      <c r="P9" s="3" t="s">
        <v>35</v>
      </c>
      <c r="Q9" s="9" t="s">
        <v>33</v>
      </c>
      <c r="R9" s="18">
        <f>M9/R7</f>
        <v>0.90130684630065516</v>
      </c>
      <c r="S9" s="18">
        <f>N9/S7</f>
        <v>0.88895087781803594</v>
      </c>
      <c r="T9" s="18">
        <f>O9/T7</f>
        <v>0.91673549878929239</v>
      </c>
      <c r="U9" s="3" t="s">
        <v>35</v>
      </c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</row>
    <row r="10" spans="1:53">
      <c r="A10" s="4"/>
      <c r="B10" s="4"/>
      <c r="C10" s="4"/>
      <c r="D10" s="4"/>
      <c r="E10" s="4"/>
      <c r="F10" s="4"/>
      <c r="G10" s="5"/>
      <c r="H10" s="5"/>
      <c r="I10" s="5"/>
      <c r="J10" s="5"/>
      <c r="K10" s="4"/>
      <c r="L10" s="9" t="s">
        <v>36</v>
      </c>
      <c r="M10" s="18">
        <f>M7/$Q$5</f>
        <v>0.72407819942763874</v>
      </c>
      <c r="N10" s="18">
        <f>N7/$Q$5</f>
        <v>0.76779217928755428</v>
      </c>
      <c r="O10" s="18">
        <f>O7/$Q$5</f>
        <v>0.65661586311600773</v>
      </c>
      <c r="P10" s="3"/>
      <c r="Q10" s="9"/>
      <c r="R10" s="18"/>
      <c r="S10" s="18"/>
      <c r="T10" s="18"/>
      <c r="U10" s="3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</row>
    <row r="11" spans="1:53">
      <c r="A11" s="4"/>
      <c r="B11" s="4"/>
      <c r="C11" s="4"/>
      <c r="D11" s="4"/>
      <c r="E11" s="4"/>
      <c r="F11" s="4"/>
      <c r="G11" s="5"/>
      <c r="H11" s="5"/>
      <c r="I11" s="5"/>
      <c r="J11" s="5"/>
      <c r="K11" s="4"/>
      <c r="L11" s="9"/>
      <c r="M11" s="18"/>
      <c r="N11" s="18"/>
      <c r="O11" s="18"/>
      <c r="P11" s="3"/>
      <c r="Q11" s="9"/>
      <c r="R11" s="18"/>
      <c r="S11" s="18"/>
      <c r="T11" s="18"/>
      <c r="U11" s="3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</row>
    <row r="12" spans="1:53">
      <c r="A12" s="4"/>
      <c r="B12" s="4"/>
      <c r="C12" s="4"/>
      <c r="D12" s="4"/>
      <c r="E12" s="4"/>
      <c r="F12" s="4"/>
      <c r="G12" s="19">
        <f>H7*M5</f>
        <v>0</v>
      </c>
      <c r="H12" s="20">
        <f>H5*PI()/180</f>
        <v>-0.57595865315812877</v>
      </c>
      <c r="I12" s="20">
        <f>H6*M5</f>
        <v>0.52359877559829882</v>
      </c>
      <c r="J12" s="20">
        <f>I5*PI()/180</f>
        <v>-0.38344652533458401</v>
      </c>
      <c r="K12" s="20">
        <f>2*ACOS(-TAN(H12)*TAN(J12))*180/PI()/15</f>
        <v>14.025014758347536</v>
      </c>
      <c r="L12" s="4"/>
      <c r="M12" s="4"/>
      <c r="N12" s="4"/>
      <c r="O12" s="21">
        <f>O5*M5</f>
        <v>1.8358701388047103</v>
      </c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V12" s="75">
        <f>Graficos!L$11</f>
        <v>0</v>
      </c>
      <c r="AW12" s="75">
        <f>Graficos!M$11</f>
        <v>0</v>
      </c>
      <c r="AX12" s="75">
        <f>Graficos!N$11</f>
        <v>1</v>
      </c>
      <c r="AY12" s="75">
        <f>AV12</f>
        <v>0</v>
      </c>
      <c r="AZ12" s="75">
        <f>AW12</f>
        <v>0</v>
      </c>
      <c r="BA12" s="75">
        <f>AX12</f>
        <v>1</v>
      </c>
    </row>
    <row r="13" spans="1:53">
      <c r="A13" s="3" t="s">
        <v>37</v>
      </c>
      <c r="B13" s="4" t="s">
        <v>38</v>
      </c>
      <c r="C13" s="4"/>
      <c r="D13" s="4"/>
      <c r="E13" s="4"/>
      <c r="F13" s="4"/>
      <c r="G13" s="6" t="s">
        <v>39</v>
      </c>
      <c r="H13" s="6" t="s">
        <v>40</v>
      </c>
      <c r="I13" s="6" t="s">
        <v>41</v>
      </c>
      <c r="J13" s="6" t="s">
        <v>42</v>
      </c>
      <c r="K13" s="6" t="s">
        <v>43</v>
      </c>
      <c r="L13" s="6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V13" s="22" t="s">
        <v>25</v>
      </c>
      <c r="AY13" s="22" t="s">
        <v>44</v>
      </c>
    </row>
    <row r="14" spans="1:53">
      <c r="A14" s="4"/>
      <c r="B14" s="4"/>
      <c r="C14" s="4"/>
      <c r="D14" s="4"/>
      <c r="E14" s="4"/>
      <c r="F14" s="4"/>
      <c r="G14" s="23" t="s">
        <v>45</v>
      </c>
      <c r="H14" s="24" t="s">
        <v>46</v>
      </c>
      <c r="I14" s="24" t="s">
        <v>47</v>
      </c>
      <c r="J14" s="25" t="s">
        <v>26</v>
      </c>
      <c r="K14" s="24" t="s">
        <v>48</v>
      </c>
      <c r="L14" s="24" t="s">
        <v>49</v>
      </c>
      <c r="M14" s="26" t="s">
        <v>50</v>
      </c>
      <c r="N14" s="27" t="s">
        <v>51</v>
      </c>
      <c r="O14" s="24" t="s">
        <v>52</v>
      </c>
      <c r="P14" s="26" t="s">
        <v>53</v>
      </c>
      <c r="Q14" s="27" t="s">
        <v>54</v>
      </c>
      <c r="R14" s="26" t="s">
        <v>55</v>
      </c>
      <c r="S14" s="4"/>
      <c r="T14" s="4"/>
      <c r="U14" s="23" t="s">
        <v>45</v>
      </c>
      <c r="V14" s="24" t="s">
        <v>46</v>
      </c>
      <c r="W14" s="24" t="s">
        <v>47</v>
      </c>
      <c r="X14" s="25" t="s">
        <v>26</v>
      </c>
      <c r="Y14" s="24" t="s">
        <v>48</v>
      </c>
      <c r="Z14" s="24" t="s">
        <v>49</v>
      </c>
      <c r="AA14" s="26" t="s">
        <v>50</v>
      </c>
      <c r="AB14" s="27" t="s">
        <v>51</v>
      </c>
      <c r="AC14" s="24" t="s">
        <v>52</v>
      </c>
      <c r="AD14" s="26" t="s">
        <v>53</v>
      </c>
      <c r="AE14" s="27" t="s">
        <v>54</v>
      </c>
      <c r="AF14" s="26" t="s">
        <v>55</v>
      </c>
      <c r="AG14" s="4"/>
      <c r="AH14" s="23" t="s">
        <v>45</v>
      </c>
      <c r="AI14" s="24" t="s">
        <v>46</v>
      </c>
      <c r="AJ14" s="24" t="s">
        <v>47</v>
      </c>
      <c r="AK14" s="25" t="s">
        <v>26</v>
      </c>
      <c r="AL14" s="24" t="s">
        <v>48</v>
      </c>
      <c r="AM14" s="24" t="s">
        <v>49</v>
      </c>
      <c r="AN14" s="26" t="s">
        <v>50</v>
      </c>
      <c r="AO14" s="27" t="s">
        <v>51</v>
      </c>
      <c r="AP14" s="24" t="s">
        <v>52</v>
      </c>
      <c r="AQ14" s="26" t="s">
        <v>53</v>
      </c>
      <c r="AR14" s="27" t="s">
        <v>54</v>
      </c>
      <c r="AS14" s="26" t="s">
        <v>55</v>
      </c>
      <c r="AT14" s="4"/>
      <c r="AU14" s="28" t="s">
        <v>56</v>
      </c>
      <c r="AV14" s="28" t="s">
        <v>21</v>
      </c>
      <c r="AW14" s="28" t="s">
        <v>22</v>
      </c>
      <c r="AX14" s="28" t="s">
        <v>23</v>
      </c>
      <c r="AY14" s="28" t="s">
        <v>57</v>
      </c>
      <c r="AZ14" s="28" t="s">
        <v>58</v>
      </c>
      <c r="BA14" s="28" t="s">
        <v>59</v>
      </c>
    </row>
    <row r="15" spans="1:53">
      <c r="A15" s="4"/>
      <c r="B15" s="4"/>
      <c r="C15" s="4"/>
      <c r="D15" s="4"/>
      <c r="E15" s="4"/>
      <c r="F15" s="4"/>
      <c r="G15" s="29"/>
      <c r="H15" s="30"/>
      <c r="I15" s="30"/>
      <c r="J15" s="31" t="s">
        <v>60</v>
      </c>
      <c r="K15" s="30"/>
      <c r="L15" s="30"/>
      <c r="M15" s="32"/>
      <c r="N15" s="30"/>
      <c r="O15" s="30"/>
      <c r="P15" s="33"/>
      <c r="Q15" s="4"/>
      <c r="R15" s="34"/>
      <c r="S15" s="4"/>
      <c r="T15" s="4"/>
      <c r="U15" s="29"/>
      <c r="V15" s="30"/>
      <c r="W15" s="30"/>
      <c r="X15" s="31" t="s">
        <v>61</v>
      </c>
      <c r="Y15" s="30"/>
      <c r="Z15" s="30"/>
      <c r="AA15" s="32"/>
      <c r="AB15" s="30"/>
      <c r="AC15" s="30"/>
      <c r="AD15" s="33"/>
      <c r="AE15" s="4"/>
      <c r="AF15" s="34"/>
      <c r="AG15" s="4"/>
      <c r="AH15" s="29"/>
      <c r="AI15" s="30"/>
      <c r="AJ15" s="30"/>
      <c r="AK15" s="31" t="s">
        <v>62</v>
      </c>
      <c r="AL15" s="30"/>
      <c r="AM15" s="30"/>
      <c r="AN15" s="32"/>
      <c r="AO15" s="30"/>
      <c r="AP15" s="30"/>
      <c r="AQ15" s="33"/>
      <c r="AR15" s="4"/>
      <c r="AS15" s="34"/>
      <c r="AT15" s="4"/>
      <c r="AU15" s="35" t="s">
        <v>63</v>
      </c>
      <c r="AV15" s="76">
        <f t="shared" ref="AV15:AV47" si="0">M16*AV$12</f>
        <v>0</v>
      </c>
      <c r="AW15" s="76">
        <f t="shared" ref="AW15:AW47" si="1">AA16*AW$12</f>
        <v>0</v>
      </c>
      <c r="AX15" s="76">
        <f t="shared" ref="AX15:AX47" si="2">AN16*AX$12</f>
        <v>0</v>
      </c>
      <c r="AY15" s="76">
        <f t="shared" ref="AY15:AY47" si="3">R16*AY$12</f>
        <v>0</v>
      </c>
      <c r="AZ15" s="76">
        <f t="shared" ref="AZ15:AZ47" si="4">AF16*AZ$12</f>
        <v>0</v>
      </c>
      <c r="BA15" s="76">
        <f t="shared" ref="BA15:BA47" si="5">AS16*BA$12</f>
        <v>0</v>
      </c>
    </row>
    <row r="16" spans="1:53">
      <c r="A16" s="3" t="s">
        <v>64</v>
      </c>
      <c r="B16" s="4" t="s">
        <v>65</v>
      </c>
      <c r="C16" s="4"/>
      <c r="D16" s="4"/>
      <c r="E16" s="4"/>
      <c r="F16" s="4"/>
      <c r="G16" s="36" t="s">
        <v>63</v>
      </c>
      <c r="H16" s="37">
        <f>-8*15</f>
        <v>-120</v>
      </c>
      <c r="I16" s="38">
        <f t="shared" ref="I16:I48" si="6">180/PI()*ACOS(IF($H$12&lt;0,-1,1)*(COS($J$12)*COS(H16*$M$5)-SIN(J16*$M$5)*COS($H$12))/(COS(J16*$M$5)*SIN($H$12)))</f>
        <v>125.18841297900642</v>
      </c>
      <c r="J16" s="38">
        <f t="shared" ref="J16:J48" si="7">180/PI()*ASIN(SIN($H$12)*SIN($J$12)+COS($H$12)*COS($J$12)*COS(H16*PI()/180))</f>
        <v>-10.668344062857672</v>
      </c>
      <c r="K16" s="39">
        <f t="shared" ref="K16:K48" si="8">$D$28*EXP(-1/($D$29*SIN((J16+$D$30)*PI()/180)))*IF(J16&lt;0,0,1)</f>
        <v>0</v>
      </c>
      <c r="L16" s="38">
        <f t="shared" ref="L16:L48" si="9">125*$D$31*(SIN((IF(J16&lt;0,0,1)*J16*PI()/180))^(0.4)*IF(J16&lt;0,0,1))</f>
        <v>0</v>
      </c>
      <c r="M16" s="40">
        <f t="shared" ref="M16:M48" si="10">(K16*SIN(J16*PI()/180)+L16)*IF(J16&lt;0,0,1)</f>
        <v>0</v>
      </c>
      <c r="N16" s="38">
        <f t="shared" ref="N16:N48" si="11">ACOS(SIN($H$12+$I$12*IF($H$5&gt;0,-1,1))*SIN($J$12)+COS($H$12+$I$12*IF($H$5&gt;0,-1,1))*COS($J$12)*COS(H16*$M$5))*$L$5</f>
        <v>116.3258124895011</v>
      </c>
      <c r="O16" s="38">
        <f t="shared" ref="O16:O48" si="12">IF(N16&gt;90,0,1)*K16*COS(N16*$M$5)</f>
        <v>0</v>
      </c>
      <c r="P16" s="41">
        <f t="shared" ref="P16:P48" si="13">O16+L16</f>
        <v>0</v>
      </c>
      <c r="Q16" s="42">
        <f t="shared" ref="Q16:Q48" si="14">ACOS(IF($H$5&gt;=0,1,1)*SIN($H$12)*SIN($J$12)*COS($I$12)-IF($H$5&gt;=0,1,-1)*COS($H$12)*SIN($J$12)*SIN($I$12)*COS($G$12)+COS($H$12)*COS($J$12)*COS($I$12)*COS(H16*$M$5)+IF($H$5&gt;=0,1,-1)*SIN($H$12)*COS($J$12)*SIN($I$12)*COS($G$12)*COS(H16*$M$5)+IF($H$5&gt;=0,1,1)*COS($J$12)*SIN($I$12)*SIN($G$12)*SIN(H16*$M$5))*$L$5</f>
        <v>116.3258124895011</v>
      </c>
      <c r="R16" s="43">
        <f t="shared" ref="R16:R48" si="15">IF(Q16&gt;=90,0,1)*K16*COS(Q16*$M$5)+L16</f>
        <v>0</v>
      </c>
      <c r="S16" s="4"/>
      <c r="T16" s="4"/>
      <c r="U16" s="36" t="s">
        <v>63</v>
      </c>
      <c r="V16" s="37">
        <f>-8*15</f>
        <v>-120</v>
      </c>
      <c r="W16" s="38">
        <f t="shared" ref="W16:W48" si="16">180/PI()*ACOS(IF($H$12&lt;0,-1,1)*(COS($J$12)*COS(V16*$M$5)-SIN(X16*$M$5)*COS($H$12))/(COS(X16*$M$5)*SIN($H$12)))</f>
        <v>125.18841297900642</v>
      </c>
      <c r="X16" s="38">
        <f t="shared" ref="X16:X48" si="17">180/PI()*ASIN(SIN($H$12)*SIN($J$12)+COS($H$12)*COS($J$12)*COS(V16*PI()/180))</f>
        <v>-10.668344062857672</v>
      </c>
      <c r="Y16" s="39">
        <f t="shared" ref="Y16:Y48" si="18">$C$28*EXP(-1/($C$29*SIN((X16+$C$30)*PI()/180)))*IF(X16&lt;0,0,1)</f>
        <v>0</v>
      </c>
      <c r="Z16" s="38">
        <f t="shared" ref="Z16:Z48" si="19">125*$C$31*(SIN((IF(X16&lt;0,0,1)*X16*PI()/180))^(0.4)*IF(X16&lt;0,0,1))</f>
        <v>0</v>
      </c>
      <c r="AA16" s="40">
        <f t="shared" ref="AA16:AA48" si="20">(Y16*SIN(X16*PI()/180)+Z16)*IF(X16&lt;0,0,1)</f>
        <v>0</v>
      </c>
      <c r="AB16" s="38">
        <f t="shared" ref="AB16:AB48" si="21">ACOS(SIN($H$12+$I$12*IF($H$5&gt;0,-1,1))*SIN($J$12)+COS($H$12+$I$12*IF($H$5&gt;0,-1,1))*COS($J$12)*COS(V16*$M$5))*$L$5</f>
        <v>116.3258124895011</v>
      </c>
      <c r="AC16" s="38">
        <f t="shared" ref="AC16:AC48" si="22">IF(AB16&gt;90,0,1)*Y16*COS(AB16*$M$5)</f>
        <v>0</v>
      </c>
      <c r="AD16" s="41">
        <f t="shared" ref="AD16:AD48" si="23">AC16+Z16</f>
        <v>0</v>
      </c>
      <c r="AE16" s="42">
        <f t="shared" ref="AE16:AE48" si="24">ACOS(IF($H$5&gt;=0,1,1)*SIN($H$12)*SIN($J$12)*COS($I$12)-IF($H$5&gt;=0,1,-1)*COS($H$12)*SIN($J$12)*SIN($I$12)*COS($G$12)+COS($H$12)*COS($J$12)*COS($I$12)*COS(V16*$M$5)+IF($H$5&gt;=0,1,-1)*SIN($H$12)*COS($J$12)*SIN($I$12)*COS($G$12)*COS(V16*$M$5)+IF($H$5&gt;=0,1,1)*COS($J$12)*SIN($I$12)*SIN($G$12)*SIN(V16*$M$5))*$L$5</f>
        <v>116.3258124895011</v>
      </c>
      <c r="AF16" s="43">
        <f t="shared" ref="AF16:AF48" si="25">IF(AE16&gt;=90,0,1)*Y16*COS(AE16*$M$5)+Z16</f>
        <v>0</v>
      </c>
      <c r="AG16" s="4"/>
      <c r="AH16" s="36" t="s">
        <v>63</v>
      </c>
      <c r="AI16" s="37">
        <f>-8*15</f>
        <v>-120</v>
      </c>
      <c r="AJ16" s="38">
        <f t="shared" ref="AJ16:AJ48" si="26">180/PI()*ACOS(IF($H$12&lt;0,-1,1)*(COS($J$12)*COS(AI16*$M$5)-SIN(AK16*$M$5)*COS($H$12))/(COS(AK16*$M$5)*SIN($H$12)))</f>
        <v>125.18841297900642</v>
      </c>
      <c r="AK16" s="38">
        <f t="shared" ref="AK16:AK48" si="27">180/PI()*ASIN(SIN($H$12)*SIN($J$12)+COS($H$12)*COS($J$12)*COS(AI16*PI()/180))</f>
        <v>-10.668344062857672</v>
      </c>
      <c r="AL16" s="39">
        <f t="shared" ref="AL16:AL48" si="28">$E$28*EXP(-1/($E$29*SIN((AK16+$E$30)*PI()/180)))*IF(AK16&lt;0,0,1)</f>
        <v>0</v>
      </c>
      <c r="AM16" s="38">
        <f t="shared" ref="AM16:AM48" si="29">125*$E$31*(SIN((IF(AK16&lt;0,0,1)*AK16*PI()/180))^(0.4)*IF(AK16&lt;0,0,1))</f>
        <v>0</v>
      </c>
      <c r="AN16" s="40">
        <f t="shared" ref="AN16:AN48" si="30">(AL16*SIN(AK16*PI()/180)+AM16)*IF(AK16&lt;0,0,1)</f>
        <v>0</v>
      </c>
      <c r="AO16" s="38">
        <f t="shared" ref="AO16:AO48" si="31">ACOS(SIN($H$12+$I$12*IF($H$5&gt;0,-1,1))*SIN($J$12)+COS($H$12+$I$12*IF($H$5&gt;0,-1,1))*COS($J$12)*COS(AI16*$M$5))*$L$5</f>
        <v>116.3258124895011</v>
      </c>
      <c r="AP16" s="38">
        <f t="shared" ref="AP16:AP48" si="32">IF(AO16&gt;90,0,1)*AL16*COS(AO16*$M$5)</f>
        <v>0</v>
      </c>
      <c r="AQ16" s="41">
        <f t="shared" ref="AQ16:AQ48" si="33">AP16+AM16</f>
        <v>0</v>
      </c>
      <c r="AR16" s="42">
        <f t="shared" ref="AR16:AR48" si="34">ACOS(IF($H$5&gt;=0,1,1)*SIN($H$12)*SIN($J$12)*COS($I$12)-IF($H$5&gt;=0,1,-1)*COS($H$12)*SIN($J$12)*SIN($I$12)*COS($G$12)+COS($H$12)*COS($J$12)*COS($I$12)*COS(AI16*$M$5)+IF($H$5&gt;=0,1,-1)*SIN($H$12)*COS($J$12)*SIN($I$12)*COS($G$12)*COS(AI16*$M$5)+IF($H$5&gt;=0,1,1)*COS($J$12)*SIN($I$12)*SIN($G$12)*SIN(AI16*$M$5))*$L$5</f>
        <v>116.3258124895011</v>
      </c>
      <c r="AS16" s="43">
        <f t="shared" ref="AS16:AS48" si="35">IF(AR16&gt;=90,0,1)*AL16*COS(AR16*$M$5)+AM16</f>
        <v>0</v>
      </c>
      <c r="AT16" s="4"/>
      <c r="AU16" s="35" t="s">
        <v>66</v>
      </c>
      <c r="AV16" s="76">
        <f t="shared" si="0"/>
        <v>0</v>
      </c>
      <c r="AW16" s="76">
        <f t="shared" si="1"/>
        <v>0</v>
      </c>
      <c r="AX16" s="76">
        <f t="shared" si="2"/>
        <v>0</v>
      </c>
      <c r="AY16" s="76">
        <f t="shared" si="3"/>
        <v>0</v>
      </c>
      <c r="AZ16" s="76">
        <f t="shared" si="4"/>
        <v>0</v>
      </c>
      <c r="BA16" s="76">
        <f t="shared" si="5"/>
        <v>0</v>
      </c>
    </row>
    <row r="17" spans="1:53">
      <c r="A17" s="4"/>
      <c r="B17" s="4"/>
      <c r="C17" s="4"/>
      <c r="D17" s="4"/>
      <c r="E17" s="4"/>
      <c r="F17" s="4"/>
      <c r="G17" s="36" t="s">
        <v>66</v>
      </c>
      <c r="H17" s="37">
        <f t="shared" ref="H17:H48" si="36">H16+15/2</f>
        <v>-112.5</v>
      </c>
      <c r="I17" s="38">
        <f t="shared" si="6"/>
        <v>120.61724769311182</v>
      </c>
      <c r="J17" s="38">
        <f t="shared" si="7"/>
        <v>-5.3867883125206486</v>
      </c>
      <c r="K17" s="39">
        <f t="shared" si="8"/>
        <v>0</v>
      </c>
      <c r="L17" s="38">
        <f t="shared" si="9"/>
        <v>0</v>
      </c>
      <c r="M17" s="40">
        <f t="shared" si="10"/>
        <v>0</v>
      </c>
      <c r="N17" s="38">
        <f t="shared" si="11"/>
        <v>109.56201839923835</v>
      </c>
      <c r="O17" s="38">
        <f t="shared" si="12"/>
        <v>0</v>
      </c>
      <c r="P17" s="41">
        <f t="shared" si="13"/>
        <v>0</v>
      </c>
      <c r="Q17" s="42">
        <f t="shared" si="14"/>
        <v>109.56201839923835</v>
      </c>
      <c r="R17" s="43">
        <f t="shared" si="15"/>
        <v>0</v>
      </c>
      <c r="S17" s="4"/>
      <c r="T17" s="4"/>
      <c r="U17" s="36" t="s">
        <v>66</v>
      </c>
      <c r="V17" s="37">
        <f t="shared" ref="V17:V48" si="37">V16+15/2</f>
        <v>-112.5</v>
      </c>
      <c r="W17" s="38">
        <f t="shared" si="16"/>
        <v>120.61724769311182</v>
      </c>
      <c r="X17" s="38">
        <f t="shared" si="17"/>
        <v>-5.3867883125206486</v>
      </c>
      <c r="Y17" s="39">
        <f t="shared" si="18"/>
        <v>0</v>
      </c>
      <c r="Z17" s="38">
        <f t="shared" si="19"/>
        <v>0</v>
      </c>
      <c r="AA17" s="40">
        <f t="shared" si="20"/>
        <v>0</v>
      </c>
      <c r="AB17" s="38">
        <f t="shared" si="21"/>
        <v>109.56201839923835</v>
      </c>
      <c r="AC17" s="38">
        <f t="shared" si="22"/>
        <v>0</v>
      </c>
      <c r="AD17" s="41">
        <f t="shared" si="23"/>
        <v>0</v>
      </c>
      <c r="AE17" s="42">
        <f t="shared" si="24"/>
        <v>109.56201839923835</v>
      </c>
      <c r="AF17" s="43">
        <f t="shared" si="25"/>
        <v>0</v>
      </c>
      <c r="AG17" s="4"/>
      <c r="AH17" s="36" t="s">
        <v>66</v>
      </c>
      <c r="AI17" s="37">
        <f t="shared" ref="AI17:AI48" si="38">AI16+15/2</f>
        <v>-112.5</v>
      </c>
      <c r="AJ17" s="38">
        <f t="shared" si="26"/>
        <v>120.61724769311182</v>
      </c>
      <c r="AK17" s="38">
        <f t="shared" si="27"/>
        <v>-5.3867883125206486</v>
      </c>
      <c r="AL17" s="39">
        <f t="shared" si="28"/>
        <v>0</v>
      </c>
      <c r="AM17" s="38">
        <f t="shared" si="29"/>
        <v>0</v>
      </c>
      <c r="AN17" s="40">
        <f t="shared" si="30"/>
        <v>0</v>
      </c>
      <c r="AO17" s="38">
        <f t="shared" si="31"/>
        <v>109.56201839923835</v>
      </c>
      <c r="AP17" s="38">
        <f t="shared" si="32"/>
        <v>0</v>
      </c>
      <c r="AQ17" s="41">
        <f t="shared" si="33"/>
        <v>0</v>
      </c>
      <c r="AR17" s="42">
        <f t="shared" si="34"/>
        <v>109.56201839923835</v>
      </c>
      <c r="AS17" s="43">
        <f t="shared" si="35"/>
        <v>0</v>
      </c>
      <c r="AT17" s="4"/>
      <c r="AU17" s="35" t="s">
        <v>67</v>
      </c>
      <c r="AV17" s="76">
        <f t="shared" si="0"/>
        <v>0</v>
      </c>
      <c r="AW17" s="76">
        <f t="shared" si="1"/>
        <v>0</v>
      </c>
      <c r="AX17" s="76">
        <f t="shared" si="2"/>
        <v>15.03448056256186</v>
      </c>
      <c r="AY17" s="76">
        <f t="shared" si="3"/>
        <v>0</v>
      </c>
      <c r="AZ17" s="76">
        <f t="shared" si="4"/>
        <v>0</v>
      </c>
      <c r="BA17" s="76">
        <f t="shared" si="5"/>
        <v>15.033371712329703</v>
      </c>
    </row>
    <row r="18" spans="1:53">
      <c r="A18" s="4"/>
      <c r="B18" s="4"/>
      <c r="C18" s="4"/>
      <c r="D18" s="4"/>
      <c r="E18" s="4"/>
      <c r="F18" s="4"/>
      <c r="G18" s="36" t="s">
        <v>67</v>
      </c>
      <c r="H18" s="37">
        <f t="shared" si="36"/>
        <v>-105</v>
      </c>
      <c r="I18" s="38">
        <f t="shared" si="6"/>
        <v>116.39072684232966</v>
      </c>
      <c r="J18" s="38">
        <f t="shared" si="7"/>
        <v>0.14088343266565029</v>
      </c>
      <c r="K18" s="39">
        <f t="shared" si="8"/>
        <v>0.21276024520540573</v>
      </c>
      <c r="L18" s="38">
        <f t="shared" si="9"/>
        <v>11.303287001751656</v>
      </c>
      <c r="M18" s="40">
        <f t="shared" si="10"/>
        <v>11.303810153085479</v>
      </c>
      <c r="N18" s="38">
        <f t="shared" si="11"/>
        <v>102.71578643619091</v>
      </c>
      <c r="O18" s="38">
        <f t="shared" si="12"/>
        <v>0</v>
      </c>
      <c r="P18" s="41">
        <f t="shared" si="13"/>
        <v>11.303287001751656</v>
      </c>
      <c r="Q18" s="42">
        <f t="shared" si="14"/>
        <v>102.71578643619091</v>
      </c>
      <c r="R18" s="43">
        <f t="shared" si="15"/>
        <v>11.303287001751656</v>
      </c>
      <c r="S18" s="4"/>
      <c r="T18" s="4"/>
      <c r="U18" s="36" t="s">
        <v>67</v>
      </c>
      <c r="V18" s="37">
        <f t="shared" si="37"/>
        <v>-105</v>
      </c>
      <c r="W18" s="38">
        <f t="shared" si="16"/>
        <v>116.39072684232966</v>
      </c>
      <c r="X18" s="38">
        <f t="shared" si="17"/>
        <v>0.14088343266565029</v>
      </c>
      <c r="Y18" s="39">
        <f t="shared" si="18"/>
        <v>0.28019566115374012</v>
      </c>
      <c r="Z18" s="38">
        <f t="shared" si="19"/>
        <v>8.4774652513137418</v>
      </c>
      <c r="AA18" s="40">
        <f t="shared" si="20"/>
        <v>8.4781542180599612</v>
      </c>
      <c r="AB18" s="38">
        <f t="shared" si="21"/>
        <v>102.71578643619091</v>
      </c>
      <c r="AC18" s="38">
        <f t="shared" si="22"/>
        <v>0</v>
      </c>
      <c r="AD18" s="41">
        <f t="shared" si="23"/>
        <v>8.4774652513137418</v>
      </c>
      <c r="AE18" s="42">
        <f t="shared" si="24"/>
        <v>102.71578643619091</v>
      </c>
      <c r="AF18" s="43">
        <f t="shared" si="25"/>
        <v>8.4774652513137418</v>
      </c>
      <c r="AG18" s="4"/>
      <c r="AH18" s="36" t="s">
        <v>67</v>
      </c>
      <c r="AI18" s="37">
        <f t="shared" si="38"/>
        <v>-105</v>
      </c>
      <c r="AJ18" s="38">
        <f t="shared" si="26"/>
        <v>116.39072684232966</v>
      </c>
      <c r="AK18" s="38">
        <f t="shared" si="27"/>
        <v>0.14088343266565029</v>
      </c>
      <c r="AL18" s="39">
        <f t="shared" si="28"/>
        <v>0.4509579390078966</v>
      </c>
      <c r="AM18" s="38">
        <f t="shared" si="29"/>
        <v>15.033371712329703</v>
      </c>
      <c r="AN18" s="40">
        <f t="shared" si="30"/>
        <v>15.03448056256186</v>
      </c>
      <c r="AO18" s="38">
        <f t="shared" si="31"/>
        <v>102.71578643619091</v>
      </c>
      <c r="AP18" s="38">
        <f t="shared" si="32"/>
        <v>0</v>
      </c>
      <c r="AQ18" s="41">
        <f t="shared" si="33"/>
        <v>15.033371712329703</v>
      </c>
      <c r="AR18" s="42">
        <f t="shared" si="34"/>
        <v>102.71578643619091</v>
      </c>
      <c r="AS18" s="43">
        <f t="shared" si="35"/>
        <v>15.033371712329703</v>
      </c>
      <c r="AT18" s="4"/>
      <c r="AU18" s="35" t="s">
        <v>68</v>
      </c>
      <c r="AV18" s="76">
        <f t="shared" si="0"/>
        <v>0</v>
      </c>
      <c r="AW18" s="76">
        <f t="shared" si="1"/>
        <v>0</v>
      </c>
      <c r="AX18" s="76">
        <f t="shared" si="2"/>
        <v>74.451030608673136</v>
      </c>
      <c r="AY18" s="76">
        <f t="shared" si="3"/>
        <v>0</v>
      </c>
      <c r="AZ18" s="76">
        <f t="shared" si="4"/>
        <v>0</v>
      </c>
      <c r="BA18" s="76">
        <f t="shared" si="5"/>
        <v>66.774612393449686</v>
      </c>
    </row>
    <row r="19" spans="1:53">
      <c r="A19" s="3" t="s">
        <v>69</v>
      </c>
      <c r="B19" s="4" t="s">
        <v>70</v>
      </c>
      <c r="C19" s="4"/>
      <c r="D19" s="4"/>
      <c r="E19" s="4"/>
      <c r="F19" s="4"/>
      <c r="G19" s="36" t="s">
        <v>68</v>
      </c>
      <c r="H19" s="37">
        <f t="shared" si="36"/>
        <v>-97.5</v>
      </c>
      <c r="I19" s="38">
        <f t="shared" si="6"/>
        <v>112.43839775345045</v>
      </c>
      <c r="J19" s="38">
        <f t="shared" si="7"/>
        <v>5.8682212593884833</v>
      </c>
      <c r="K19" s="39">
        <f t="shared" si="8"/>
        <v>162.40747052945329</v>
      </c>
      <c r="L19" s="38">
        <f t="shared" si="9"/>
        <v>50.206475483796751</v>
      </c>
      <c r="M19" s="40">
        <f t="shared" si="10"/>
        <v>66.811147697388577</v>
      </c>
      <c r="N19" s="38">
        <f t="shared" si="11"/>
        <v>95.814133825379301</v>
      </c>
      <c r="O19" s="38">
        <f t="shared" si="12"/>
        <v>0</v>
      </c>
      <c r="P19" s="41">
        <f t="shared" si="13"/>
        <v>50.206475483796751</v>
      </c>
      <c r="Q19" s="42">
        <f t="shared" si="14"/>
        <v>95.814133825379287</v>
      </c>
      <c r="R19" s="43">
        <f t="shared" si="15"/>
        <v>50.206475483796751</v>
      </c>
      <c r="S19" s="4"/>
      <c r="T19" s="4"/>
      <c r="U19" s="36" t="s">
        <v>68</v>
      </c>
      <c r="V19" s="37">
        <f t="shared" si="37"/>
        <v>-97.5</v>
      </c>
      <c r="W19" s="38">
        <f t="shared" si="16"/>
        <v>112.43839775345045</v>
      </c>
      <c r="X19" s="38">
        <f t="shared" si="17"/>
        <v>5.8682212593884833</v>
      </c>
      <c r="Y19" s="39">
        <f t="shared" si="18"/>
        <v>300.26960470343607</v>
      </c>
      <c r="Z19" s="38">
        <f t="shared" si="19"/>
        <v>37.654856612847567</v>
      </c>
      <c r="AA19" s="40">
        <f t="shared" si="20"/>
        <v>68.354665836839729</v>
      </c>
      <c r="AB19" s="38">
        <f t="shared" si="21"/>
        <v>95.814133825379301</v>
      </c>
      <c r="AC19" s="38">
        <f t="shared" si="22"/>
        <v>0</v>
      </c>
      <c r="AD19" s="41">
        <f t="shared" si="23"/>
        <v>37.654856612847567</v>
      </c>
      <c r="AE19" s="42">
        <f t="shared" si="24"/>
        <v>95.814133825379287</v>
      </c>
      <c r="AF19" s="43">
        <f t="shared" si="25"/>
        <v>37.654856612847567</v>
      </c>
      <c r="AG19" s="4"/>
      <c r="AH19" s="36" t="s">
        <v>68</v>
      </c>
      <c r="AI19" s="37">
        <f t="shared" si="38"/>
        <v>-97.5</v>
      </c>
      <c r="AJ19" s="38">
        <f t="shared" si="26"/>
        <v>112.43839775345045</v>
      </c>
      <c r="AK19" s="38">
        <f t="shared" si="27"/>
        <v>5.8682212593884833</v>
      </c>
      <c r="AL19" s="39">
        <f t="shared" si="28"/>
        <v>75.081738984294006</v>
      </c>
      <c r="AM19" s="38">
        <f t="shared" si="29"/>
        <v>66.774612393449686</v>
      </c>
      <c r="AN19" s="40">
        <f t="shared" si="30"/>
        <v>74.451030608673136</v>
      </c>
      <c r="AO19" s="38">
        <f t="shared" si="31"/>
        <v>95.814133825379301</v>
      </c>
      <c r="AP19" s="38">
        <f t="shared" si="32"/>
        <v>0</v>
      </c>
      <c r="AQ19" s="41">
        <f t="shared" si="33"/>
        <v>66.774612393449686</v>
      </c>
      <c r="AR19" s="42">
        <f t="shared" si="34"/>
        <v>95.814133825379287</v>
      </c>
      <c r="AS19" s="43">
        <f t="shared" si="35"/>
        <v>66.774612393449686</v>
      </c>
      <c r="AT19" s="4"/>
      <c r="AU19" s="35" t="s">
        <v>71</v>
      </c>
      <c r="AV19" s="76">
        <f t="shared" si="0"/>
        <v>0</v>
      </c>
      <c r="AW19" s="76">
        <f t="shared" si="1"/>
        <v>0</v>
      </c>
      <c r="AX19" s="76">
        <f t="shared" si="2"/>
        <v>134.56359692527289</v>
      </c>
      <c r="AY19" s="76">
        <f t="shared" si="3"/>
        <v>0</v>
      </c>
      <c r="AZ19" s="76">
        <f t="shared" si="4"/>
        <v>0</v>
      </c>
      <c r="BA19" s="76">
        <f t="shared" si="5"/>
        <v>92.46094546913568</v>
      </c>
    </row>
    <row r="20" spans="1:53">
      <c r="A20" s="4"/>
      <c r="B20" s="4"/>
      <c r="C20" s="4"/>
      <c r="D20" s="4"/>
      <c r="E20" s="4"/>
      <c r="F20" s="4"/>
      <c r="G20" s="36" t="s">
        <v>71</v>
      </c>
      <c r="H20" s="37">
        <f t="shared" si="36"/>
        <v>-90</v>
      </c>
      <c r="I20" s="38">
        <f t="shared" si="6"/>
        <v>108.69232079418568</v>
      </c>
      <c r="J20" s="38">
        <f t="shared" si="7"/>
        <v>11.756906853827322</v>
      </c>
      <c r="K20" s="39">
        <f t="shared" si="8"/>
        <v>393.71907704173094</v>
      </c>
      <c r="L20" s="38">
        <f t="shared" si="9"/>
        <v>66.154195223442372</v>
      </c>
      <c r="M20" s="40">
        <f t="shared" si="10"/>
        <v>146.3783041950517</v>
      </c>
      <c r="N20" s="38">
        <f t="shared" si="11"/>
        <v>88.878084292166832</v>
      </c>
      <c r="O20" s="38">
        <f t="shared" si="12"/>
        <v>7.7089690360726628</v>
      </c>
      <c r="P20" s="41">
        <f t="shared" si="13"/>
        <v>73.863164259515031</v>
      </c>
      <c r="Q20" s="42">
        <f t="shared" si="14"/>
        <v>88.878084292166832</v>
      </c>
      <c r="R20" s="43">
        <f t="shared" si="15"/>
        <v>73.863164259515031</v>
      </c>
      <c r="S20" s="4"/>
      <c r="T20" s="4"/>
      <c r="U20" s="36" t="s">
        <v>71</v>
      </c>
      <c r="V20" s="37">
        <f t="shared" si="37"/>
        <v>-90</v>
      </c>
      <c r="W20" s="38">
        <f t="shared" si="16"/>
        <v>108.69232079418568</v>
      </c>
      <c r="X20" s="38">
        <f t="shared" si="17"/>
        <v>11.756906853827322</v>
      </c>
      <c r="Y20" s="39">
        <f t="shared" si="18"/>
        <v>568.83819422653085</v>
      </c>
      <c r="Z20" s="38">
        <f t="shared" si="19"/>
        <v>49.615646417581779</v>
      </c>
      <c r="AA20" s="40">
        <f t="shared" si="20"/>
        <v>165.52198660237755</v>
      </c>
      <c r="AB20" s="38">
        <f t="shared" si="21"/>
        <v>88.878084292166832</v>
      </c>
      <c r="AC20" s="38">
        <f t="shared" si="22"/>
        <v>11.13777889244372</v>
      </c>
      <c r="AD20" s="41">
        <f t="shared" si="23"/>
        <v>60.753425310025499</v>
      </c>
      <c r="AE20" s="42">
        <f t="shared" si="24"/>
        <v>88.878084292166832</v>
      </c>
      <c r="AF20" s="43">
        <f t="shared" si="25"/>
        <v>60.753425310025499</v>
      </c>
      <c r="AG20" s="4"/>
      <c r="AH20" s="36" t="s">
        <v>71</v>
      </c>
      <c r="AI20" s="37">
        <f t="shared" si="38"/>
        <v>-90</v>
      </c>
      <c r="AJ20" s="38">
        <f t="shared" si="26"/>
        <v>108.69232079418568</v>
      </c>
      <c r="AK20" s="38">
        <f t="shared" si="27"/>
        <v>11.756906853827322</v>
      </c>
      <c r="AL20" s="39">
        <f t="shared" si="28"/>
        <v>228.59525730841924</v>
      </c>
      <c r="AM20" s="38">
        <f t="shared" si="29"/>
        <v>87.985079647178353</v>
      </c>
      <c r="AN20" s="40">
        <f t="shared" si="30"/>
        <v>134.56359692527289</v>
      </c>
      <c r="AO20" s="38">
        <f t="shared" si="31"/>
        <v>88.878084292166832</v>
      </c>
      <c r="AP20" s="38">
        <f t="shared" si="32"/>
        <v>4.475865821957326</v>
      </c>
      <c r="AQ20" s="41">
        <f t="shared" si="33"/>
        <v>92.46094546913568</v>
      </c>
      <c r="AR20" s="42">
        <f t="shared" si="34"/>
        <v>88.878084292166832</v>
      </c>
      <c r="AS20" s="43">
        <f t="shared" si="35"/>
        <v>92.46094546913568</v>
      </c>
      <c r="AT20" s="4"/>
      <c r="AU20" s="35" t="s">
        <v>72</v>
      </c>
      <c r="AV20" s="76">
        <f t="shared" si="0"/>
        <v>0</v>
      </c>
      <c r="AW20" s="76">
        <f t="shared" si="1"/>
        <v>0</v>
      </c>
      <c r="AX20" s="76">
        <f t="shared" si="2"/>
        <v>216.33435566409378</v>
      </c>
      <c r="AY20" s="76">
        <f t="shared" si="3"/>
        <v>0</v>
      </c>
      <c r="AZ20" s="76">
        <f t="shared" si="4"/>
        <v>0</v>
      </c>
      <c r="BA20" s="76">
        <f t="shared" si="5"/>
        <v>155.37749381998952</v>
      </c>
    </row>
    <row r="21" spans="1:53">
      <c r="A21" s="4"/>
      <c r="B21" s="4"/>
      <c r="C21" s="4"/>
      <c r="D21" s="4"/>
      <c r="E21" s="4"/>
      <c r="F21" s="4"/>
      <c r="G21" s="36" t="s">
        <v>72</v>
      </c>
      <c r="H21" s="37">
        <f t="shared" si="36"/>
        <v>-82.5</v>
      </c>
      <c r="I21" s="38">
        <f t="shared" si="6"/>
        <v>105.08545109098526</v>
      </c>
      <c r="J21" s="38">
        <f t="shared" si="7"/>
        <v>17.774933545751402</v>
      </c>
      <c r="K21" s="39">
        <f t="shared" si="8"/>
        <v>556.42041727351125</v>
      </c>
      <c r="L21" s="38">
        <f t="shared" si="9"/>
        <v>77.765797405148959</v>
      </c>
      <c r="M21" s="40">
        <f t="shared" si="10"/>
        <v>247.6291138325746</v>
      </c>
      <c r="N21" s="38">
        <f t="shared" si="11"/>
        <v>81.925450378629819</v>
      </c>
      <c r="O21" s="38">
        <f t="shared" si="12"/>
        <v>78.155622275018956</v>
      </c>
      <c r="P21" s="41">
        <f t="shared" si="13"/>
        <v>155.9214196801679</v>
      </c>
      <c r="Q21" s="42">
        <f t="shared" si="14"/>
        <v>81.925450378629819</v>
      </c>
      <c r="R21" s="43">
        <f t="shared" si="15"/>
        <v>155.9214196801679</v>
      </c>
      <c r="S21" s="4"/>
      <c r="T21" s="4"/>
      <c r="U21" s="36" t="s">
        <v>72</v>
      </c>
      <c r="V21" s="37">
        <f t="shared" si="37"/>
        <v>-82.5</v>
      </c>
      <c r="W21" s="38">
        <f t="shared" si="16"/>
        <v>105.08545109098526</v>
      </c>
      <c r="X21" s="38">
        <f t="shared" si="17"/>
        <v>17.774933545751402</v>
      </c>
      <c r="Y21" s="39">
        <f t="shared" si="18"/>
        <v>720.92744363050144</v>
      </c>
      <c r="Z21" s="38">
        <f t="shared" si="19"/>
        <v>58.324348053861712</v>
      </c>
      <c r="AA21" s="40">
        <f t="shared" si="20"/>
        <v>278.40816000073266</v>
      </c>
      <c r="AB21" s="38">
        <f t="shared" si="21"/>
        <v>81.925450378629819</v>
      </c>
      <c r="AC21" s="38">
        <f t="shared" si="22"/>
        <v>101.26251881297169</v>
      </c>
      <c r="AD21" s="41">
        <f t="shared" si="23"/>
        <v>159.58686686683342</v>
      </c>
      <c r="AE21" s="42">
        <f t="shared" si="24"/>
        <v>81.925450378629819</v>
      </c>
      <c r="AF21" s="43">
        <f t="shared" si="25"/>
        <v>159.58686686683342</v>
      </c>
      <c r="AG21" s="4"/>
      <c r="AH21" s="36" t="s">
        <v>72</v>
      </c>
      <c r="AI21" s="37">
        <f t="shared" si="38"/>
        <v>-82.5</v>
      </c>
      <c r="AJ21" s="38">
        <f t="shared" si="26"/>
        <v>105.08545109098526</v>
      </c>
      <c r="AK21" s="38">
        <f t="shared" si="27"/>
        <v>17.774933545751402</v>
      </c>
      <c r="AL21" s="39">
        <f t="shared" si="28"/>
        <v>369.84511295871641</v>
      </c>
      <c r="AM21" s="38">
        <f t="shared" si="29"/>
        <v>103.42851054884811</v>
      </c>
      <c r="AN21" s="40">
        <f t="shared" si="30"/>
        <v>216.33435566409378</v>
      </c>
      <c r="AO21" s="38">
        <f t="shared" si="31"/>
        <v>81.925450378629819</v>
      </c>
      <c r="AP21" s="38">
        <f t="shared" si="32"/>
        <v>51.948983271141408</v>
      </c>
      <c r="AQ21" s="41">
        <f t="shared" si="33"/>
        <v>155.37749381998952</v>
      </c>
      <c r="AR21" s="42">
        <f t="shared" si="34"/>
        <v>81.925450378629819</v>
      </c>
      <c r="AS21" s="43">
        <f t="shared" si="35"/>
        <v>155.37749381998952</v>
      </c>
      <c r="AT21" s="4"/>
      <c r="AU21" s="35" t="s">
        <v>73</v>
      </c>
      <c r="AV21" s="76">
        <f t="shared" si="0"/>
        <v>0</v>
      </c>
      <c r="AW21" s="76">
        <f t="shared" si="1"/>
        <v>0</v>
      </c>
      <c r="AX21" s="76">
        <f t="shared" si="2"/>
        <v>311.0108334537241</v>
      </c>
      <c r="AY21" s="76">
        <f t="shared" si="3"/>
        <v>0</v>
      </c>
      <c r="AZ21" s="76">
        <f t="shared" si="4"/>
        <v>0</v>
      </c>
      <c r="BA21" s="76">
        <f t="shared" si="5"/>
        <v>240.75810016873771</v>
      </c>
    </row>
    <row r="22" spans="1:53">
      <c r="A22" s="3" t="s">
        <v>50</v>
      </c>
      <c r="B22" s="4" t="s">
        <v>74</v>
      </c>
      <c r="C22" s="4"/>
      <c r="D22" s="4"/>
      <c r="E22" s="4"/>
      <c r="F22" s="4"/>
      <c r="G22" s="36" t="s">
        <v>73</v>
      </c>
      <c r="H22" s="37">
        <f t="shared" si="36"/>
        <v>-75</v>
      </c>
      <c r="I22" s="38">
        <f t="shared" si="6"/>
        <v>101.54835944176268</v>
      </c>
      <c r="J22" s="38">
        <f t="shared" si="7"/>
        <v>23.894928757867831</v>
      </c>
      <c r="K22" s="39">
        <f t="shared" si="8"/>
        <v>667.39858293691418</v>
      </c>
      <c r="L22" s="38">
        <f t="shared" si="9"/>
        <v>87.079924017866389</v>
      </c>
      <c r="M22" s="40">
        <f t="shared" si="10"/>
        <v>357.41683763688218</v>
      </c>
      <c r="N22" s="38">
        <f t="shared" si="11"/>
        <v>74.972968808274871</v>
      </c>
      <c r="O22" s="38">
        <f t="shared" si="12"/>
        <v>173.03958335696447</v>
      </c>
      <c r="P22" s="41">
        <f t="shared" si="13"/>
        <v>260.11950737483085</v>
      </c>
      <c r="Q22" s="42">
        <f t="shared" si="14"/>
        <v>74.972968808274871</v>
      </c>
      <c r="R22" s="43">
        <f t="shared" si="15"/>
        <v>260.11950737483085</v>
      </c>
      <c r="S22" s="4"/>
      <c r="T22" s="4"/>
      <c r="U22" s="36" t="s">
        <v>73</v>
      </c>
      <c r="V22" s="37">
        <f t="shared" si="37"/>
        <v>-75</v>
      </c>
      <c r="W22" s="38">
        <f t="shared" si="16"/>
        <v>101.54835944176268</v>
      </c>
      <c r="X22" s="38">
        <f t="shared" si="17"/>
        <v>23.894928757867831</v>
      </c>
      <c r="Y22" s="39">
        <f t="shared" si="18"/>
        <v>814.39947244117502</v>
      </c>
      <c r="Z22" s="38">
        <f t="shared" si="19"/>
        <v>65.309943013399788</v>
      </c>
      <c r="AA22" s="40">
        <f t="shared" si="20"/>
        <v>395.19113464534666</v>
      </c>
      <c r="AB22" s="38">
        <f t="shared" si="21"/>
        <v>74.972968808274871</v>
      </c>
      <c r="AC22" s="38">
        <f t="shared" si="22"/>
        <v>211.15319840388898</v>
      </c>
      <c r="AD22" s="41">
        <f t="shared" si="23"/>
        <v>276.46314141728874</v>
      </c>
      <c r="AE22" s="42">
        <f t="shared" si="24"/>
        <v>74.972968808274871</v>
      </c>
      <c r="AF22" s="43">
        <f t="shared" si="25"/>
        <v>276.46314141728874</v>
      </c>
      <c r="AG22" s="4"/>
      <c r="AH22" s="36" t="s">
        <v>73</v>
      </c>
      <c r="AI22" s="37">
        <f t="shared" si="38"/>
        <v>-75</v>
      </c>
      <c r="AJ22" s="38">
        <f t="shared" si="26"/>
        <v>101.54835944176268</v>
      </c>
      <c r="AK22" s="38">
        <f t="shared" si="27"/>
        <v>23.894928757867831</v>
      </c>
      <c r="AL22" s="39">
        <f t="shared" si="28"/>
        <v>481.88963166373736</v>
      </c>
      <c r="AM22" s="38">
        <f t="shared" si="29"/>
        <v>115.81629894376231</v>
      </c>
      <c r="AN22" s="40">
        <f t="shared" si="30"/>
        <v>311.0108334537241</v>
      </c>
      <c r="AO22" s="38">
        <f t="shared" si="31"/>
        <v>74.972968808274871</v>
      </c>
      <c r="AP22" s="38">
        <f t="shared" si="32"/>
        <v>124.94180122497539</v>
      </c>
      <c r="AQ22" s="41">
        <f t="shared" si="33"/>
        <v>240.75810016873771</v>
      </c>
      <c r="AR22" s="42">
        <f t="shared" si="34"/>
        <v>74.972968808274871</v>
      </c>
      <c r="AS22" s="43">
        <f t="shared" si="35"/>
        <v>240.75810016873771</v>
      </c>
      <c r="AT22" s="4"/>
      <c r="AU22" s="35" t="s">
        <v>75</v>
      </c>
      <c r="AV22" s="76">
        <f t="shared" si="0"/>
        <v>0</v>
      </c>
      <c r="AW22" s="76">
        <f t="shared" si="1"/>
        <v>0</v>
      </c>
      <c r="AX22" s="76">
        <f t="shared" si="2"/>
        <v>411.05157527403071</v>
      </c>
      <c r="AY22" s="76">
        <f t="shared" si="3"/>
        <v>0</v>
      </c>
      <c r="AZ22" s="76">
        <f t="shared" si="4"/>
        <v>0</v>
      </c>
      <c r="BA22" s="76">
        <f t="shared" si="5"/>
        <v>338.65066860916988</v>
      </c>
    </row>
    <row r="23" spans="1:53">
      <c r="A23" s="4"/>
      <c r="B23" s="4"/>
      <c r="C23" s="4"/>
      <c r="D23" s="4"/>
      <c r="E23" s="4"/>
      <c r="F23" s="4"/>
      <c r="G23" s="36" t="s">
        <v>75</v>
      </c>
      <c r="H23" s="37">
        <f t="shared" si="36"/>
        <v>-67.5</v>
      </c>
      <c r="I23" s="38">
        <f t="shared" si="6"/>
        <v>98.003941623810746</v>
      </c>
      <c r="J23" s="38">
        <f t="shared" si="7"/>
        <v>30.092553235068713</v>
      </c>
      <c r="K23" s="39">
        <f t="shared" si="8"/>
        <v>745.35514765065295</v>
      </c>
      <c r="L23" s="38">
        <f t="shared" si="9"/>
        <v>94.838167100515022</v>
      </c>
      <c r="M23" s="40">
        <f t="shared" si="10"/>
        <v>468.55796260892498</v>
      </c>
      <c r="N23" s="38">
        <f t="shared" si="11"/>
        <v>68.038298607929477</v>
      </c>
      <c r="O23" s="38">
        <f t="shared" si="12"/>
        <v>278.75294625289268</v>
      </c>
      <c r="P23" s="41">
        <f t="shared" si="13"/>
        <v>373.59111335340771</v>
      </c>
      <c r="Q23" s="42">
        <f t="shared" si="14"/>
        <v>68.038298607929491</v>
      </c>
      <c r="R23" s="43">
        <f t="shared" si="15"/>
        <v>373.59111335340754</v>
      </c>
      <c r="S23" s="4"/>
      <c r="T23" s="4"/>
      <c r="U23" s="36" t="s">
        <v>75</v>
      </c>
      <c r="V23" s="37">
        <f t="shared" si="37"/>
        <v>-67.5</v>
      </c>
      <c r="W23" s="38">
        <f t="shared" si="16"/>
        <v>98.003941623810746</v>
      </c>
      <c r="X23" s="38">
        <f t="shared" si="17"/>
        <v>30.092553235068713</v>
      </c>
      <c r="Y23" s="39">
        <f t="shared" si="18"/>
        <v>876.24189212107524</v>
      </c>
      <c r="Z23" s="38">
        <f t="shared" si="19"/>
        <v>71.128625325386267</v>
      </c>
      <c r="AA23" s="40">
        <f t="shared" si="20"/>
        <v>510.47481052524313</v>
      </c>
      <c r="AB23" s="38">
        <f t="shared" si="21"/>
        <v>68.038298607929477</v>
      </c>
      <c r="AC23" s="38">
        <f t="shared" si="22"/>
        <v>327.70285390641874</v>
      </c>
      <c r="AD23" s="41">
        <f t="shared" si="23"/>
        <v>398.83147923180502</v>
      </c>
      <c r="AE23" s="42">
        <f t="shared" si="24"/>
        <v>68.038298607929491</v>
      </c>
      <c r="AF23" s="43">
        <f t="shared" si="25"/>
        <v>398.83147923180479</v>
      </c>
      <c r="AG23" s="4"/>
      <c r="AH23" s="36" t="s">
        <v>75</v>
      </c>
      <c r="AI23" s="37">
        <f t="shared" si="38"/>
        <v>-67.5</v>
      </c>
      <c r="AJ23" s="38">
        <f t="shared" si="26"/>
        <v>98.003941623810746</v>
      </c>
      <c r="AK23" s="38">
        <f t="shared" si="27"/>
        <v>30.092553235068713</v>
      </c>
      <c r="AL23" s="39">
        <f t="shared" si="28"/>
        <v>568.24448636841862</v>
      </c>
      <c r="AM23" s="38">
        <f t="shared" si="29"/>
        <v>126.13476224368499</v>
      </c>
      <c r="AN23" s="40">
        <f t="shared" si="30"/>
        <v>411.05157527403071</v>
      </c>
      <c r="AO23" s="38">
        <f t="shared" si="31"/>
        <v>68.038298607929477</v>
      </c>
      <c r="AP23" s="38">
        <f t="shared" si="32"/>
        <v>212.51590636548499</v>
      </c>
      <c r="AQ23" s="41">
        <f t="shared" si="33"/>
        <v>338.65066860917</v>
      </c>
      <c r="AR23" s="42">
        <f t="shared" si="34"/>
        <v>68.038298607929491</v>
      </c>
      <c r="AS23" s="43">
        <f t="shared" si="35"/>
        <v>338.65066860916988</v>
      </c>
      <c r="AT23" s="4"/>
      <c r="AU23" s="35" t="s">
        <v>76</v>
      </c>
      <c r="AV23" s="76">
        <f t="shared" si="0"/>
        <v>0</v>
      </c>
      <c r="AW23" s="76">
        <f t="shared" si="1"/>
        <v>0</v>
      </c>
      <c r="AX23" s="76">
        <f t="shared" si="2"/>
        <v>510.98011609525099</v>
      </c>
      <c r="AY23" s="76">
        <f t="shared" si="3"/>
        <v>0</v>
      </c>
      <c r="AZ23" s="76">
        <f t="shared" si="4"/>
        <v>0</v>
      </c>
      <c r="BA23" s="76">
        <f t="shared" si="5"/>
        <v>441.16317166908004</v>
      </c>
    </row>
    <row r="24" spans="1:53">
      <c r="A24" s="4"/>
      <c r="B24" s="4"/>
      <c r="C24" s="4"/>
      <c r="D24" s="4"/>
      <c r="E24" s="4"/>
      <c r="F24" s="4"/>
      <c r="G24" s="36" t="s">
        <v>76</v>
      </c>
      <c r="H24" s="37">
        <f t="shared" si="36"/>
        <v>-60</v>
      </c>
      <c r="I24" s="38">
        <f t="shared" si="6"/>
        <v>94.358918349997722</v>
      </c>
      <c r="J24" s="38">
        <f t="shared" si="7"/>
        <v>36.344805407649886</v>
      </c>
      <c r="K24" s="39">
        <f t="shared" si="8"/>
        <v>801.7543707249323</v>
      </c>
      <c r="L24" s="38">
        <f t="shared" si="9"/>
        <v>101.39752292043057</v>
      </c>
      <c r="M24" s="40">
        <f t="shared" si="10"/>
        <v>576.55182698718818</v>
      </c>
      <c r="N24" s="38">
        <f t="shared" si="11"/>
        <v>61.142375270579294</v>
      </c>
      <c r="O24" s="38">
        <f t="shared" si="12"/>
        <v>386.9545347768684</v>
      </c>
      <c r="P24" s="41">
        <f t="shared" si="13"/>
        <v>488.35205769729896</v>
      </c>
      <c r="Q24" s="42">
        <f t="shared" si="14"/>
        <v>61.142375270579294</v>
      </c>
      <c r="R24" s="43">
        <f t="shared" si="15"/>
        <v>488.35205769729896</v>
      </c>
      <c r="S24" s="4"/>
      <c r="T24" s="4"/>
      <c r="U24" s="36" t="s">
        <v>76</v>
      </c>
      <c r="V24" s="37">
        <f t="shared" si="37"/>
        <v>-60</v>
      </c>
      <c r="W24" s="38">
        <f t="shared" si="16"/>
        <v>94.358918349997722</v>
      </c>
      <c r="X24" s="38">
        <f t="shared" si="17"/>
        <v>36.344805407649886</v>
      </c>
      <c r="Y24" s="39">
        <f t="shared" si="18"/>
        <v>919.31132102934907</v>
      </c>
      <c r="Z24" s="38">
        <f t="shared" si="19"/>
        <v>76.04814219032292</v>
      </c>
      <c r="AA24" s="40">
        <f t="shared" si="20"/>
        <v>620.87177760054419</v>
      </c>
      <c r="AB24" s="38">
        <f t="shared" si="21"/>
        <v>61.142375270579294</v>
      </c>
      <c r="AC24" s="38">
        <f t="shared" si="22"/>
        <v>443.69160622395327</v>
      </c>
      <c r="AD24" s="41">
        <f t="shared" si="23"/>
        <v>519.73974841427616</v>
      </c>
      <c r="AE24" s="42">
        <f t="shared" si="24"/>
        <v>61.142375270579294</v>
      </c>
      <c r="AF24" s="43">
        <f t="shared" si="25"/>
        <v>519.73974841427616</v>
      </c>
      <c r="AG24" s="4"/>
      <c r="AH24" s="36" t="s">
        <v>76</v>
      </c>
      <c r="AI24" s="37">
        <f t="shared" si="38"/>
        <v>-60</v>
      </c>
      <c r="AJ24" s="38">
        <f t="shared" si="26"/>
        <v>94.358918349997722</v>
      </c>
      <c r="AK24" s="38">
        <f t="shared" si="27"/>
        <v>36.344805407649886</v>
      </c>
      <c r="AL24" s="39">
        <f t="shared" si="28"/>
        <v>634.6506435902794</v>
      </c>
      <c r="AM24" s="38">
        <f t="shared" si="29"/>
        <v>134.85870548417265</v>
      </c>
      <c r="AN24" s="40">
        <f t="shared" si="30"/>
        <v>510.98011609525099</v>
      </c>
      <c r="AO24" s="38">
        <f t="shared" si="31"/>
        <v>61.142375270579294</v>
      </c>
      <c r="AP24" s="38">
        <f t="shared" si="32"/>
        <v>306.30446618490737</v>
      </c>
      <c r="AQ24" s="41">
        <f t="shared" si="33"/>
        <v>441.16317166908004</v>
      </c>
      <c r="AR24" s="42">
        <f t="shared" si="34"/>
        <v>61.142375270579294</v>
      </c>
      <c r="AS24" s="43">
        <f t="shared" si="35"/>
        <v>441.16317166908004</v>
      </c>
      <c r="AT24" s="4"/>
      <c r="AU24" s="35" t="s">
        <v>77</v>
      </c>
      <c r="AV24" s="76">
        <f t="shared" si="0"/>
        <v>0</v>
      </c>
      <c r="AW24" s="76">
        <f t="shared" si="1"/>
        <v>0</v>
      </c>
      <c r="AX24" s="76">
        <f t="shared" si="2"/>
        <v>606.71492409563132</v>
      </c>
      <c r="AY24" s="76">
        <f t="shared" si="3"/>
        <v>0</v>
      </c>
      <c r="AZ24" s="76">
        <f t="shared" si="4"/>
        <v>0</v>
      </c>
      <c r="BA24" s="76">
        <f t="shared" si="5"/>
        <v>542.33357954354437</v>
      </c>
    </row>
    <row r="25" spans="1:53">
      <c r="A25" s="3" t="s">
        <v>78</v>
      </c>
      <c r="B25" s="4"/>
      <c r="C25" s="4"/>
      <c r="D25" s="4"/>
      <c r="E25" s="4"/>
      <c r="F25" s="4"/>
      <c r="G25" s="36" t="s">
        <v>77</v>
      </c>
      <c r="H25" s="37">
        <f t="shared" si="36"/>
        <v>-52.5</v>
      </c>
      <c r="I25" s="38">
        <f t="shared" si="6"/>
        <v>90.489400568933547</v>
      </c>
      <c r="J25" s="38">
        <f t="shared" si="7"/>
        <v>42.627895960940407</v>
      </c>
      <c r="K25" s="39">
        <f t="shared" si="8"/>
        <v>843.44083139399788</v>
      </c>
      <c r="L25" s="38">
        <f t="shared" si="9"/>
        <v>106.95610664546503</v>
      </c>
      <c r="M25" s="40">
        <f t="shared" si="10"/>
        <v>678.16314889191005</v>
      </c>
      <c r="N25" s="38">
        <f t="shared" si="11"/>
        <v>54.312798803565336</v>
      </c>
      <c r="O25" s="38">
        <f t="shared" si="12"/>
        <v>492.02946843441265</v>
      </c>
      <c r="P25" s="41">
        <f t="shared" si="13"/>
        <v>598.98557507987766</v>
      </c>
      <c r="Q25" s="42">
        <f t="shared" si="14"/>
        <v>54.312798803565336</v>
      </c>
      <c r="R25" s="43">
        <f t="shared" si="15"/>
        <v>598.98557507987766</v>
      </c>
      <c r="S25" s="4"/>
      <c r="T25" s="4"/>
      <c r="U25" s="36" t="s">
        <v>77</v>
      </c>
      <c r="V25" s="37">
        <f t="shared" si="37"/>
        <v>-52.5</v>
      </c>
      <c r="W25" s="38">
        <f t="shared" si="16"/>
        <v>90.489400568933547</v>
      </c>
      <c r="X25" s="38">
        <f t="shared" si="17"/>
        <v>42.627895960940407</v>
      </c>
      <c r="Y25" s="39">
        <f t="shared" si="18"/>
        <v>950.34013567532725</v>
      </c>
      <c r="Z25" s="38">
        <f t="shared" si="19"/>
        <v>80.217079984098774</v>
      </c>
      <c r="AA25" s="40">
        <f t="shared" si="20"/>
        <v>723.81999535399825</v>
      </c>
      <c r="AB25" s="38">
        <f t="shared" si="21"/>
        <v>54.312798803565336</v>
      </c>
      <c r="AC25" s="38">
        <f t="shared" si="22"/>
        <v>554.39022440424185</v>
      </c>
      <c r="AD25" s="41">
        <f t="shared" si="23"/>
        <v>634.60730438834059</v>
      </c>
      <c r="AE25" s="42">
        <f t="shared" si="24"/>
        <v>54.312798803565336</v>
      </c>
      <c r="AF25" s="43">
        <f t="shared" si="25"/>
        <v>634.60730438834059</v>
      </c>
      <c r="AG25" s="4"/>
      <c r="AH25" s="36" t="s">
        <v>77</v>
      </c>
      <c r="AI25" s="37">
        <f t="shared" si="38"/>
        <v>-52.5</v>
      </c>
      <c r="AJ25" s="38">
        <f t="shared" si="26"/>
        <v>90.489400568933547</v>
      </c>
      <c r="AK25" s="38">
        <f t="shared" si="27"/>
        <v>42.627895960940407</v>
      </c>
      <c r="AL25" s="39">
        <f t="shared" si="28"/>
        <v>685.82367659039699</v>
      </c>
      <c r="AM25" s="38">
        <f t="shared" si="29"/>
        <v>142.25162183846848</v>
      </c>
      <c r="AN25" s="40">
        <f t="shared" si="30"/>
        <v>606.71492409563132</v>
      </c>
      <c r="AO25" s="38">
        <f t="shared" si="31"/>
        <v>54.312798803565336</v>
      </c>
      <c r="AP25" s="38">
        <f t="shared" si="32"/>
        <v>400.08195770507592</v>
      </c>
      <c r="AQ25" s="41">
        <f t="shared" si="33"/>
        <v>542.33357954354437</v>
      </c>
      <c r="AR25" s="42">
        <f t="shared" si="34"/>
        <v>54.312798803565336</v>
      </c>
      <c r="AS25" s="43">
        <f t="shared" si="35"/>
        <v>542.33357954354437</v>
      </c>
      <c r="AT25" s="4"/>
      <c r="AU25" s="35" t="s">
        <v>79</v>
      </c>
      <c r="AV25" s="76">
        <f t="shared" si="0"/>
        <v>0</v>
      </c>
      <c r="AW25" s="76">
        <f t="shared" si="1"/>
        <v>0</v>
      </c>
      <c r="AX25" s="76">
        <f t="shared" si="2"/>
        <v>695.08653730539311</v>
      </c>
      <c r="AY25" s="76">
        <f t="shared" si="3"/>
        <v>0</v>
      </c>
      <c r="AZ25" s="76">
        <f t="shared" si="4"/>
        <v>0</v>
      </c>
      <c r="BA25" s="76">
        <f t="shared" si="5"/>
        <v>637.58719620590409</v>
      </c>
    </row>
    <row r="26" spans="1:53">
      <c r="A26" s="3" t="s">
        <v>80</v>
      </c>
      <c r="B26" s="4"/>
      <c r="C26" s="4"/>
      <c r="D26" s="4"/>
      <c r="E26" s="4"/>
      <c r="F26" s="4"/>
      <c r="G26" s="36" t="s">
        <v>79</v>
      </c>
      <c r="H26" s="37">
        <f t="shared" si="36"/>
        <v>-45</v>
      </c>
      <c r="I26" s="38">
        <f t="shared" si="6"/>
        <v>86.214519312092335</v>
      </c>
      <c r="J26" s="38">
        <f t="shared" si="7"/>
        <v>48.914003776593333</v>
      </c>
      <c r="K26" s="39">
        <f t="shared" si="8"/>
        <v>874.62409516120636</v>
      </c>
      <c r="L26" s="38">
        <f t="shared" si="9"/>
        <v>111.63360764022234</v>
      </c>
      <c r="M26" s="40">
        <f t="shared" si="10"/>
        <v>770.85881429860649</v>
      </c>
      <c r="N26" s="38">
        <f t="shared" si="11"/>
        <v>47.589447153213143</v>
      </c>
      <c r="O26" s="38">
        <f t="shared" si="12"/>
        <v>589.88006333307408</v>
      </c>
      <c r="P26" s="41">
        <f t="shared" si="13"/>
        <v>701.51367097329637</v>
      </c>
      <c r="Q26" s="42">
        <f t="shared" si="14"/>
        <v>47.589447153213143</v>
      </c>
      <c r="R26" s="43">
        <f t="shared" si="15"/>
        <v>701.51367097329637</v>
      </c>
      <c r="S26" s="4"/>
      <c r="T26" s="4"/>
      <c r="U26" s="36" t="s">
        <v>79</v>
      </c>
      <c r="V26" s="37">
        <f t="shared" si="37"/>
        <v>-45</v>
      </c>
      <c r="W26" s="38">
        <f t="shared" si="16"/>
        <v>86.214519312092335</v>
      </c>
      <c r="X26" s="38">
        <f t="shared" si="17"/>
        <v>48.914003776593333</v>
      </c>
      <c r="Y26" s="39">
        <f t="shared" si="18"/>
        <v>973.14506039446292</v>
      </c>
      <c r="Z26" s="38">
        <f t="shared" si="19"/>
        <v>83.725205730166763</v>
      </c>
      <c r="AA26" s="40">
        <f t="shared" si="20"/>
        <v>817.20803234825064</v>
      </c>
      <c r="AB26" s="38">
        <f t="shared" si="21"/>
        <v>47.589447153213143</v>
      </c>
      <c r="AC26" s="38">
        <f t="shared" si="22"/>
        <v>656.32638413871962</v>
      </c>
      <c r="AD26" s="41">
        <f t="shared" si="23"/>
        <v>740.05158986888637</v>
      </c>
      <c r="AE26" s="42">
        <f t="shared" si="24"/>
        <v>47.589447153213143</v>
      </c>
      <c r="AF26" s="43">
        <f t="shared" si="25"/>
        <v>740.05158986888637</v>
      </c>
      <c r="AG26" s="4"/>
      <c r="AH26" s="36" t="s">
        <v>79</v>
      </c>
      <c r="AI26" s="37">
        <f t="shared" si="38"/>
        <v>-45</v>
      </c>
      <c r="AJ26" s="38">
        <f t="shared" si="26"/>
        <v>86.214519312092335</v>
      </c>
      <c r="AK26" s="38">
        <f t="shared" si="27"/>
        <v>48.914003776593333</v>
      </c>
      <c r="AL26" s="39">
        <f t="shared" si="28"/>
        <v>725.21746686116967</v>
      </c>
      <c r="AM26" s="38">
        <f t="shared" si="29"/>
        <v>148.47269816149571</v>
      </c>
      <c r="AN26" s="40">
        <f t="shared" si="30"/>
        <v>695.08653730539311</v>
      </c>
      <c r="AO26" s="38">
        <f t="shared" si="31"/>
        <v>47.589447153213143</v>
      </c>
      <c r="AP26" s="38">
        <f t="shared" si="32"/>
        <v>489.11449804440844</v>
      </c>
      <c r="AQ26" s="41">
        <f t="shared" si="33"/>
        <v>637.58719620590409</v>
      </c>
      <c r="AR26" s="42">
        <f t="shared" si="34"/>
        <v>47.589447153213143</v>
      </c>
      <c r="AS26" s="43">
        <f t="shared" si="35"/>
        <v>637.58719620590409</v>
      </c>
      <c r="AT26" s="4"/>
      <c r="AU26" s="44" t="s">
        <v>81</v>
      </c>
      <c r="AV26" s="76">
        <f t="shared" si="0"/>
        <v>0</v>
      </c>
      <c r="AW26" s="76">
        <f t="shared" si="1"/>
        <v>0</v>
      </c>
      <c r="AX26" s="76">
        <f t="shared" si="2"/>
        <v>773.56803741254214</v>
      </c>
      <c r="AY26" s="76">
        <f t="shared" si="3"/>
        <v>0</v>
      </c>
      <c r="AZ26" s="76">
        <f t="shared" si="4"/>
        <v>0</v>
      </c>
      <c r="BA26" s="76">
        <f t="shared" si="5"/>
        <v>723.34762221759559</v>
      </c>
    </row>
    <row r="27" spans="1:53">
      <c r="A27" s="4"/>
      <c r="B27" s="34"/>
      <c r="C27" s="45" t="s">
        <v>82</v>
      </c>
      <c r="D27" s="45" t="s">
        <v>83</v>
      </c>
      <c r="E27" s="45" t="s">
        <v>84</v>
      </c>
      <c r="F27" s="4"/>
      <c r="G27" s="46" t="s">
        <v>81</v>
      </c>
      <c r="H27" s="37">
        <f t="shared" si="36"/>
        <v>-37.5</v>
      </c>
      <c r="I27" s="38">
        <f t="shared" si="6"/>
        <v>81.244308736137157</v>
      </c>
      <c r="J27" s="38">
        <f t="shared" si="7"/>
        <v>55.165334487161587</v>
      </c>
      <c r="K27" s="39">
        <f t="shared" si="8"/>
        <v>897.98214342072629</v>
      </c>
      <c r="L27" s="38">
        <f t="shared" si="9"/>
        <v>115.50632017405725</v>
      </c>
      <c r="M27" s="40">
        <f t="shared" si="10"/>
        <v>852.5734412995929</v>
      </c>
      <c r="N27" s="38">
        <f t="shared" si="11"/>
        <v>41.034695118017339</v>
      </c>
      <c r="O27" s="38">
        <f t="shared" si="12"/>
        <v>677.35885854236449</v>
      </c>
      <c r="P27" s="41">
        <f t="shared" si="13"/>
        <v>792.86517871642172</v>
      </c>
      <c r="Q27" s="42">
        <f t="shared" si="14"/>
        <v>41.034695118017339</v>
      </c>
      <c r="R27" s="43">
        <f t="shared" si="15"/>
        <v>792.86517871642172</v>
      </c>
      <c r="S27" s="4"/>
      <c r="T27" s="4"/>
      <c r="U27" s="46" t="s">
        <v>81</v>
      </c>
      <c r="V27" s="37">
        <f t="shared" si="37"/>
        <v>-37.5</v>
      </c>
      <c r="W27" s="38">
        <f t="shared" si="16"/>
        <v>81.244308736137157</v>
      </c>
      <c r="X27" s="38">
        <f t="shared" si="17"/>
        <v>55.165334487161587</v>
      </c>
      <c r="Y27" s="39">
        <f t="shared" si="18"/>
        <v>990.02382951932748</v>
      </c>
      <c r="Z27" s="38">
        <f t="shared" si="19"/>
        <v>86.629740130542942</v>
      </c>
      <c r="AA27" s="40">
        <f t="shared" si="20"/>
        <v>899.24502342532469</v>
      </c>
      <c r="AB27" s="38">
        <f t="shared" si="21"/>
        <v>41.034695118017339</v>
      </c>
      <c r="AC27" s="38">
        <f t="shared" si="22"/>
        <v>746.78702244389638</v>
      </c>
      <c r="AD27" s="41">
        <f t="shared" si="23"/>
        <v>833.4167625744393</v>
      </c>
      <c r="AE27" s="42">
        <f t="shared" si="24"/>
        <v>41.034695118017339</v>
      </c>
      <c r="AF27" s="43">
        <f t="shared" si="25"/>
        <v>833.4167625744393</v>
      </c>
      <c r="AG27" s="4"/>
      <c r="AH27" s="46" t="s">
        <v>81</v>
      </c>
      <c r="AI27" s="37">
        <f t="shared" si="38"/>
        <v>-37.5</v>
      </c>
      <c r="AJ27" s="38">
        <f t="shared" si="26"/>
        <v>81.244308736137157</v>
      </c>
      <c r="AK27" s="38">
        <f t="shared" si="27"/>
        <v>55.165334487161587</v>
      </c>
      <c r="AL27" s="39">
        <f t="shared" si="28"/>
        <v>755.28970579940494</v>
      </c>
      <c r="AM27" s="38">
        <f t="shared" si="29"/>
        <v>153.62340583149614</v>
      </c>
      <c r="AN27" s="40">
        <f t="shared" si="30"/>
        <v>773.56803741254214</v>
      </c>
      <c r="AO27" s="38">
        <f t="shared" si="31"/>
        <v>41.034695118017339</v>
      </c>
      <c r="AP27" s="38">
        <f t="shared" si="32"/>
        <v>569.72421638609944</v>
      </c>
      <c r="AQ27" s="41">
        <f t="shared" si="33"/>
        <v>723.34762221759559</v>
      </c>
      <c r="AR27" s="42">
        <f t="shared" si="34"/>
        <v>41.034695118017339</v>
      </c>
      <c r="AS27" s="43">
        <f t="shared" si="35"/>
        <v>723.34762221759559</v>
      </c>
      <c r="AT27" s="4"/>
      <c r="AU27" s="35" t="s">
        <v>85</v>
      </c>
      <c r="AV27" s="76">
        <f t="shared" si="0"/>
        <v>0</v>
      </c>
      <c r="AW27" s="76">
        <f t="shared" si="1"/>
        <v>0</v>
      </c>
      <c r="AX27" s="76">
        <f t="shared" si="2"/>
        <v>840.13402129751182</v>
      </c>
      <c r="AY27" s="76">
        <f t="shared" si="3"/>
        <v>0</v>
      </c>
      <c r="AZ27" s="76">
        <f t="shared" si="4"/>
        <v>0</v>
      </c>
      <c r="BA27" s="76">
        <f t="shared" si="5"/>
        <v>796.80314176287368</v>
      </c>
    </row>
    <row r="28" spans="1:53">
      <c r="A28" s="4"/>
      <c r="B28" s="34" t="s">
        <v>86</v>
      </c>
      <c r="C28" s="34">
        <v>1210</v>
      </c>
      <c r="D28" s="34">
        <v>1230</v>
      </c>
      <c r="E28" s="34">
        <v>1260</v>
      </c>
      <c r="F28" s="4"/>
      <c r="G28" s="36" t="s">
        <v>85</v>
      </c>
      <c r="H28" s="37">
        <f t="shared" si="36"/>
        <v>-30</v>
      </c>
      <c r="I28" s="38">
        <f t="shared" si="6"/>
        <v>75.067945495362594</v>
      </c>
      <c r="J28" s="38">
        <f t="shared" si="7"/>
        <v>61.321426616527987</v>
      </c>
      <c r="K28" s="39">
        <f t="shared" si="8"/>
        <v>915.26500150360164</v>
      </c>
      <c r="L28" s="38">
        <f t="shared" si="9"/>
        <v>118.62448814432405</v>
      </c>
      <c r="M28" s="40">
        <f t="shared" si="10"/>
        <v>921.60998634346197</v>
      </c>
      <c r="N28" s="38">
        <f t="shared" si="11"/>
        <v>34.753262632828424</v>
      </c>
      <c r="O28" s="38">
        <f t="shared" si="12"/>
        <v>751.99497726018058</v>
      </c>
      <c r="P28" s="41">
        <f t="shared" si="13"/>
        <v>870.61946540450458</v>
      </c>
      <c r="Q28" s="42">
        <f t="shared" si="14"/>
        <v>34.753262632828424</v>
      </c>
      <c r="R28" s="43">
        <f t="shared" si="15"/>
        <v>870.61946540450458</v>
      </c>
      <c r="S28" s="4"/>
      <c r="T28" s="4"/>
      <c r="U28" s="36" t="s">
        <v>85</v>
      </c>
      <c r="V28" s="37">
        <f t="shared" si="37"/>
        <v>-30</v>
      </c>
      <c r="W28" s="38">
        <f t="shared" si="16"/>
        <v>75.067945495362594</v>
      </c>
      <c r="X28" s="38">
        <f t="shared" si="17"/>
        <v>61.321426616527987</v>
      </c>
      <c r="Y28" s="39">
        <f t="shared" si="18"/>
        <v>1002.4200284468286</v>
      </c>
      <c r="Z28" s="38">
        <f t="shared" si="19"/>
        <v>88.968366108243046</v>
      </c>
      <c r="AA28" s="40">
        <f t="shared" si="20"/>
        <v>968.41720838324534</v>
      </c>
      <c r="AB28" s="38">
        <f t="shared" si="21"/>
        <v>34.753262632828424</v>
      </c>
      <c r="AC28" s="38">
        <f t="shared" si="22"/>
        <v>823.60280930512135</v>
      </c>
      <c r="AD28" s="41">
        <f t="shared" si="23"/>
        <v>912.57117541336436</v>
      </c>
      <c r="AE28" s="42">
        <f t="shared" si="24"/>
        <v>34.753262632828424</v>
      </c>
      <c r="AF28" s="43">
        <f t="shared" si="25"/>
        <v>912.57117541336436</v>
      </c>
      <c r="AG28" s="4"/>
      <c r="AH28" s="36" t="s">
        <v>85</v>
      </c>
      <c r="AI28" s="37">
        <f t="shared" si="38"/>
        <v>-30</v>
      </c>
      <c r="AJ28" s="38">
        <f t="shared" si="26"/>
        <v>75.067945495362594</v>
      </c>
      <c r="AK28" s="38">
        <f t="shared" si="27"/>
        <v>61.321426616527987</v>
      </c>
      <c r="AL28" s="39">
        <f t="shared" si="28"/>
        <v>777.77666892049331</v>
      </c>
      <c r="AM28" s="38">
        <f t="shared" si="29"/>
        <v>157.77056923195099</v>
      </c>
      <c r="AN28" s="40">
        <f t="shared" si="30"/>
        <v>840.13402129751182</v>
      </c>
      <c r="AO28" s="38">
        <f t="shared" si="31"/>
        <v>34.753262632828424</v>
      </c>
      <c r="AP28" s="38">
        <f t="shared" si="32"/>
        <v>639.03257253092272</v>
      </c>
      <c r="AQ28" s="41">
        <f t="shared" si="33"/>
        <v>796.80314176287368</v>
      </c>
      <c r="AR28" s="42">
        <f t="shared" si="34"/>
        <v>34.753262632828424</v>
      </c>
      <c r="AS28" s="43">
        <f t="shared" si="35"/>
        <v>796.80314176287368</v>
      </c>
      <c r="AT28" s="4"/>
      <c r="AU28" s="35" t="s">
        <v>87</v>
      </c>
      <c r="AV28" s="76">
        <f t="shared" si="0"/>
        <v>0</v>
      </c>
      <c r="AW28" s="76">
        <f t="shared" si="1"/>
        <v>0</v>
      </c>
      <c r="AX28" s="76">
        <f t="shared" si="2"/>
        <v>893.19446558249808</v>
      </c>
      <c r="AY28" s="76">
        <f t="shared" si="3"/>
        <v>0</v>
      </c>
      <c r="AZ28" s="76">
        <f t="shared" si="4"/>
        <v>0</v>
      </c>
      <c r="BA28" s="76">
        <f t="shared" si="5"/>
        <v>855.77859646166246</v>
      </c>
    </row>
    <row r="29" spans="1:53">
      <c r="A29" s="4"/>
      <c r="B29" s="34" t="s">
        <v>88</v>
      </c>
      <c r="C29" s="34">
        <v>6</v>
      </c>
      <c r="D29" s="34">
        <v>3.8</v>
      </c>
      <c r="E29" s="34">
        <v>2.2999999999999998</v>
      </c>
      <c r="F29" s="4"/>
      <c r="G29" s="36" t="s">
        <v>87</v>
      </c>
      <c r="H29" s="37">
        <f t="shared" si="36"/>
        <v>-22.5</v>
      </c>
      <c r="I29" s="38">
        <f t="shared" si="6"/>
        <v>66.695026158456514</v>
      </c>
      <c r="J29" s="38">
        <f t="shared" si="7"/>
        <v>67.268044800726742</v>
      </c>
      <c r="K29" s="39">
        <f t="shared" si="8"/>
        <v>927.6356330765858</v>
      </c>
      <c r="L29" s="38">
        <f t="shared" si="9"/>
        <v>121.02167939139186</v>
      </c>
      <c r="M29" s="40">
        <f t="shared" si="10"/>
        <v>976.60109700790952</v>
      </c>
      <c r="N29" s="38">
        <f t="shared" si="11"/>
        <v>28.932085346714359</v>
      </c>
      <c r="O29" s="38">
        <f t="shared" si="12"/>
        <v>811.86091210629615</v>
      </c>
      <c r="P29" s="41">
        <f t="shared" si="13"/>
        <v>932.88259149768805</v>
      </c>
      <c r="Q29" s="42">
        <f t="shared" si="14"/>
        <v>28.932085346714359</v>
      </c>
      <c r="R29" s="43">
        <f t="shared" si="15"/>
        <v>932.88259149768805</v>
      </c>
      <c r="S29" s="4"/>
      <c r="T29" s="4"/>
      <c r="U29" s="36" t="s">
        <v>87</v>
      </c>
      <c r="V29" s="37">
        <f t="shared" si="37"/>
        <v>-22.5</v>
      </c>
      <c r="W29" s="38">
        <f t="shared" si="16"/>
        <v>66.695026158456514</v>
      </c>
      <c r="X29" s="38">
        <f t="shared" si="17"/>
        <v>67.268044800726742</v>
      </c>
      <c r="Y29" s="39">
        <f t="shared" si="18"/>
        <v>1011.2647054387581</v>
      </c>
      <c r="Z29" s="38">
        <f t="shared" si="19"/>
        <v>90.766259543543896</v>
      </c>
      <c r="AA29" s="40">
        <f t="shared" si="20"/>
        <v>1023.4786704131675</v>
      </c>
      <c r="AB29" s="38">
        <f t="shared" si="21"/>
        <v>28.932085346714359</v>
      </c>
      <c r="AC29" s="38">
        <f t="shared" si="22"/>
        <v>885.05255389497597</v>
      </c>
      <c r="AD29" s="41">
        <f t="shared" si="23"/>
        <v>975.8188134385199</v>
      </c>
      <c r="AE29" s="42">
        <f t="shared" si="24"/>
        <v>28.932085346714359</v>
      </c>
      <c r="AF29" s="43">
        <f t="shared" si="25"/>
        <v>975.8188134385199</v>
      </c>
      <c r="AG29" s="4"/>
      <c r="AH29" s="36" t="s">
        <v>87</v>
      </c>
      <c r="AI29" s="37">
        <f t="shared" si="38"/>
        <v>-22.5</v>
      </c>
      <c r="AJ29" s="38">
        <f t="shared" si="26"/>
        <v>66.695026158456514</v>
      </c>
      <c r="AK29" s="38">
        <f t="shared" si="27"/>
        <v>67.268044800726742</v>
      </c>
      <c r="AL29" s="39">
        <f t="shared" si="28"/>
        <v>793.90393230395796</v>
      </c>
      <c r="AM29" s="38">
        <f t="shared" si="29"/>
        <v>160.95883359055117</v>
      </c>
      <c r="AN29" s="40">
        <f t="shared" si="30"/>
        <v>893.19446558249808</v>
      </c>
      <c r="AO29" s="38">
        <f t="shared" si="31"/>
        <v>28.932085346714359</v>
      </c>
      <c r="AP29" s="38">
        <f t="shared" si="32"/>
        <v>694.81976287111127</v>
      </c>
      <c r="AQ29" s="41">
        <f t="shared" si="33"/>
        <v>855.77859646166246</v>
      </c>
      <c r="AR29" s="42">
        <f t="shared" si="34"/>
        <v>28.932085346714359</v>
      </c>
      <c r="AS29" s="43">
        <f t="shared" si="35"/>
        <v>855.77859646166246</v>
      </c>
      <c r="AT29" s="4"/>
      <c r="AU29" s="35" t="s">
        <v>89</v>
      </c>
      <c r="AV29" s="76">
        <f t="shared" si="0"/>
        <v>0</v>
      </c>
      <c r="AW29" s="76">
        <f t="shared" si="1"/>
        <v>0</v>
      </c>
      <c r="AX29" s="76">
        <f t="shared" si="2"/>
        <v>931.58360592559427</v>
      </c>
      <c r="AY29" s="76">
        <f t="shared" si="3"/>
        <v>0</v>
      </c>
      <c r="AZ29" s="76">
        <f t="shared" si="4"/>
        <v>0</v>
      </c>
      <c r="BA29" s="76">
        <f t="shared" si="5"/>
        <v>898.68417144956311</v>
      </c>
    </row>
    <row r="30" spans="1:53">
      <c r="A30" s="4"/>
      <c r="B30" s="34" t="s">
        <v>90</v>
      </c>
      <c r="C30" s="34">
        <v>1</v>
      </c>
      <c r="D30" s="34">
        <v>1.6</v>
      </c>
      <c r="E30" s="34">
        <v>3</v>
      </c>
      <c r="F30" s="4"/>
      <c r="G30" s="36" t="s">
        <v>89</v>
      </c>
      <c r="H30" s="37">
        <f t="shared" si="36"/>
        <v>-15</v>
      </c>
      <c r="I30" s="38">
        <f t="shared" si="6"/>
        <v>54.042633040904875</v>
      </c>
      <c r="J30" s="38">
        <f t="shared" si="7"/>
        <v>72.750964053078462</v>
      </c>
      <c r="K30" s="39">
        <f t="shared" si="8"/>
        <v>935.87444403971062</v>
      </c>
      <c r="L30" s="38">
        <f t="shared" si="9"/>
        <v>122.72015556797237</v>
      </c>
      <c r="M30" s="40">
        <f t="shared" si="10"/>
        <v>1016.5035846266303</v>
      </c>
      <c r="N30" s="38">
        <f t="shared" si="11"/>
        <v>23.917066225465096</v>
      </c>
      <c r="O30" s="38">
        <f t="shared" si="12"/>
        <v>855.51393632801523</v>
      </c>
      <c r="P30" s="41">
        <f t="shared" si="13"/>
        <v>978.2340918959876</v>
      </c>
      <c r="Q30" s="42">
        <f t="shared" si="14"/>
        <v>23.91706622546511</v>
      </c>
      <c r="R30" s="43">
        <f t="shared" si="15"/>
        <v>978.2340918959876</v>
      </c>
      <c r="S30" s="3"/>
      <c r="T30" s="3"/>
      <c r="U30" s="36" t="s">
        <v>89</v>
      </c>
      <c r="V30" s="37">
        <f t="shared" si="37"/>
        <v>-15</v>
      </c>
      <c r="W30" s="38">
        <f t="shared" si="16"/>
        <v>54.042633040904875</v>
      </c>
      <c r="X30" s="38">
        <f t="shared" si="17"/>
        <v>72.750964053078462</v>
      </c>
      <c r="Y30" s="39">
        <f t="shared" si="18"/>
        <v>1017.1647655588566</v>
      </c>
      <c r="Z30" s="38">
        <f t="shared" si="19"/>
        <v>92.040116675979277</v>
      </c>
      <c r="AA30" s="40">
        <f t="shared" si="20"/>
        <v>1063.4578296702505</v>
      </c>
      <c r="AB30" s="38">
        <f t="shared" si="21"/>
        <v>23.917066225465096</v>
      </c>
      <c r="AC30" s="38">
        <f t="shared" si="22"/>
        <v>929.82412119429171</v>
      </c>
      <c r="AD30" s="41">
        <f t="shared" si="23"/>
        <v>1021.8642378702709</v>
      </c>
      <c r="AE30" s="42">
        <f t="shared" si="24"/>
        <v>23.91706622546511</v>
      </c>
      <c r="AF30" s="43">
        <f t="shared" si="25"/>
        <v>1021.8642378702709</v>
      </c>
      <c r="AG30" s="3"/>
      <c r="AH30" s="36" t="s">
        <v>89</v>
      </c>
      <c r="AI30" s="37">
        <f t="shared" si="38"/>
        <v>-15</v>
      </c>
      <c r="AJ30" s="38">
        <f t="shared" si="26"/>
        <v>54.042633040904875</v>
      </c>
      <c r="AK30" s="38">
        <f t="shared" si="27"/>
        <v>72.750964053078462</v>
      </c>
      <c r="AL30" s="39">
        <f t="shared" si="28"/>
        <v>804.55051145276491</v>
      </c>
      <c r="AM30" s="38">
        <f t="shared" si="29"/>
        <v>163.21780690540325</v>
      </c>
      <c r="AN30" s="40">
        <f t="shared" si="30"/>
        <v>931.58360592559427</v>
      </c>
      <c r="AO30" s="38">
        <f t="shared" si="31"/>
        <v>23.917066225465096</v>
      </c>
      <c r="AP30" s="38">
        <f t="shared" si="32"/>
        <v>735.46636454415989</v>
      </c>
      <c r="AQ30" s="41">
        <f t="shared" si="33"/>
        <v>898.68417144956311</v>
      </c>
      <c r="AR30" s="42">
        <f t="shared" si="34"/>
        <v>23.91706622546511</v>
      </c>
      <c r="AS30" s="43">
        <f t="shared" si="35"/>
        <v>898.68417144956311</v>
      </c>
      <c r="AT30" s="3"/>
      <c r="AU30" s="35" t="s">
        <v>91</v>
      </c>
      <c r="AV30" s="76">
        <f t="shared" si="0"/>
        <v>0</v>
      </c>
      <c r="AW30" s="76">
        <f t="shared" si="1"/>
        <v>0</v>
      </c>
      <c r="AX30" s="76">
        <f t="shared" si="2"/>
        <v>954.62124672466337</v>
      </c>
      <c r="AY30" s="76">
        <f t="shared" si="3"/>
        <v>0</v>
      </c>
      <c r="AZ30" s="76">
        <f t="shared" si="4"/>
        <v>0</v>
      </c>
      <c r="BA30" s="76">
        <f t="shared" si="5"/>
        <v>924.54975263775418</v>
      </c>
    </row>
    <row r="31" spans="1:53">
      <c r="A31" s="4"/>
      <c r="B31" s="34" t="s">
        <v>43</v>
      </c>
      <c r="C31" s="34">
        <v>0.75</v>
      </c>
      <c r="D31" s="34">
        <v>1</v>
      </c>
      <c r="E31" s="34">
        <v>1.33</v>
      </c>
      <c r="F31" s="4"/>
      <c r="G31" s="36" t="s">
        <v>91</v>
      </c>
      <c r="H31" s="37">
        <f t="shared" si="36"/>
        <v>-7.5</v>
      </c>
      <c r="I31" s="38">
        <f t="shared" si="6"/>
        <v>32.914919238863099</v>
      </c>
      <c r="J31" s="38">
        <f t="shared" si="7"/>
        <v>77.128673104535565</v>
      </c>
      <c r="K31" s="39">
        <f t="shared" si="8"/>
        <v>940.52299638249201</v>
      </c>
      <c r="L31" s="38">
        <f t="shared" si="9"/>
        <v>123.7340400965661</v>
      </c>
      <c r="M31" s="40">
        <f t="shared" si="10"/>
        <v>1040.6243227489413</v>
      </c>
      <c r="N31" s="38">
        <f t="shared" si="11"/>
        <v>20.320182700138773</v>
      </c>
      <c r="O31" s="38">
        <f t="shared" si="12"/>
        <v>881.9911153265881</v>
      </c>
      <c r="P31" s="41">
        <f t="shared" si="13"/>
        <v>1005.7251554231542</v>
      </c>
      <c r="Q31" s="42">
        <f t="shared" si="14"/>
        <v>20.320182700138773</v>
      </c>
      <c r="R31" s="43">
        <f t="shared" si="15"/>
        <v>1005.7251554231542</v>
      </c>
      <c r="S31" s="4"/>
      <c r="T31" s="4"/>
      <c r="U31" s="36" t="s">
        <v>91</v>
      </c>
      <c r="V31" s="37">
        <f t="shared" si="37"/>
        <v>-7.5</v>
      </c>
      <c r="W31" s="38">
        <f t="shared" si="16"/>
        <v>32.914919238863099</v>
      </c>
      <c r="X31" s="38">
        <f t="shared" si="17"/>
        <v>77.128673104535565</v>
      </c>
      <c r="Y31" s="39">
        <f t="shared" si="18"/>
        <v>1020.518803168054</v>
      </c>
      <c r="Z31" s="38">
        <f t="shared" si="19"/>
        <v>92.800530072424579</v>
      </c>
      <c r="AA31" s="40">
        <f t="shared" si="20"/>
        <v>1087.6765485087549</v>
      </c>
      <c r="AB31" s="38">
        <f t="shared" si="21"/>
        <v>20.320182700138773</v>
      </c>
      <c r="AC31" s="38">
        <f t="shared" si="22"/>
        <v>957.00851641047882</v>
      </c>
      <c r="AD31" s="41">
        <f t="shared" si="23"/>
        <v>1049.8090464829033</v>
      </c>
      <c r="AE31" s="42">
        <f t="shared" si="24"/>
        <v>20.320182700138773</v>
      </c>
      <c r="AF31" s="43">
        <f t="shared" si="25"/>
        <v>1049.8090464829033</v>
      </c>
      <c r="AG31" s="4"/>
      <c r="AH31" s="36" t="s">
        <v>91</v>
      </c>
      <c r="AI31" s="37">
        <f t="shared" si="38"/>
        <v>-7.5</v>
      </c>
      <c r="AJ31" s="38">
        <f t="shared" si="26"/>
        <v>32.914919238863099</v>
      </c>
      <c r="AK31" s="38">
        <f t="shared" si="27"/>
        <v>77.128673104535565</v>
      </c>
      <c r="AL31" s="39">
        <f t="shared" si="28"/>
        <v>810.41852547065787</v>
      </c>
      <c r="AM31" s="38">
        <f t="shared" si="29"/>
        <v>164.56627332843291</v>
      </c>
      <c r="AN31" s="40">
        <f t="shared" si="30"/>
        <v>954.62124672466337</v>
      </c>
      <c r="AO31" s="38">
        <f t="shared" si="31"/>
        <v>20.320182700138773</v>
      </c>
      <c r="AP31" s="38">
        <f t="shared" si="32"/>
        <v>759.9834793093213</v>
      </c>
      <c r="AQ31" s="41">
        <f t="shared" si="33"/>
        <v>924.54975263775418</v>
      </c>
      <c r="AR31" s="42">
        <f t="shared" si="34"/>
        <v>20.320182700138773</v>
      </c>
      <c r="AS31" s="43">
        <f t="shared" si="35"/>
        <v>924.54975263775418</v>
      </c>
      <c r="AT31" s="4"/>
      <c r="AU31" s="47" t="s">
        <v>92</v>
      </c>
      <c r="AV31" s="76">
        <f t="shared" si="0"/>
        <v>0</v>
      </c>
      <c r="AW31" s="76">
        <f t="shared" si="1"/>
        <v>0</v>
      </c>
      <c r="AX31" s="76">
        <f t="shared" si="2"/>
        <v>962.23646725248682</v>
      </c>
      <c r="AY31" s="76">
        <f t="shared" si="3"/>
        <v>0</v>
      </c>
      <c r="AZ31" s="76">
        <f t="shared" si="4"/>
        <v>0</v>
      </c>
      <c r="BA31" s="76">
        <f t="shared" si="5"/>
        <v>933.12868431207028</v>
      </c>
    </row>
    <row r="32" spans="1:53">
      <c r="A32" s="3"/>
      <c r="B32" s="4"/>
      <c r="C32" s="4"/>
      <c r="D32" s="4"/>
      <c r="E32" s="4"/>
      <c r="F32" s="4"/>
      <c r="G32" s="48" t="s">
        <v>92</v>
      </c>
      <c r="H32" s="49">
        <f t="shared" si="36"/>
        <v>0</v>
      </c>
      <c r="I32" s="39">
        <f t="shared" si="6"/>
        <v>1.9090959130017241E-6</v>
      </c>
      <c r="J32" s="39">
        <f t="shared" si="7"/>
        <v>78.969867570627869</v>
      </c>
      <c r="K32" s="39">
        <f t="shared" si="8"/>
        <v>942.00120584991384</v>
      </c>
      <c r="L32" s="39">
        <f t="shared" si="9"/>
        <v>124.07116497584587</v>
      </c>
      <c r="M32" s="50">
        <f t="shared" si="10"/>
        <v>1048.6704993126846</v>
      </c>
      <c r="N32" s="39">
        <f t="shared" si="11"/>
        <v>18.969867570627844</v>
      </c>
      <c r="O32" s="39">
        <f t="shared" si="12"/>
        <v>890.84080424062211</v>
      </c>
      <c r="P32" s="43">
        <f t="shared" si="13"/>
        <v>1014.9119692164679</v>
      </c>
      <c r="Q32" s="42">
        <f t="shared" si="14"/>
        <v>18.969867570627844</v>
      </c>
      <c r="R32" s="43">
        <f t="shared" si="15"/>
        <v>1014.9119692164679</v>
      </c>
      <c r="S32" s="4"/>
      <c r="T32" s="4"/>
      <c r="U32" s="48" t="s">
        <v>92</v>
      </c>
      <c r="V32" s="49">
        <f t="shared" si="37"/>
        <v>0</v>
      </c>
      <c r="W32" s="39">
        <f t="shared" si="16"/>
        <v>1.9090959130017241E-6</v>
      </c>
      <c r="X32" s="39">
        <f t="shared" si="17"/>
        <v>78.969867570627869</v>
      </c>
      <c r="Y32" s="39">
        <f t="shared" si="18"/>
        <v>1021.59677847239</v>
      </c>
      <c r="Z32" s="38">
        <f t="shared" si="19"/>
        <v>93.053373731884406</v>
      </c>
      <c r="AA32" s="50">
        <f t="shared" si="20"/>
        <v>1095.7778877456444</v>
      </c>
      <c r="AB32" s="39">
        <f t="shared" si="21"/>
        <v>18.969867570627844</v>
      </c>
      <c r="AC32" s="39">
        <f t="shared" si="22"/>
        <v>966.11351460305116</v>
      </c>
      <c r="AD32" s="43">
        <f t="shared" si="23"/>
        <v>1059.1668883349355</v>
      </c>
      <c r="AE32" s="42">
        <f t="shared" si="24"/>
        <v>18.969867570627844</v>
      </c>
      <c r="AF32" s="43">
        <f t="shared" si="25"/>
        <v>1059.1668883349355</v>
      </c>
      <c r="AG32" s="4"/>
      <c r="AH32" s="48" t="s">
        <v>92</v>
      </c>
      <c r="AI32" s="49">
        <f t="shared" si="38"/>
        <v>0</v>
      </c>
      <c r="AJ32" s="39">
        <f t="shared" si="26"/>
        <v>1.9090959130017241E-6</v>
      </c>
      <c r="AK32" s="39">
        <f t="shared" si="27"/>
        <v>78.969867570627869</v>
      </c>
      <c r="AL32" s="39">
        <f t="shared" si="28"/>
        <v>812.22631883971849</v>
      </c>
      <c r="AM32" s="38">
        <f t="shared" si="29"/>
        <v>165.01464941787501</v>
      </c>
      <c r="AN32" s="50">
        <f t="shared" si="30"/>
        <v>962.23646725248682</v>
      </c>
      <c r="AO32" s="39">
        <f t="shared" si="31"/>
        <v>18.969867570627844</v>
      </c>
      <c r="AP32" s="39">
        <f t="shared" si="32"/>
        <v>768.11403489419524</v>
      </c>
      <c r="AQ32" s="43">
        <f t="shared" si="33"/>
        <v>933.12868431207028</v>
      </c>
      <c r="AR32" s="42">
        <f t="shared" si="34"/>
        <v>18.969867570627844</v>
      </c>
      <c r="AS32" s="43">
        <f t="shared" si="35"/>
        <v>933.12868431207028</v>
      </c>
      <c r="AT32" s="4"/>
      <c r="AU32" s="35" t="s">
        <v>93</v>
      </c>
      <c r="AV32" s="76">
        <f t="shared" si="0"/>
        <v>0</v>
      </c>
      <c r="AW32" s="76">
        <f t="shared" si="1"/>
        <v>0</v>
      </c>
      <c r="AX32" s="76">
        <f t="shared" si="2"/>
        <v>954.62124672466337</v>
      </c>
      <c r="AY32" s="76">
        <f t="shared" si="3"/>
        <v>0</v>
      </c>
      <c r="AZ32" s="76">
        <f t="shared" si="4"/>
        <v>0</v>
      </c>
      <c r="BA32" s="76">
        <f t="shared" si="5"/>
        <v>924.54975263775418</v>
      </c>
    </row>
    <row r="33" spans="1:53">
      <c r="A33" s="4"/>
      <c r="B33" s="4"/>
      <c r="C33" s="4"/>
      <c r="D33" s="4"/>
      <c r="E33" s="4"/>
      <c r="F33" s="4"/>
      <c r="G33" s="36" t="s">
        <v>93</v>
      </c>
      <c r="H33" s="37">
        <f t="shared" si="36"/>
        <v>7.5</v>
      </c>
      <c r="I33" s="38">
        <f t="shared" si="6"/>
        <v>32.914919238863099</v>
      </c>
      <c r="J33" s="38">
        <f t="shared" si="7"/>
        <v>77.128673104535565</v>
      </c>
      <c r="K33" s="39">
        <f t="shared" si="8"/>
        <v>940.52299638249201</v>
      </c>
      <c r="L33" s="38">
        <f t="shared" si="9"/>
        <v>123.7340400965661</v>
      </c>
      <c r="M33" s="40">
        <f t="shared" si="10"/>
        <v>1040.6243227489413</v>
      </c>
      <c r="N33" s="38">
        <f t="shared" si="11"/>
        <v>20.320182700138773</v>
      </c>
      <c r="O33" s="38">
        <f t="shared" si="12"/>
        <v>881.9911153265881</v>
      </c>
      <c r="P33" s="41">
        <f t="shared" si="13"/>
        <v>1005.7251554231542</v>
      </c>
      <c r="Q33" s="42">
        <f t="shared" si="14"/>
        <v>20.320182700138773</v>
      </c>
      <c r="R33" s="43">
        <f t="shared" si="15"/>
        <v>1005.7251554231542</v>
      </c>
      <c r="S33" s="4"/>
      <c r="T33" s="4"/>
      <c r="U33" s="36" t="s">
        <v>93</v>
      </c>
      <c r="V33" s="37">
        <f t="shared" si="37"/>
        <v>7.5</v>
      </c>
      <c r="W33" s="38">
        <f t="shared" si="16"/>
        <v>32.914919238863099</v>
      </c>
      <c r="X33" s="38">
        <f t="shared" si="17"/>
        <v>77.128673104535565</v>
      </c>
      <c r="Y33" s="39">
        <f t="shared" si="18"/>
        <v>1020.518803168054</v>
      </c>
      <c r="Z33" s="38">
        <f t="shared" si="19"/>
        <v>92.800530072424579</v>
      </c>
      <c r="AA33" s="40">
        <f t="shared" si="20"/>
        <v>1087.6765485087549</v>
      </c>
      <c r="AB33" s="38">
        <f t="shared" si="21"/>
        <v>20.320182700138773</v>
      </c>
      <c r="AC33" s="38">
        <f t="shared" si="22"/>
        <v>957.00851641047882</v>
      </c>
      <c r="AD33" s="41">
        <f t="shared" si="23"/>
        <v>1049.8090464829033</v>
      </c>
      <c r="AE33" s="42">
        <f t="shared" si="24"/>
        <v>20.320182700138773</v>
      </c>
      <c r="AF33" s="43">
        <f t="shared" si="25"/>
        <v>1049.8090464829033</v>
      </c>
      <c r="AG33" s="4"/>
      <c r="AH33" s="36" t="s">
        <v>93</v>
      </c>
      <c r="AI33" s="37">
        <f t="shared" si="38"/>
        <v>7.5</v>
      </c>
      <c r="AJ33" s="38">
        <f t="shared" si="26"/>
        <v>32.914919238863099</v>
      </c>
      <c r="AK33" s="38">
        <f t="shared" si="27"/>
        <v>77.128673104535565</v>
      </c>
      <c r="AL33" s="39">
        <f t="shared" si="28"/>
        <v>810.41852547065787</v>
      </c>
      <c r="AM33" s="38">
        <f t="shared" si="29"/>
        <v>164.56627332843291</v>
      </c>
      <c r="AN33" s="40">
        <f t="shared" si="30"/>
        <v>954.62124672466337</v>
      </c>
      <c r="AO33" s="38">
        <f t="shared" si="31"/>
        <v>20.320182700138773</v>
      </c>
      <c r="AP33" s="38">
        <f t="shared" si="32"/>
        <v>759.9834793093213</v>
      </c>
      <c r="AQ33" s="41">
        <f t="shared" si="33"/>
        <v>924.54975263775418</v>
      </c>
      <c r="AR33" s="42">
        <f t="shared" si="34"/>
        <v>20.320182700138773</v>
      </c>
      <c r="AS33" s="43">
        <f t="shared" si="35"/>
        <v>924.54975263775418</v>
      </c>
      <c r="AT33" s="4"/>
      <c r="AU33" s="35" t="s">
        <v>94</v>
      </c>
      <c r="AV33" s="76">
        <f t="shared" si="0"/>
        <v>0</v>
      </c>
      <c r="AW33" s="76">
        <f t="shared" si="1"/>
        <v>0</v>
      </c>
      <c r="AX33" s="76">
        <f t="shared" si="2"/>
        <v>931.58360592559427</v>
      </c>
      <c r="AY33" s="76">
        <f t="shared" si="3"/>
        <v>0</v>
      </c>
      <c r="AZ33" s="76">
        <f t="shared" si="4"/>
        <v>0</v>
      </c>
      <c r="BA33" s="76">
        <f t="shared" si="5"/>
        <v>898.68417144956311</v>
      </c>
    </row>
    <row r="34" spans="1:53">
      <c r="A34" s="4"/>
      <c r="B34" s="4"/>
      <c r="C34" s="4"/>
      <c r="D34" s="4"/>
      <c r="E34" s="4"/>
      <c r="F34" s="4"/>
      <c r="G34" s="36" t="s">
        <v>94</v>
      </c>
      <c r="H34" s="37">
        <f t="shared" si="36"/>
        <v>15</v>
      </c>
      <c r="I34" s="38">
        <f t="shared" si="6"/>
        <v>54.042633040904875</v>
      </c>
      <c r="J34" s="38">
        <f t="shared" si="7"/>
        <v>72.750964053078462</v>
      </c>
      <c r="K34" s="39">
        <f t="shared" si="8"/>
        <v>935.87444403971062</v>
      </c>
      <c r="L34" s="38">
        <f t="shared" si="9"/>
        <v>122.72015556797237</v>
      </c>
      <c r="M34" s="40">
        <f t="shared" si="10"/>
        <v>1016.5035846266303</v>
      </c>
      <c r="N34" s="38">
        <f t="shared" si="11"/>
        <v>23.917066225465096</v>
      </c>
      <c r="O34" s="38">
        <f t="shared" si="12"/>
        <v>855.51393632801523</v>
      </c>
      <c r="P34" s="41">
        <f t="shared" si="13"/>
        <v>978.2340918959876</v>
      </c>
      <c r="Q34" s="42">
        <f t="shared" si="14"/>
        <v>23.91706622546511</v>
      </c>
      <c r="R34" s="43">
        <f t="shared" si="15"/>
        <v>978.2340918959876</v>
      </c>
      <c r="S34" s="4"/>
      <c r="T34" s="4"/>
      <c r="U34" s="36" t="s">
        <v>94</v>
      </c>
      <c r="V34" s="37">
        <f t="shared" si="37"/>
        <v>15</v>
      </c>
      <c r="W34" s="38">
        <f t="shared" si="16"/>
        <v>54.042633040904875</v>
      </c>
      <c r="X34" s="38">
        <f t="shared" si="17"/>
        <v>72.750964053078462</v>
      </c>
      <c r="Y34" s="39">
        <f t="shared" si="18"/>
        <v>1017.1647655588566</v>
      </c>
      <c r="Z34" s="38">
        <f t="shared" si="19"/>
        <v>92.040116675979277</v>
      </c>
      <c r="AA34" s="40">
        <f t="shared" si="20"/>
        <v>1063.4578296702505</v>
      </c>
      <c r="AB34" s="38">
        <f t="shared" si="21"/>
        <v>23.917066225465096</v>
      </c>
      <c r="AC34" s="38">
        <f t="shared" si="22"/>
        <v>929.82412119429171</v>
      </c>
      <c r="AD34" s="41">
        <f t="shared" si="23"/>
        <v>1021.8642378702709</v>
      </c>
      <c r="AE34" s="42">
        <f t="shared" si="24"/>
        <v>23.91706622546511</v>
      </c>
      <c r="AF34" s="43">
        <f t="shared" si="25"/>
        <v>1021.8642378702709</v>
      </c>
      <c r="AG34" s="4"/>
      <c r="AH34" s="36" t="s">
        <v>94</v>
      </c>
      <c r="AI34" s="37">
        <f t="shared" si="38"/>
        <v>15</v>
      </c>
      <c r="AJ34" s="38">
        <f t="shared" si="26"/>
        <v>54.042633040904875</v>
      </c>
      <c r="AK34" s="38">
        <f t="shared" si="27"/>
        <v>72.750964053078462</v>
      </c>
      <c r="AL34" s="39">
        <f t="shared" si="28"/>
        <v>804.55051145276491</v>
      </c>
      <c r="AM34" s="38">
        <f t="shared" si="29"/>
        <v>163.21780690540325</v>
      </c>
      <c r="AN34" s="40">
        <f t="shared" si="30"/>
        <v>931.58360592559427</v>
      </c>
      <c r="AO34" s="38">
        <f t="shared" si="31"/>
        <v>23.917066225465096</v>
      </c>
      <c r="AP34" s="38">
        <f t="shared" si="32"/>
        <v>735.46636454415989</v>
      </c>
      <c r="AQ34" s="41">
        <f t="shared" si="33"/>
        <v>898.68417144956311</v>
      </c>
      <c r="AR34" s="42">
        <f t="shared" si="34"/>
        <v>23.91706622546511</v>
      </c>
      <c r="AS34" s="43">
        <f t="shared" si="35"/>
        <v>898.68417144956311</v>
      </c>
      <c r="AT34" s="4"/>
      <c r="AU34" s="35" t="s">
        <v>95</v>
      </c>
      <c r="AV34" s="76">
        <f t="shared" si="0"/>
        <v>0</v>
      </c>
      <c r="AW34" s="76">
        <f t="shared" si="1"/>
        <v>0</v>
      </c>
      <c r="AX34" s="76">
        <f t="shared" si="2"/>
        <v>893.19446558249808</v>
      </c>
      <c r="AY34" s="76">
        <f t="shared" si="3"/>
        <v>0</v>
      </c>
      <c r="AZ34" s="76">
        <f t="shared" si="4"/>
        <v>0</v>
      </c>
      <c r="BA34" s="76">
        <f t="shared" si="5"/>
        <v>855.77859646166246</v>
      </c>
    </row>
    <row r="35" spans="1:53">
      <c r="A35" s="4"/>
      <c r="B35" s="4"/>
      <c r="C35" s="4"/>
      <c r="D35" s="4"/>
      <c r="E35" s="4"/>
      <c r="F35" s="4"/>
      <c r="G35" s="36" t="s">
        <v>95</v>
      </c>
      <c r="H35" s="37">
        <f t="shared" si="36"/>
        <v>22.5</v>
      </c>
      <c r="I35" s="38">
        <f t="shared" si="6"/>
        <v>66.695026158456514</v>
      </c>
      <c r="J35" s="38">
        <f t="shared" si="7"/>
        <v>67.268044800726742</v>
      </c>
      <c r="K35" s="39">
        <f t="shared" si="8"/>
        <v>927.6356330765858</v>
      </c>
      <c r="L35" s="38">
        <f t="shared" si="9"/>
        <v>121.02167939139186</v>
      </c>
      <c r="M35" s="40">
        <f t="shared" si="10"/>
        <v>976.60109700790952</v>
      </c>
      <c r="N35" s="38">
        <f t="shared" si="11"/>
        <v>28.932085346714359</v>
      </c>
      <c r="O35" s="38">
        <f t="shared" si="12"/>
        <v>811.86091210629615</v>
      </c>
      <c r="P35" s="41">
        <f t="shared" si="13"/>
        <v>932.88259149768805</v>
      </c>
      <c r="Q35" s="42">
        <f t="shared" si="14"/>
        <v>28.932085346714359</v>
      </c>
      <c r="R35" s="43">
        <f t="shared" si="15"/>
        <v>932.88259149768805</v>
      </c>
      <c r="S35" s="4"/>
      <c r="T35" s="4"/>
      <c r="U35" s="36" t="s">
        <v>95</v>
      </c>
      <c r="V35" s="37">
        <f t="shared" si="37"/>
        <v>22.5</v>
      </c>
      <c r="W35" s="38">
        <f t="shared" si="16"/>
        <v>66.695026158456514</v>
      </c>
      <c r="X35" s="38">
        <f t="shared" si="17"/>
        <v>67.268044800726742</v>
      </c>
      <c r="Y35" s="39">
        <f t="shared" si="18"/>
        <v>1011.2647054387581</v>
      </c>
      <c r="Z35" s="38">
        <f t="shared" si="19"/>
        <v>90.766259543543896</v>
      </c>
      <c r="AA35" s="40">
        <f t="shared" si="20"/>
        <v>1023.4786704131675</v>
      </c>
      <c r="AB35" s="38">
        <f t="shared" si="21"/>
        <v>28.932085346714359</v>
      </c>
      <c r="AC35" s="38">
        <f t="shared" si="22"/>
        <v>885.05255389497597</v>
      </c>
      <c r="AD35" s="41">
        <f t="shared" si="23"/>
        <v>975.8188134385199</v>
      </c>
      <c r="AE35" s="42">
        <f t="shared" si="24"/>
        <v>28.932085346714359</v>
      </c>
      <c r="AF35" s="43">
        <f t="shared" si="25"/>
        <v>975.8188134385199</v>
      </c>
      <c r="AG35" s="4"/>
      <c r="AH35" s="36" t="s">
        <v>95</v>
      </c>
      <c r="AI35" s="37">
        <f t="shared" si="38"/>
        <v>22.5</v>
      </c>
      <c r="AJ35" s="38">
        <f t="shared" si="26"/>
        <v>66.695026158456514</v>
      </c>
      <c r="AK35" s="38">
        <f t="shared" si="27"/>
        <v>67.268044800726742</v>
      </c>
      <c r="AL35" s="39">
        <f t="shared" si="28"/>
        <v>793.90393230395796</v>
      </c>
      <c r="AM35" s="38">
        <f t="shared" si="29"/>
        <v>160.95883359055117</v>
      </c>
      <c r="AN35" s="40">
        <f t="shared" si="30"/>
        <v>893.19446558249808</v>
      </c>
      <c r="AO35" s="38">
        <f t="shared" si="31"/>
        <v>28.932085346714359</v>
      </c>
      <c r="AP35" s="38">
        <f t="shared" si="32"/>
        <v>694.81976287111127</v>
      </c>
      <c r="AQ35" s="41">
        <f t="shared" si="33"/>
        <v>855.77859646166246</v>
      </c>
      <c r="AR35" s="42">
        <f t="shared" si="34"/>
        <v>28.932085346714359</v>
      </c>
      <c r="AS35" s="43">
        <f t="shared" si="35"/>
        <v>855.77859646166246</v>
      </c>
      <c r="AT35" s="4"/>
      <c r="AU35" s="35" t="s">
        <v>96</v>
      </c>
      <c r="AV35" s="76">
        <f t="shared" si="0"/>
        <v>0</v>
      </c>
      <c r="AW35" s="76">
        <f t="shared" si="1"/>
        <v>0</v>
      </c>
      <c r="AX35" s="76">
        <f t="shared" si="2"/>
        <v>840.13402129751182</v>
      </c>
      <c r="AY35" s="76">
        <f t="shared" si="3"/>
        <v>0</v>
      </c>
      <c r="AZ35" s="76">
        <f t="shared" si="4"/>
        <v>0</v>
      </c>
      <c r="BA35" s="76">
        <f t="shared" si="5"/>
        <v>796.80314176287368</v>
      </c>
    </row>
    <row r="36" spans="1:53">
      <c r="A36" s="4"/>
      <c r="B36" s="4"/>
      <c r="C36" s="4"/>
      <c r="D36" s="4"/>
      <c r="E36" s="4"/>
      <c r="F36" s="4"/>
      <c r="G36" s="36" t="s">
        <v>96</v>
      </c>
      <c r="H36" s="37">
        <f t="shared" si="36"/>
        <v>30</v>
      </c>
      <c r="I36" s="38">
        <f t="shared" si="6"/>
        <v>75.067945495362594</v>
      </c>
      <c r="J36" s="38">
        <f t="shared" si="7"/>
        <v>61.321426616527987</v>
      </c>
      <c r="K36" s="39">
        <f t="shared" si="8"/>
        <v>915.26500150360164</v>
      </c>
      <c r="L36" s="38">
        <f t="shared" si="9"/>
        <v>118.62448814432405</v>
      </c>
      <c r="M36" s="40">
        <f t="shared" si="10"/>
        <v>921.60998634346197</v>
      </c>
      <c r="N36" s="38">
        <f t="shared" si="11"/>
        <v>34.753262632828424</v>
      </c>
      <c r="O36" s="38">
        <f t="shared" si="12"/>
        <v>751.99497726018058</v>
      </c>
      <c r="P36" s="41">
        <f t="shared" si="13"/>
        <v>870.61946540450458</v>
      </c>
      <c r="Q36" s="42">
        <f t="shared" si="14"/>
        <v>34.753262632828424</v>
      </c>
      <c r="R36" s="43">
        <f t="shared" si="15"/>
        <v>870.61946540450458</v>
      </c>
      <c r="S36" s="4"/>
      <c r="T36" s="4"/>
      <c r="U36" s="36" t="s">
        <v>96</v>
      </c>
      <c r="V36" s="37">
        <f t="shared" si="37"/>
        <v>30</v>
      </c>
      <c r="W36" s="38">
        <f t="shared" si="16"/>
        <v>75.067945495362594</v>
      </c>
      <c r="X36" s="38">
        <f t="shared" si="17"/>
        <v>61.321426616527987</v>
      </c>
      <c r="Y36" s="39">
        <f t="shared" si="18"/>
        <v>1002.4200284468286</v>
      </c>
      <c r="Z36" s="38">
        <f t="shared" si="19"/>
        <v>88.968366108243046</v>
      </c>
      <c r="AA36" s="40">
        <f t="shared" si="20"/>
        <v>968.41720838324534</v>
      </c>
      <c r="AB36" s="38">
        <f t="shared" si="21"/>
        <v>34.753262632828424</v>
      </c>
      <c r="AC36" s="38">
        <f t="shared" si="22"/>
        <v>823.60280930512135</v>
      </c>
      <c r="AD36" s="41">
        <f t="shared" si="23"/>
        <v>912.57117541336436</v>
      </c>
      <c r="AE36" s="42">
        <f t="shared" si="24"/>
        <v>34.753262632828424</v>
      </c>
      <c r="AF36" s="43">
        <f t="shared" si="25"/>
        <v>912.57117541336436</v>
      </c>
      <c r="AG36" s="4"/>
      <c r="AH36" s="36" t="s">
        <v>96</v>
      </c>
      <c r="AI36" s="37">
        <f t="shared" si="38"/>
        <v>30</v>
      </c>
      <c r="AJ36" s="38">
        <f t="shared" si="26"/>
        <v>75.067945495362594</v>
      </c>
      <c r="AK36" s="38">
        <f t="shared" si="27"/>
        <v>61.321426616527987</v>
      </c>
      <c r="AL36" s="39">
        <f t="shared" si="28"/>
        <v>777.77666892049331</v>
      </c>
      <c r="AM36" s="38">
        <f t="shared" si="29"/>
        <v>157.77056923195099</v>
      </c>
      <c r="AN36" s="40">
        <f t="shared" si="30"/>
        <v>840.13402129751182</v>
      </c>
      <c r="AO36" s="38">
        <f t="shared" si="31"/>
        <v>34.753262632828424</v>
      </c>
      <c r="AP36" s="38">
        <f t="shared" si="32"/>
        <v>639.03257253092272</v>
      </c>
      <c r="AQ36" s="41">
        <f t="shared" si="33"/>
        <v>796.80314176287368</v>
      </c>
      <c r="AR36" s="42">
        <f t="shared" si="34"/>
        <v>34.753262632828424</v>
      </c>
      <c r="AS36" s="43">
        <f t="shared" si="35"/>
        <v>796.80314176287368</v>
      </c>
      <c r="AT36" s="4"/>
      <c r="AU36" s="35" t="s">
        <v>97</v>
      </c>
      <c r="AV36" s="76">
        <f t="shared" si="0"/>
        <v>0</v>
      </c>
      <c r="AW36" s="76">
        <f t="shared" si="1"/>
        <v>0</v>
      </c>
      <c r="AX36" s="76">
        <f t="shared" si="2"/>
        <v>773.56803741254214</v>
      </c>
      <c r="AY36" s="76">
        <f t="shared" si="3"/>
        <v>0</v>
      </c>
      <c r="AZ36" s="76">
        <f t="shared" si="4"/>
        <v>0</v>
      </c>
      <c r="BA36" s="76">
        <f t="shared" si="5"/>
        <v>723.34762221759559</v>
      </c>
    </row>
    <row r="37" spans="1:53">
      <c r="A37" s="4"/>
      <c r="B37" s="4"/>
      <c r="C37" s="4"/>
      <c r="D37" s="4"/>
      <c r="E37" s="4"/>
      <c r="F37" s="4"/>
      <c r="G37" s="36" t="s">
        <v>97</v>
      </c>
      <c r="H37" s="37">
        <f t="shared" si="36"/>
        <v>37.5</v>
      </c>
      <c r="I37" s="38">
        <f t="shared" si="6"/>
        <v>81.244308736137157</v>
      </c>
      <c r="J37" s="38">
        <f t="shared" si="7"/>
        <v>55.165334487161587</v>
      </c>
      <c r="K37" s="39">
        <f t="shared" si="8"/>
        <v>897.98214342072629</v>
      </c>
      <c r="L37" s="38">
        <f t="shared" si="9"/>
        <v>115.50632017405725</v>
      </c>
      <c r="M37" s="40">
        <f t="shared" si="10"/>
        <v>852.5734412995929</v>
      </c>
      <c r="N37" s="38">
        <f t="shared" si="11"/>
        <v>41.034695118017339</v>
      </c>
      <c r="O37" s="38">
        <f t="shared" si="12"/>
        <v>677.35885854236449</v>
      </c>
      <c r="P37" s="41">
        <f t="shared" si="13"/>
        <v>792.86517871642172</v>
      </c>
      <c r="Q37" s="42">
        <f t="shared" si="14"/>
        <v>41.034695118017339</v>
      </c>
      <c r="R37" s="43">
        <f t="shared" si="15"/>
        <v>792.86517871642172</v>
      </c>
      <c r="S37" s="4"/>
      <c r="T37" s="4"/>
      <c r="U37" s="36" t="s">
        <v>97</v>
      </c>
      <c r="V37" s="37">
        <f t="shared" si="37"/>
        <v>37.5</v>
      </c>
      <c r="W37" s="38">
        <f t="shared" si="16"/>
        <v>81.244308736137157</v>
      </c>
      <c r="X37" s="38">
        <f t="shared" si="17"/>
        <v>55.165334487161587</v>
      </c>
      <c r="Y37" s="39">
        <f t="shared" si="18"/>
        <v>990.02382951932748</v>
      </c>
      <c r="Z37" s="38">
        <f t="shared" si="19"/>
        <v>86.629740130542942</v>
      </c>
      <c r="AA37" s="40">
        <f t="shared" si="20"/>
        <v>899.24502342532469</v>
      </c>
      <c r="AB37" s="38">
        <f t="shared" si="21"/>
        <v>41.034695118017339</v>
      </c>
      <c r="AC37" s="38">
        <f t="shared" si="22"/>
        <v>746.78702244389638</v>
      </c>
      <c r="AD37" s="41">
        <f t="shared" si="23"/>
        <v>833.4167625744393</v>
      </c>
      <c r="AE37" s="42">
        <f t="shared" si="24"/>
        <v>41.034695118017339</v>
      </c>
      <c r="AF37" s="43">
        <f t="shared" si="25"/>
        <v>833.4167625744393</v>
      </c>
      <c r="AG37" s="4"/>
      <c r="AH37" s="36" t="s">
        <v>97</v>
      </c>
      <c r="AI37" s="37">
        <f t="shared" si="38"/>
        <v>37.5</v>
      </c>
      <c r="AJ37" s="38">
        <f t="shared" si="26"/>
        <v>81.244308736137157</v>
      </c>
      <c r="AK37" s="38">
        <f t="shared" si="27"/>
        <v>55.165334487161587</v>
      </c>
      <c r="AL37" s="39">
        <f t="shared" si="28"/>
        <v>755.28970579940494</v>
      </c>
      <c r="AM37" s="38">
        <f t="shared" si="29"/>
        <v>153.62340583149614</v>
      </c>
      <c r="AN37" s="40">
        <f t="shared" si="30"/>
        <v>773.56803741254214</v>
      </c>
      <c r="AO37" s="38">
        <f t="shared" si="31"/>
        <v>41.034695118017339</v>
      </c>
      <c r="AP37" s="38">
        <f t="shared" si="32"/>
        <v>569.72421638609944</v>
      </c>
      <c r="AQ37" s="41">
        <f t="shared" si="33"/>
        <v>723.34762221759559</v>
      </c>
      <c r="AR37" s="42">
        <f t="shared" si="34"/>
        <v>41.034695118017339</v>
      </c>
      <c r="AS37" s="43">
        <f t="shared" si="35"/>
        <v>723.34762221759559</v>
      </c>
      <c r="AT37" s="4"/>
      <c r="AU37" s="35" t="s">
        <v>98</v>
      </c>
      <c r="AV37" s="76">
        <f t="shared" si="0"/>
        <v>0</v>
      </c>
      <c r="AW37" s="76">
        <f t="shared" si="1"/>
        <v>0</v>
      </c>
      <c r="AX37" s="76">
        <f t="shared" si="2"/>
        <v>695.08653730539311</v>
      </c>
      <c r="AY37" s="76">
        <f t="shared" si="3"/>
        <v>0</v>
      </c>
      <c r="AZ37" s="76">
        <f t="shared" si="4"/>
        <v>0</v>
      </c>
      <c r="BA37" s="76">
        <f t="shared" si="5"/>
        <v>637.58719620590409</v>
      </c>
    </row>
    <row r="38" spans="1:53">
      <c r="A38" s="4"/>
      <c r="B38" s="4"/>
      <c r="C38" s="4"/>
      <c r="D38" s="4"/>
      <c r="E38" s="4"/>
      <c r="F38" s="4"/>
      <c r="G38" s="36" t="s">
        <v>98</v>
      </c>
      <c r="H38" s="37">
        <f t="shared" si="36"/>
        <v>45</v>
      </c>
      <c r="I38" s="38">
        <f t="shared" si="6"/>
        <v>86.214519312092335</v>
      </c>
      <c r="J38" s="38">
        <f t="shared" si="7"/>
        <v>48.914003776593333</v>
      </c>
      <c r="K38" s="39">
        <f t="shared" si="8"/>
        <v>874.62409516120636</v>
      </c>
      <c r="L38" s="38">
        <f t="shared" si="9"/>
        <v>111.63360764022234</v>
      </c>
      <c r="M38" s="40">
        <f t="shared" si="10"/>
        <v>770.85881429860649</v>
      </c>
      <c r="N38" s="38">
        <f t="shared" si="11"/>
        <v>47.589447153213143</v>
      </c>
      <c r="O38" s="38">
        <f t="shared" si="12"/>
        <v>589.88006333307408</v>
      </c>
      <c r="P38" s="41">
        <f t="shared" si="13"/>
        <v>701.51367097329637</v>
      </c>
      <c r="Q38" s="42">
        <f t="shared" si="14"/>
        <v>47.589447153213143</v>
      </c>
      <c r="R38" s="43">
        <f t="shared" si="15"/>
        <v>701.51367097329637</v>
      </c>
      <c r="S38" s="4"/>
      <c r="T38" s="4"/>
      <c r="U38" s="36" t="s">
        <v>98</v>
      </c>
      <c r="V38" s="37">
        <f t="shared" si="37"/>
        <v>45</v>
      </c>
      <c r="W38" s="38">
        <f t="shared" si="16"/>
        <v>86.214519312092335</v>
      </c>
      <c r="X38" s="38">
        <f t="shared" si="17"/>
        <v>48.914003776593333</v>
      </c>
      <c r="Y38" s="39">
        <f t="shared" si="18"/>
        <v>973.14506039446292</v>
      </c>
      <c r="Z38" s="38">
        <f t="shared" si="19"/>
        <v>83.725205730166763</v>
      </c>
      <c r="AA38" s="40">
        <f t="shared" si="20"/>
        <v>817.20803234825064</v>
      </c>
      <c r="AB38" s="38">
        <f t="shared" si="21"/>
        <v>47.589447153213143</v>
      </c>
      <c r="AC38" s="38">
        <f t="shared" si="22"/>
        <v>656.32638413871962</v>
      </c>
      <c r="AD38" s="41">
        <f t="shared" si="23"/>
        <v>740.05158986888637</v>
      </c>
      <c r="AE38" s="42">
        <f t="shared" si="24"/>
        <v>47.589447153213143</v>
      </c>
      <c r="AF38" s="43">
        <f t="shared" si="25"/>
        <v>740.05158986888637</v>
      </c>
      <c r="AG38" s="4"/>
      <c r="AH38" s="36" t="s">
        <v>98</v>
      </c>
      <c r="AI38" s="37">
        <f t="shared" si="38"/>
        <v>45</v>
      </c>
      <c r="AJ38" s="38">
        <f t="shared" si="26"/>
        <v>86.214519312092335</v>
      </c>
      <c r="AK38" s="38">
        <f t="shared" si="27"/>
        <v>48.914003776593333</v>
      </c>
      <c r="AL38" s="39">
        <f t="shared" si="28"/>
        <v>725.21746686116967</v>
      </c>
      <c r="AM38" s="38">
        <f t="shared" si="29"/>
        <v>148.47269816149571</v>
      </c>
      <c r="AN38" s="40">
        <f t="shared" si="30"/>
        <v>695.08653730539311</v>
      </c>
      <c r="AO38" s="38">
        <f t="shared" si="31"/>
        <v>47.589447153213143</v>
      </c>
      <c r="AP38" s="38">
        <f t="shared" si="32"/>
        <v>489.11449804440844</v>
      </c>
      <c r="AQ38" s="41">
        <f t="shared" si="33"/>
        <v>637.58719620590409</v>
      </c>
      <c r="AR38" s="42">
        <f t="shared" si="34"/>
        <v>47.589447153213143</v>
      </c>
      <c r="AS38" s="43">
        <f t="shared" si="35"/>
        <v>637.58719620590409</v>
      </c>
      <c r="AT38" s="4"/>
      <c r="AU38" s="35" t="s">
        <v>99</v>
      </c>
      <c r="AV38" s="76">
        <f t="shared" si="0"/>
        <v>0</v>
      </c>
      <c r="AW38" s="76">
        <f t="shared" si="1"/>
        <v>0</v>
      </c>
      <c r="AX38" s="76">
        <f t="shared" si="2"/>
        <v>606.71492409563132</v>
      </c>
      <c r="AY38" s="76">
        <f t="shared" si="3"/>
        <v>0</v>
      </c>
      <c r="AZ38" s="76">
        <f t="shared" si="4"/>
        <v>0</v>
      </c>
      <c r="BA38" s="76">
        <f t="shared" si="5"/>
        <v>542.33357954354437</v>
      </c>
    </row>
    <row r="39" spans="1:53">
      <c r="A39" s="4"/>
      <c r="B39" s="4"/>
      <c r="C39" s="4"/>
      <c r="D39" s="4"/>
      <c r="E39" s="4"/>
      <c r="F39" s="4"/>
      <c r="G39" s="36" t="s">
        <v>99</v>
      </c>
      <c r="H39" s="37">
        <f t="shared" si="36"/>
        <v>52.5</v>
      </c>
      <c r="I39" s="38">
        <f t="shared" si="6"/>
        <v>90.489400568933547</v>
      </c>
      <c r="J39" s="38">
        <f t="shared" si="7"/>
        <v>42.627895960940407</v>
      </c>
      <c r="K39" s="39">
        <f t="shared" si="8"/>
        <v>843.44083139399788</v>
      </c>
      <c r="L39" s="38">
        <f t="shared" si="9"/>
        <v>106.95610664546503</v>
      </c>
      <c r="M39" s="40">
        <f t="shared" si="10"/>
        <v>678.16314889191005</v>
      </c>
      <c r="N39" s="38">
        <f t="shared" si="11"/>
        <v>54.312798803565336</v>
      </c>
      <c r="O39" s="38">
        <f t="shared" si="12"/>
        <v>492.02946843441265</v>
      </c>
      <c r="P39" s="41">
        <f t="shared" si="13"/>
        <v>598.98557507987766</v>
      </c>
      <c r="Q39" s="42">
        <f t="shared" si="14"/>
        <v>54.312798803565336</v>
      </c>
      <c r="R39" s="43">
        <f t="shared" si="15"/>
        <v>598.98557507987766</v>
      </c>
      <c r="S39" s="4"/>
      <c r="T39" s="4"/>
      <c r="U39" s="36" t="s">
        <v>99</v>
      </c>
      <c r="V39" s="37">
        <f t="shared" si="37"/>
        <v>52.5</v>
      </c>
      <c r="W39" s="38">
        <f t="shared" si="16"/>
        <v>90.489400568933547</v>
      </c>
      <c r="X39" s="38">
        <f t="shared" si="17"/>
        <v>42.627895960940407</v>
      </c>
      <c r="Y39" s="39">
        <f t="shared" si="18"/>
        <v>950.34013567532725</v>
      </c>
      <c r="Z39" s="38">
        <f t="shared" si="19"/>
        <v>80.217079984098774</v>
      </c>
      <c r="AA39" s="40">
        <f t="shared" si="20"/>
        <v>723.81999535399825</v>
      </c>
      <c r="AB39" s="38">
        <f t="shared" si="21"/>
        <v>54.312798803565336</v>
      </c>
      <c r="AC39" s="38">
        <f t="shared" si="22"/>
        <v>554.39022440424185</v>
      </c>
      <c r="AD39" s="41">
        <f t="shared" si="23"/>
        <v>634.60730438834059</v>
      </c>
      <c r="AE39" s="42">
        <f t="shared" si="24"/>
        <v>54.312798803565336</v>
      </c>
      <c r="AF39" s="43">
        <f t="shared" si="25"/>
        <v>634.60730438834059</v>
      </c>
      <c r="AG39" s="4"/>
      <c r="AH39" s="36" t="s">
        <v>99</v>
      </c>
      <c r="AI39" s="37">
        <f t="shared" si="38"/>
        <v>52.5</v>
      </c>
      <c r="AJ39" s="38">
        <f t="shared" si="26"/>
        <v>90.489400568933547</v>
      </c>
      <c r="AK39" s="38">
        <f t="shared" si="27"/>
        <v>42.627895960940407</v>
      </c>
      <c r="AL39" s="39">
        <f t="shared" si="28"/>
        <v>685.82367659039699</v>
      </c>
      <c r="AM39" s="38">
        <f t="shared" si="29"/>
        <v>142.25162183846848</v>
      </c>
      <c r="AN39" s="40">
        <f t="shared" si="30"/>
        <v>606.71492409563132</v>
      </c>
      <c r="AO39" s="38">
        <f t="shared" si="31"/>
        <v>54.312798803565336</v>
      </c>
      <c r="AP39" s="38">
        <f t="shared" si="32"/>
        <v>400.08195770507592</v>
      </c>
      <c r="AQ39" s="41">
        <f t="shared" si="33"/>
        <v>542.33357954354437</v>
      </c>
      <c r="AR39" s="42">
        <f t="shared" si="34"/>
        <v>54.312798803565336</v>
      </c>
      <c r="AS39" s="43">
        <f t="shared" si="35"/>
        <v>542.33357954354437</v>
      </c>
      <c r="AT39" s="4"/>
      <c r="AU39" s="35" t="s">
        <v>100</v>
      </c>
      <c r="AV39" s="76">
        <f t="shared" si="0"/>
        <v>0</v>
      </c>
      <c r="AW39" s="76">
        <f t="shared" si="1"/>
        <v>0</v>
      </c>
      <c r="AX39" s="76">
        <f t="shared" si="2"/>
        <v>510.98011609525099</v>
      </c>
      <c r="AY39" s="76">
        <f t="shared" si="3"/>
        <v>0</v>
      </c>
      <c r="AZ39" s="76">
        <f t="shared" si="4"/>
        <v>0</v>
      </c>
      <c r="BA39" s="76">
        <f t="shared" si="5"/>
        <v>441.16317166908004</v>
      </c>
    </row>
    <row r="40" spans="1:53">
      <c r="A40" s="4"/>
      <c r="B40" s="4"/>
      <c r="C40" s="4"/>
      <c r="D40" s="4"/>
      <c r="E40" s="4"/>
      <c r="F40" s="4"/>
      <c r="G40" s="36" t="s">
        <v>100</v>
      </c>
      <c r="H40" s="37">
        <f t="shared" si="36"/>
        <v>60</v>
      </c>
      <c r="I40" s="38">
        <f t="shared" si="6"/>
        <v>94.358918349997722</v>
      </c>
      <c r="J40" s="38">
        <f t="shared" si="7"/>
        <v>36.344805407649886</v>
      </c>
      <c r="K40" s="39">
        <f t="shared" si="8"/>
        <v>801.7543707249323</v>
      </c>
      <c r="L40" s="38">
        <f t="shared" si="9"/>
        <v>101.39752292043057</v>
      </c>
      <c r="M40" s="40">
        <f t="shared" si="10"/>
        <v>576.55182698718818</v>
      </c>
      <c r="N40" s="38">
        <f t="shared" si="11"/>
        <v>61.142375270579294</v>
      </c>
      <c r="O40" s="38">
        <f t="shared" si="12"/>
        <v>386.9545347768684</v>
      </c>
      <c r="P40" s="41">
        <f t="shared" si="13"/>
        <v>488.35205769729896</v>
      </c>
      <c r="Q40" s="42">
        <f t="shared" si="14"/>
        <v>61.142375270579294</v>
      </c>
      <c r="R40" s="43">
        <f t="shared" si="15"/>
        <v>488.35205769729896</v>
      </c>
      <c r="S40" s="4"/>
      <c r="T40" s="4"/>
      <c r="U40" s="36" t="s">
        <v>100</v>
      </c>
      <c r="V40" s="37">
        <f t="shared" si="37"/>
        <v>60</v>
      </c>
      <c r="W40" s="38">
        <f t="shared" si="16"/>
        <v>94.358918349997722</v>
      </c>
      <c r="X40" s="38">
        <f t="shared" si="17"/>
        <v>36.344805407649886</v>
      </c>
      <c r="Y40" s="39">
        <f t="shared" si="18"/>
        <v>919.31132102934907</v>
      </c>
      <c r="Z40" s="38">
        <f t="shared" si="19"/>
        <v>76.04814219032292</v>
      </c>
      <c r="AA40" s="40">
        <f t="shared" si="20"/>
        <v>620.87177760054419</v>
      </c>
      <c r="AB40" s="38">
        <f t="shared" si="21"/>
        <v>61.142375270579294</v>
      </c>
      <c r="AC40" s="38">
        <f t="shared" si="22"/>
        <v>443.69160622395327</v>
      </c>
      <c r="AD40" s="41">
        <f t="shared" si="23"/>
        <v>519.73974841427616</v>
      </c>
      <c r="AE40" s="42">
        <f t="shared" si="24"/>
        <v>61.142375270579294</v>
      </c>
      <c r="AF40" s="43">
        <f t="shared" si="25"/>
        <v>519.73974841427616</v>
      </c>
      <c r="AG40" s="4"/>
      <c r="AH40" s="36" t="s">
        <v>100</v>
      </c>
      <c r="AI40" s="37">
        <f t="shared" si="38"/>
        <v>60</v>
      </c>
      <c r="AJ40" s="38">
        <f t="shared" si="26"/>
        <v>94.358918349997722</v>
      </c>
      <c r="AK40" s="38">
        <f t="shared" si="27"/>
        <v>36.344805407649886</v>
      </c>
      <c r="AL40" s="39">
        <f t="shared" si="28"/>
        <v>634.6506435902794</v>
      </c>
      <c r="AM40" s="38">
        <f t="shared" si="29"/>
        <v>134.85870548417265</v>
      </c>
      <c r="AN40" s="40">
        <f t="shared" si="30"/>
        <v>510.98011609525099</v>
      </c>
      <c r="AO40" s="38">
        <f t="shared" si="31"/>
        <v>61.142375270579294</v>
      </c>
      <c r="AP40" s="38">
        <f t="shared" si="32"/>
        <v>306.30446618490737</v>
      </c>
      <c r="AQ40" s="41">
        <f t="shared" si="33"/>
        <v>441.16317166908004</v>
      </c>
      <c r="AR40" s="42">
        <f t="shared" si="34"/>
        <v>61.142375270579294</v>
      </c>
      <c r="AS40" s="43">
        <f t="shared" si="35"/>
        <v>441.16317166908004</v>
      </c>
      <c r="AT40" s="4"/>
      <c r="AU40" s="35" t="s">
        <v>101</v>
      </c>
      <c r="AV40" s="76">
        <f t="shared" si="0"/>
        <v>0</v>
      </c>
      <c r="AW40" s="76">
        <f t="shared" si="1"/>
        <v>0</v>
      </c>
      <c r="AX40" s="76">
        <f t="shared" si="2"/>
        <v>411.05157527403071</v>
      </c>
      <c r="AY40" s="76">
        <f t="shared" si="3"/>
        <v>0</v>
      </c>
      <c r="AZ40" s="76">
        <f t="shared" si="4"/>
        <v>0</v>
      </c>
      <c r="BA40" s="76">
        <f t="shared" si="5"/>
        <v>338.65066860916988</v>
      </c>
    </row>
    <row r="41" spans="1:53">
      <c r="A41" s="4"/>
      <c r="B41" s="4"/>
      <c r="C41" s="4"/>
      <c r="D41" s="4"/>
      <c r="E41" s="4"/>
      <c r="F41" s="4"/>
      <c r="G41" s="36" t="s">
        <v>101</v>
      </c>
      <c r="H41" s="37">
        <f t="shared" si="36"/>
        <v>67.5</v>
      </c>
      <c r="I41" s="38">
        <f t="shared" si="6"/>
        <v>98.003941623810746</v>
      </c>
      <c r="J41" s="38">
        <f t="shared" si="7"/>
        <v>30.092553235068713</v>
      </c>
      <c r="K41" s="39">
        <f t="shared" si="8"/>
        <v>745.35514765065295</v>
      </c>
      <c r="L41" s="38">
        <f t="shared" si="9"/>
        <v>94.838167100515022</v>
      </c>
      <c r="M41" s="40">
        <f t="shared" si="10"/>
        <v>468.55796260892498</v>
      </c>
      <c r="N41" s="38">
        <f t="shared" si="11"/>
        <v>68.038298607929477</v>
      </c>
      <c r="O41" s="38">
        <f t="shared" si="12"/>
        <v>278.75294625289268</v>
      </c>
      <c r="P41" s="41">
        <f t="shared" si="13"/>
        <v>373.59111335340771</v>
      </c>
      <c r="Q41" s="42">
        <f t="shared" si="14"/>
        <v>68.038298607929491</v>
      </c>
      <c r="R41" s="43">
        <f t="shared" si="15"/>
        <v>373.59111335340754</v>
      </c>
      <c r="S41" s="4"/>
      <c r="T41" s="4"/>
      <c r="U41" s="36" t="s">
        <v>101</v>
      </c>
      <c r="V41" s="37">
        <f t="shared" si="37"/>
        <v>67.5</v>
      </c>
      <c r="W41" s="38">
        <f t="shared" si="16"/>
        <v>98.003941623810746</v>
      </c>
      <c r="X41" s="38">
        <f t="shared" si="17"/>
        <v>30.092553235068713</v>
      </c>
      <c r="Y41" s="39">
        <f t="shared" si="18"/>
        <v>876.24189212107524</v>
      </c>
      <c r="Z41" s="38">
        <f t="shared" si="19"/>
        <v>71.128625325386267</v>
      </c>
      <c r="AA41" s="40">
        <f t="shared" si="20"/>
        <v>510.47481052524313</v>
      </c>
      <c r="AB41" s="38">
        <f t="shared" si="21"/>
        <v>68.038298607929477</v>
      </c>
      <c r="AC41" s="38">
        <f t="shared" si="22"/>
        <v>327.70285390641874</v>
      </c>
      <c r="AD41" s="41">
        <f t="shared" si="23"/>
        <v>398.83147923180502</v>
      </c>
      <c r="AE41" s="42">
        <f t="shared" si="24"/>
        <v>68.038298607929491</v>
      </c>
      <c r="AF41" s="43">
        <f t="shared" si="25"/>
        <v>398.83147923180479</v>
      </c>
      <c r="AG41" s="4"/>
      <c r="AH41" s="36" t="s">
        <v>101</v>
      </c>
      <c r="AI41" s="37">
        <f t="shared" si="38"/>
        <v>67.5</v>
      </c>
      <c r="AJ41" s="38">
        <f t="shared" si="26"/>
        <v>98.003941623810746</v>
      </c>
      <c r="AK41" s="38">
        <f t="shared" si="27"/>
        <v>30.092553235068713</v>
      </c>
      <c r="AL41" s="39">
        <f t="shared" si="28"/>
        <v>568.24448636841862</v>
      </c>
      <c r="AM41" s="38">
        <f t="shared" si="29"/>
        <v>126.13476224368499</v>
      </c>
      <c r="AN41" s="40">
        <f t="shared" si="30"/>
        <v>411.05157527403071</v>
      </c>
      <c r="AO41" s="38">
        <f t="shared" si="31"/>
        <v>68.038298607929477</v>
      </c>
      <c r="AP41" s="38">
        <f t="shared" si="32"/>
        <v>212.51590636548499</v>
      </c>
      <c r="AQ41" s="41">
        <f t="shared" si="33"/>
        <v>338.65066860917</v>
      </c>
      <c r="AR41" s="42">
        <f t="shared" si="34"/>
        <v>68.038298607929491</v>
      </c>
      <c r="AS41" s="43">
        <f t="shared" si="35"/>
        <v>338.65066860916988</v>
      </c>
      <c r="AT41" s="4"/>
      <c r="AU41" s="35" t="s">
        <v>102</v>
      </c>
      <c r="AV41" s="76">
        <f t="shared" si="0"/>
        <v>0</v>
      </c>
      <c r="AW41" s="76">
        <f t="shared" si="1"/>
        <v>0</v>
      </c>
      <c r="AX41" s="76">
        <f t="shared" si="2"/>
        <v>311.0108334537241</v>
      </c>
      <c r="AY41" s="76">
        <f t="shared" si="3"/>
        <v>0</v>
      </c>
      <c r="AZ41" s="76">
        <f t="shared" si="4"/>
        <v>0</v>
      </c>
      <c r="BA41" s="76">
        <f t="shared" si="5"/>
        <v>240.75810016873771</v>
      </c>
    </row>
    <row r="42" spans="1:53">
      <c r="A42" s="4"/>
      <c r="B42" s="4"/>
      <c r="C42" s="4"/>
      <c r="D42" s="4"/>
      <c r="E42" s="4"/>
      <c r="F42" s="4"/>
      <c r="G42" s="36" t="s">
        <v>102</v>
      </c>
      <c r="H42" s="37">
        <f t="shared" si="36"/>
        <v>75</v>
      </c>
      <c r="I42" s="38">
        <f t="shared" si="6"/>
        <v>101.54835944176268</v>
      </c>
      <c r="J42" s="38">
        <f t="shared" si="7"/>
        <v>23.894928757867831</v>
      </c>
      <c r="K42" s="39">
        <f t="shared" si="8"/>
        <v>667.39858293691418</v>
      </c>
      <c r="L42" s="38">
        <f t="shared" si="9"/>
        <v>87.079924017866389</v>
      </c>
      <c r="M42" s="40">
        <f t="shared" si="10"/>
        <v>357.41683763688218</v>
      </c>
      <c r="N42" s="38">
        <f t="shared" si="11"/>
        <v>74.972968808274871</v>
      </c>
      <c r="O42" s="38">
        <f t="shared" si="12"/>
        <v>173.03958335696447</v>
      </c>
      <c r="P42" s="41">
        <f t="shared" si="13"/>
        <v>260.11950737483085</v>
      </c>
      <c r="Q42" s="42">
        <f t="shared" si="14"/>
        <v>74.972968808274871</v>
      </c>
      <c r="R42" s="43">
        <f t="shared" si="15"/>
        <v>260.11950737483085</v>
      </c>
      <c r="S42" s="4"/>
      <c r="T42" s="4"/>
      <c r="U42" s="36" t="s">
        <v>102</v>
      </c>
      <c r="V42" s="37">
        <f t="shared" si="37"/>
        <v>75</v>
      </c>
      <c r="W42" s="38">
        <f t="shared" si="16"/>
        <v>101.54835944176268</v>
      </c>
      <c r="X42" s="38">
        <f t="shared" si="17"/>
        <v>23.894928757867831</v>
      </c>
      <c r="Y42" s="39">
        <f t="shared" si="18"/>
        <v>814.39947244117502</v>
      </c>
      <c r="Z42" s="38">
        <f t="shared" si="19"/>
        <v>65.309943013399788</v>
      </c>
      <c r="AA42" s="40">
        <f t="shared" si="20"/>
        <v>395.19113464534666</v>
      </c>
      <c r="AB42" s="38">
        <f t="shared" si="21"/>
        <v>74.972968808274871</v>
      </c>
      <c r="AC42" s="38">
        <f t="shared" si="22"/>
        <v>211.15319840388898</v>
      </c>
      <c r="AD42" s="41">
        <f t="shared" si="23"/>
        <v>276.46314141728874</v>
      </c>
      <c r="AE42" s="42">
        <f t="shared" si="24"/>
        <v>74.972968808274871</v>
      </c>
      <c r="AF42" s="43">
        <f t="shared" si="25"/>
        <v>276.46314141728874</v>
      </c>
      <c r="AG42" s="4"/>
      <c r="AH42" s="36" t="s">
        <v>102</v>
      </c>
      <c r="AI42" s="37">
        <f t="shared" si="38"/>
        <v>75</v>
      </c>
      <c r="AJ42" s="38">
        <f t="shared" si="26"/>
        <v>101.54835944176268</v>
      </c>
      <c r="AK42" s="38">
        <f t="shared" si="27"/>
        <v>23.894928757867831</v>
      </c>
      <c r="AL42" s="39">
        <f t="shared" si="28"/>
        <v>481.88963166373736</v>
      </c>
      <c r="AM42" s="38">
        <f t="shared" si="29"/>
        <v>115.81629894376231</v>
      </c>
      <c r="AN42" s="40">
        <f t="shared" si="30"/>
        <v>311.0108334537241</v>
      </c>
      <c r="AO42" s="38">
        <f t="shared" si="31"/>
        <v>74.972968808274871</v>
      </c>
      <c r="AP42" s="38">
        <f t="shared" si="32"/>
        <v>124.94180122497539</v>
      </c>
      <c r="AQ42" s="41">
        <f t="shared" si="33"/>
        <v>240.75810016873771</v>
      </c>
      <c r="AR42" s="42">
        <f t="shared" si="34"/>
        <v>74.972968808274871</v>
      </c>
      <c r="AS42" s="43">
        <f t="shared" si="35"/>
        <v>240.75810016873771</v>
      </c>
      <c r="AT42" s="4"/>
      <c r="AU42" s="35" t="s">
        <v>103</v>
      </c>
      <c r="AV42" s="76">
        <f t="shared" si="0"/>
        <v>0</v>
      </c>
      <c r="AW42" s="76">
        <f t="shared" si="1"/>
        <v>0</v>
      </c>
      <c r="AX42" s="76">
        <f t="shared" si="2"/>
        <v>216.33435566409378</v>
      </c>
      <c r="AY42" s="76">
        <f t="shared" si="3"/>
        <v>0</v>
      </c>
      <c r="AZ42" s="76">
        <f t="shared" si="4"/>
        <v>0</v>
      </c>
      <c r="BA42" s="76">
        <f t="shared" si="5"/>
        <v>155.37749381998952</v>
      </c>
    </row>
    <row r="43" spans="1:53">
      <c r="A43" s="4"/>
      <c r="B43" s="4"/>
      <c r="C43" s="4"/>
      <c r="D43" s="4"/>
      <c r="E43" s="4"/>
      <c r="F43" s="4"/>
      <c r="G43" s="36" t="s">
        <v>103</v>
      </c>
      <c r="H43" s="37">
        <f t="shared" si="36"/>
        <v>82.5</v>
      </c>
      <c r="I43" s="38">
        <f t="shared" si="6"/>
        <v>105.08545109098526</v>
      </c>
      <c r="J43" s="38">
        <f t="shared" si="7"/>
        <v>17.774933545751402</v>
      </c>
      <c r="K43" s="39">
        <f t="shared" si="8"/>
        <v>556.42041727351125</v>
      </c>
      <c r="L43" s="38">
        <f t="shared" si="9"/>
        <v>77.765797405148959</v>
      </c>
      <c r="M43" s="40">
        <f t="shared" si="10"/>
        <v>247.6291138325746</v>
      </c>
      <c r="N43" s="38">
        <f t="shared" si="11"/>
        <v>81.925450378629819</v>
      </c>
      <c r="O43" s="38">
        <f t="shared" si="12"/>
        <v>78.155622275018956</v>
      </c>
      <c r="P43" s="41">
        <f t="shared" si="13"/>
        <v>155.9214196801679</v>
      </c>
      <c r="Q43" s="42">
        <f t="shared" si="14"/>
        <v>81.925450378629819</v>
      </c>
      <c r="R43" s="43">
        <f t="shared" si="15"/>
        <v>155.9214196801679</v>
      </c>
      <c r="S43" s="4"/>
      <c r="T43" s="4"/>
      <c r="U43" s="36" t="s">
        <v>103</v>
      </c>
      <c r="V43" s="37">
        <f t="shared" si="37"/>
        <v>82.5</v>
      </c>
      <c r="W43" s="38">
        <f t="shared" si="16"/>
        <v>105.08545109098526</v>
      </c>
      <c r="X43" s="38">
        <f t="shared" si="17"/>
        <v>17.774933545751402</v>
      </c>
      <c r="Y43" s="39">
        <f t="shared" si="18"/>
        <v>720.92744363050144</v>
      </c>
      <c r="Z43" s="38">
        <f t="shared" si="19"/>
        <v>58.324348053861712</v>
      </c>
      <c r="AA43" s="40">
        <f t="shared" si="20"/>
        <v>278.40816000073266</v>
      </c>
      <c r="AB43" s="38">
        <f t="shared" si="21"/>
        <v>81.925450378629819</v>
      </c>
      <c r="AC43" s="38">
        <f t="shared" si="22"/>
        <v>101.26251881297169</v>
      </c>
      <c r="AD43" s="41">
        <f t="shared" si="23"/>
        <v>159.58686686683342</v>
      </c>
      <c r="AE43" s="42">
        <f t="shared" si="24"/>
        <v>81.925450378629819</v>
      </c>
      <c r="AF43" s="43">
        <f t="shared" si="25"/>
        <v>159.58686686683342</v>
      </c>
      <c r="AG43" s="4"/>
      <c r="AH43" s="36" t="s">
        <v>103</v>
      </c>
      <c r="AI43" s="37">
        <f t="shared" si="38"/>
        <v>82.5</v>
      </c>
      <c r="AJ43" s="38">
        <f t="shared" si="26"/>
        <v>105.08545109098526</v>
      </c>
      <c r="AK43" s="38">
        <f t="shared" si="27"/>
        <v>17.774933545751402</v>
      </c>
      <c r="AL43" s="39">
        <f t="shared" si="28"/>
        <v>369.84511295871641</v>
      </c>
      <c r="AM43" s="38">
        <f t="shared" si="29"/>
        <v>103.42851054884811</v>
      </c>
      <c r="AN43" s="40">
        <f t="shared" si="30"/>
        <v>216.33435566409378</v>
      </c>
      <c r="AO43" s="38">
        <f t="shared" si="31"/>
        <v>81.925450378629819</v>
      </c>
      <c r="AP43" s="38">
        <f t="shared" si="32"/>
        <v>51.948983271141408</v>
      </c>
      <c r="AQ43" s="41">
        <f t="shared" si="33"/>
        <v>155.37749381998952</v>
      </c>
      <c r="AR43" s="42">
        <f t="shared" si="34"/>
        <v>81.925450378629819</v>
      </c>
      <c r="AS43" s="43">
        <f t="shared" si="35"/>
        <v>155.37749381998952</v>
      </c>
      <c r="AT43" s="4"/>
      <c r="AU43" s="35" t="s">
        <v>104</v>
      </c>
      <c r="AV43" s="76">
        <f t="shared" si="0"/>
        <v>0</v>
      </c>
      <c r="AW43" s="76">
        <f t="shared" si="1"/>
        <v>0</v>
      </c>
      <c r="AX43" s="76">
        <f t="shared" si="2"/>
        <v>134.56359692527289</v>
      </c>
      <c r="AY43" s="76">
        <f t="shared" si="3"/>
        <v>0</v>
      </c>
      <c r="AZ43" s="76">
        <f t="shared" si="4"/>
        <v>0</v>
      </c>
      <c r="BA43" s="76">
        <f t="shared" si="5"/>
        <v>92.46094546913568</v>
      </c>
    </row>
    <row r="44" spans="1:53">
      <c r="A44" s="4"/>
      <c r="B44" s="4"/>
      <c r="C44" s="4"/>
      <c r="D44" s="4"/>
      <c r="E44" s="4"/>
      <c r="F44" s="4"/>
      <c r="G44" s="36" t="s">
        <v>104</v>
      </c>
      <c r="H44" s="37">
        <f t="shared" si="36"/>
        <v>90</v>
      </c>
      <c r="I44" s="38">
        <f t="shared" si="6"/>
        <v>108.69232079418568</v>
      </c>
      <c r="J44" s="38">
        <f t="shared" si="7"/>
        <v>11.756906853827322</v>
      </c>
      <c r="K44" s="39">
        <f t="shared" si="8"/>
        <v>393.71907704173094</v>
      </c>
      <c r="L44" s="38">
        <f t="shared" si="9"/>
        <v>66.154195223442372</v>
      </c>
      <c r="M44" s="40">
        <f t="shared" si="10"/>
        <v>146.3783041950517</v>
      </c>
      <c r="N44" s="38">
        <f t="shared" si="11"/>
        <v>88.878084292166832</v>
      </c>
      <c r="O44" s="38">
        <f t="shared" si="12"/>
        <v>7.7089690360726628</v>
      </c>
      <c r="P44" s="41">
        <f t="shared" si="13"/>
        <v>73.863164259515031</v>
      </c>
      <c r="Q44" s="42">
        <f t="shared" si="14"/>
        <v>88.878084292166832</v>
      </c>
      <c r="R44" s="43">
        <f t="shared" si="15"/>
        <v>73.863164259515031</v>
      </c>
      <c r="S44" s="4"/>
      <c r="T44" s="4"/>
      <c r="U44" s="36" t="s">
        <v>104</v>
      </c>
      <c r="V44" s="37">
        <f t="shared" si="37"/>
        <v>90</v>
      </c>
      <c r="W44" s="38">
        <f t="shared" si="16"/>
        <v>108.69232079418568</v>
      </c>
      <c r="X44" s="38">
        <f t="shared" si="17"/>
        <v>11.756906853827322</v>
      </c>
      <c r="Y44" s="39">
        <f t="shared" si="18"/>
        <v>568.83819422653085</v>
      </c>
      <c r="Z44" s="38">
        <f t="shared" si="19"/>
        <v>49.615646417581779</v>
      </c>
      <c r="AA44" s="40">
        <f t="shared" si="20"/>
        <v>165.52198660237755</v>
      </c>
      <c r="AB44" s="38">
        <f t="shared" si="21"/>
        <v>88.878084292166832</v>
      </c>
      <c r="AC44" s="38">
        <f t="shared" si="22"/>
        <v>11.13777889244372</v>
      </c>
      <c r="AD44" s="41">
        <f t="shared" si="23"/>
        <v>60.753425310025499</v>
      </c>
      <c r="AE44" s="42">
        <f t="shared" si="24"/>
        <v>88.878084292166832</v>
      </c>
      <c r="AF44" s="43">
        <f t="shared" si="25"/>
        <v>60.753425310025499</v>
      </c>
      <c r="AG44" s="4"/>
      <c r="AH44" s="36" t="s">
        <v>104</v>
      </c>
      <c r="AI44" s="37">
        <f t="shared" si="38"/>
        <v>90</v>
      </c>
      <c r="AJ44" s="38">
        <f t="shared" si="26"/>
        <v>108.69232079418568</v>
      </c>
      <c r="AK44" s="38">
        <f t="shared" si="27"/>
        <v>11.756906853827322</v>
      </c>
      <c r="AL44" s="39">
        <f t="shared" si="28"/>
        <v>228.59525730841924</v>
      </c>
      <c r="AM44" s="38">
        <f t="shared" si="29"/>
        <v>87.985079647178353</v>
      </c>
      <c r="AN44" s="40">
        <f t="shared" si="30"/>
        <v>134.56359692527289</v>
      </c>
      <c r="AO44" s="38">
        <f t="shared" si="31"/>
        <v>88.878084292166832</v>
      </c>
      <c r="AP44" s="38">
        <f t="shared" si="32"/>
        <v>4.475865821957326</v>
      </c>
      <c r="AQ44" s="41">
        <f t="shared" si="33"/>
        <v>92.46094546913568</v>
      </c>
      <c r="AR44" s="42">
        <f t="shared" si="34"/>
        <v>88.878084292166832</v>
      </c>
      <c r="AS44" s="43">
        <f t="shared" si="35"/>
        <v>92.46094546913568</v>
      </c>
      <c r="AT44" s="4"/>
      <c r="AU44" s="35" t="s">
        <v>105</v>
      </c>
      <c r="AV44" s="76">
        <f t="shared" si="0"/>
        <v>0</v>
      </c>
      <c r="AW44" s="76">
        <f t="shared" si="1"/>
        <v>0</v>
      </c>
      <c r="AX44" s="76">
        <f t="shared" si="2"/>
        <v>74.451030608673136</v>
      </c>
      <c r="AY44" s="76">
        <f t="shared" si="3"/>
        <v>0</v>
      </c>
      <c r="AZ44" s="76">
        <f t="shared" si="4"/>
        <v>0</v>
      </c>
      <c r="BA44" s="76">
        <f t="shared" si="5"/>
        <v>66.774612393449686</v>
      </c>
    </row>
    <row r="45" spans="1:53">
      <c r="A45" s="4"/>
      <c r="B45" s="4"/>
      <c r="C45" s="4"/>
      <c r="D45" s="4"/>
      <c r="E45" s="4"/>
      <c r="F45" s="4"/>
      <c r="G45" s="36" t="s">
        <v>105</v>
      </c>
      <c r="H45" s="37">
        <f t="shared" si="36"/>
        <v>97.5</v>
      </c>
      <c r="I45" s="38">
        <f t="shared" si="6"/>
        <v>112.43839775345045</v>
      </c>
      <c r="J45" s="38">
        <f t="shared" si="7"/>
        <v>5.8682212593884833</v>
      </c>
      <c r="K45" s="39">
        <f t="shared" si="8"/>
        <v>162.40747052945329</v>
      </c>
      <c r="L45" s="38">
        <f t="shared" si="9"/>
        <v>50.206475483796751</v>
      </c>
      <c r="M45" s="40">
        <f t="shared" si="10"/>
        <v>66.811147697388577</v>
      </c>
      <c r="N45" s="38">
        <f t="shared" si="11"/>
        <v>95.814133825379301</v>
      </c>
      <c r="O45" s="38">
        <f t="shared" si="12"/>
        <v>0</v>
      </c>
      <c r="P45" s="41">
        <f t="shared" si="13"/>
        <v>50.206475483796751</v>
      </c>
      <c r="Q45" s="42">
        <f t="shared" si="14"/>
        <v>95.814133825379287</v>
      </c>
      <c r="R45" s="43">
        <f t="shared" si="15"/>
        <v>50.206475483796751</v>
      </c>
      <c r="S45" s="4"/>
      <c r="T45" s="4"/>
      <c r="U45" s="36" t="s">
        <v>105</v>
      </c>
      <c r="V45" s="37">
        <f t="shared" si="37"/>
        <v>97.5</v>
      </c>
      <c r="W45" s="38">
        <f t="shared" si="16"/>
        <v>112.43839775345045</v>
      </c>
      <c r="X45" s="38">
        <f t="shared" si="17"/>
        <v>5.8682212593884833</v>
      </c>
      <c r="Y45" s="39">
        <f t="shared" si="18"/>
        <v>300.26960470343607</v>
      </c>
      <c r="Z45" s="38">
        <f t="shared" si="19"/>
        <v>37.654856612847567</v>
      </c>
      <c r="AA45" s="40">
        <f t="shared" si="20"/>
        <v>68.354665836839729</v>
      </c>
      <c r="AB45" s="38">
        <f t="shared" si="21"/>
        <v>95.814133825379301</v>
      </c>
      <c r="AC45" s="38">
        <f t="shared" si="22"/>
        <v>0</v>
      </c>
      <c r="AD45" s="41">
        <f t="shared" si="23"/>
        <v>37.654856612847567</v>
      </c>
      <c r="AE45" s="42">
        <f t="shared" si="24"/>
        <v>95.814133825379287</v>
      </c>
      <c r="AF45" s="43">
        <f t="shared" si="25"/>
        <v>37.654856612847567</v>
      </c>
      <c r="AG45" s="4"/>
      <c r="AH45" s="36" t="s">
        <v>105</v>
      </c>
      <c r="AI45" s="37">
        <f t="shared" si="38"/>
        <v>97.5</v>
      </c>
      <c r="AJ45" s="38">
        <f t="shared" si="26"/>
        <v>112.43839775345045</v>
      </c>
      <c r="AK45" s="38">
        <f t="shared" si="27"/>
        <v>5.8682212593884833</v>
      </c>
      <c r="AL45" s="39">
        <f t="shared" si="28"/>
        <v>75.081738984294006</v>
      </c>
      <c r="AM45" s="38">
        <f t="shared" si="29"/>
        <v>66.774612393449686</v>
      </c>
      <c r="AN45" s="40">
        <f t="shared" si="30"/>
        <v>74.451030608673136</v>
      </c>
      <c r="AO45" s="38">
        <f t="shared" si="31"/>
        <v>95.814133825379301</v>
      </c>
      <c r="AP45" s="38">
        <f t="shared" si="32"/>
        <v>0</v>
      </c>
      <c r="AQ45" s="41">
        <f t="shared" si="33"/>
        <v>66.774612393449686</v>
      </c>
      <c r="AR45" s="42">
        <f t="shared" si="34"/>
        <v>95.814133825379287</v>
      </c>
      <c r="AS45" s="43">
        <f t="shared" si="35"/>
        <v>66.774612393449686</v>
      </c>
      <c r="AT45" s="4"/>
      <c r="AU45" s="35" t="s">
        <v>106</v>
      </c>
      <c r="AV45" s="76">
        <f t="shared" si="0"/>
        <v>0</v>
      </c>
      <c r="AW45" s="76">
        <f t="shared" si="1"/>
        <v>0</v>
      </c>
      <c r="AX45" s="76">
        <f t="shared" si="2"/>
        <v>15.03448056256186</v>
      </c>
      <c r="AY45" s="76">
        <f t="shared" si="3"/>
        <v>0</v>
      </c>
      <c r="AZ45" s="76">
        <f t="shared" si="4"/>
        <v>0</v>
      </c>
      <c r="BA45" s="76">
        <f t="shared" si="5"/>
        <v>15.033371712329703</v>
      </c>
    </row>
    <row r="46" spans="1:53">
      <c r="A46" s="4"/>
      <c r="B46" s="4"/>
      <c r="C46" s="4"/>
      <c r="D46" s="4"/>
      <c r="E46" s="4"/>
      <c r="F46" s="4"/>
      <c r="G46" s="36" t="s">
        <v>106</v>
      </c>
      <c r="H46" s="37">
        <f t="shared" si="36"/>
        <v>105</v>
      </c>
      <c r="I46" s="38">
        <f t="shared" si="6"/>
        <v>116.39072684232966</v>
      </c>
      <c r="J46" s="38">
        <f t="shared" si="7"/>
        <v>0.14088343266565029</v>
      </c>
      <c r="K46" s="39">
        <f t="shared" si="8"/>
        <v>0.21276024520540573</v>
      </c>
      <c r="L46" s="38">
        <f t="shared" si="9"/>
        <v>11.303287001751656</v>
      </c>
      <c r="M46" s="40">
        <f t="shared" si="10"/>
        <v>11.303810153085479</v>
      </c>
      <c r="N46" s="38">
        <f t="shared" si="11"/>
        <v>102.71578643619091</v>
      </c>
      <c r="O46" s="38">
        <f t="shared" si="12"/>
        <v>0</v>
      </c>
      <c r="P46" s="41">
        <f t="shared" si="13"/>
        <v>11.303287001751656</v>
      </c>
      <c r="Q46" s="42">
        <f t="shared" si="14"/>
        <v>102.71578643619091</v>
      </c>
      <c r="R46" s="43">
        <f t="shared" si="15"/>
        <v>11.303287001751656</v>
      </c>
      <c r="S46" s="4"/>
      <c r="T46" s="4"/>
      <c r="U46" s="36" t="s">
        <v>106</v>
      </c>
      <c r="V46" s="37">
        <f t="shared" si="37"/>
        <v>105</v>
      </c>
      <c r="W46" s="38">
        <f t="shared" si="16"/>
        <v>116.39072684232966</v>
      </c>
      <c r="X46" s="38">
        <f t="shared" si="17"/>
        <v>0.14088343266565029</v>
      </c>
      <c r="Y46" s="39">
        <f t="shared" si="18"/>
        <v>0.28019566115374012</v>
      </c>
      <c r="Z46" s="38">
        <f t="shared" si="19"/>
        <v>8.4774652513137418</v>
      </c>
      <c r="AA46" s="40">
        <f t="shared" si="20"/>
        <v>8.4781542180599612</v>
      </c>
      <c r="AB46" s="38">
        <f t="shared" si="21"/>
        <v>102.71578643619091</v>
      </c>
      <c r="AC46" s="38">
        <f t="shared" si="22"/>
        <v>0</v>
      </c>
      <c r="AD46" s="41">
        <f t="shared" si="23"/>
        <v>8.4774652513137418</v>
      </c>
      <c r="AE46" s="42">
        <f t="shared" si="24"/>
        <v>102.71578643619091</v>
      </c>
      <c r="AF46" s="43">
        <f t="shared" si="25"/>
        <v>8.4774652513137418</v>
      </c>
      <c r="AG46" s="4"/>
      <c r="AH46" s="36" t="s">
        <v>106</v>
      </c>
      <c r="AI46" s="37">
        <f t="shared" si="38"/>
        <v>105</v>
      </c>
      <c r="AJ46" s="38">
        <f t="shared" si="26"/>
        <v>116.39072684232966</v>
      </c>
      <c r="AK46" s="38">
        <f t="shared" si="27"/>
        <v>0.14088343266565029</v>
      </c>
      <c r="AL46" s="39">
        <f t="shared" si="28"/>
        <v>0.4509579390078966</v>
      </c>
      <c r="AM46" s="38">
        <f t="shared" si="29"/>
        <v>15.033371712329703</v>
      </c>
      <c r="AN46" s="40">
        <f t="shared" si="30"/>
        <v>15.03448056256186</v>
      </c>
      <c r="AO46" s="38">
        <f t="shared" si="31"/>
        <v>102.71578643619091</v>
      </c>
      <c r="AP46" s="38">
        <f t="shared" si="32"/>
        <v>0</v>
      </c>
      <c r="AQ46" s="41">
        <f t="shared" si="33"/>
        <v>15.033371712329703</v>
      </c>
      <c r="AR46" s="42">
        <f t="shared" si="34"/>
        <v>102.71578643619091</v>
      </c>
      <c r="AS46" s="43">
        <f t="shared" si="35"/>
        <v>15.033371712329703</v>
      </c>
      <c r="AT46" s="4"/>
      <c r="AU46" s="35" t="s">
        <v>107</v>
      </c>
      <c r="AV46" s="76">
        <f t="shared" si="0"/>
        <v>0</v>
      </c>
      <c r="AW46" s="76">
        <f t="shared" si="1"/>
        <v>0</v>
      </c>
      <c r="AX46" s="76">
        <f t="shared" si="2"/>
        <v>0</v>
      </c>
      <c r="AY46" s="76">
        <f t="shared" si="3"/>
        <v>0</v>
      </c>
      <c r="AZ46" s="76">
        <f t="shared" si="4"/>
        <v>0</v>
      </c>
      <c r="BA46" s="76">
        <f t="shared" si="5"/>
        <v>0</v>
      </c>
    </row>
    <row r="47" spans="1:53">
      <c r="A47" s="4"/>
      <c r="B47" s="4"/>
      <c r="C47" s="4"/>
      <c r="D47" s="4"/>
      <c r="E47" s="4"/>
      <c r="F47" s="4"/>
      <c r="G47" s="36" t="s">
        <v>107</v>
      </c>
      <c r="H47" s="37">
        <f t="shared" si="36"/>
        <v>112.5</v>
      </c>
      <c r="I47" s="38">
        <f t="shared" si="6"/>
        <v>120.61724769311182</v>
      </c>
      <c r="J47" s="38">
        <f t="shared" si="7"/>
        <v>-5.3867883125206486</v>
      </c>
      <c r="K47" s="39">
        <f t="shared" si="8"/>
        <v>0</v>
      </c>
      <c r="L47" s="38">
        <f t="shared" si="9"/>
        <v>0</v>
      </c>
      <c r="M47" s="40">
        <f t="shared" si="10"/>
        <v>0</v>
      </c>
      <c r="N47" s="38">
        <f t="shared" si="11"/>
        <v>109.56201839923835</v>
      </c>
      <c r="O47" s="38">
        <f t="shared" si="12"/>
        <v>0</v>
      </c>
      <c r="P47" s="41">
        <f t="shared" si="13"/>
        <v>0</v>
      </c>
      <c r="Q47" s="42">
        <f t="shared" si="14"/>
        <v>109.56201839923835</v>
      </c>
      <c r="R47" s="43">
        <f t="shared" si="15"/>
        <v>0</v>
      </c>
      <c r="S47" s="4"/>
      <c r="T47" s="4"/>
      <c r="U47" s="36" t="s">
        <v>107</v>
      </c>
      <c r="V47" s="37">
        <f t="shared" si="37"/>
        <v>112.5</v>
      </c>
      <c r="W47" s="38">
        <f t="shared" si="16"/>
        <v>120.61724769311182</v>
      </c>
      <c r="X47" s="38">
        <f t="shared" si="17"/>
        <v>-5.3867883125206486</v>
      </c>
      <c r="Y47" s="39">
        <f t="shared" si="18"/>
        <v>0</v>
      </c>
      <c r="Z47" s="38">
        <f t="shared" si="19"/>
        <v>0</v>
      </c>
      <c r="AA47" s="40">
        <f t="shared" si="20"/>
        <v>0</v>
      </c>
      <c r="AB47" s="38">
        <f t="shared" si="21"/>
        <v>109.56201839923835</v>
      </c>
      <c r="AC47" s="38">
        <f t="shared" si="22"/>
        <v>0</v>
      </c>
      <c r="AD47" s="41">
        <f t="shared" si="23"/>
        <v>0</v>
      </c>
      <c r="AE47" s="42">
        <f t="shared" si="24"/>
        <v>109.56201839923835</v>
      </c>
      <c r="AF47" s="43">
        <f t="shared" si="25"/>
        <v>0</v>
      </c>
      <c r="AG47" s="4"/>
      <c r="AH47" s="36" t="s">
        <v>107</v>
      </c>
      <c r="AI47" s="37">
        <f t="shared" si="38"/>
        <v>112.5</v>
      </c>
      <c r="AJ47" s="38">
        <f t="shared" si="26"/>
        <v>120.61724769311182</v>
      </c>
      <c r="AK47" s="38">
        <f t="shared" si="27"/>
        <v>-5.3867883125206486</v>
      </c>
      <c r="AL47" s="39">
        <f t="shared" si="28"/>
        <v>0</v>
      </c>
      <c r="AM47" s="38">
        <f t="shared" si="29"/>
        <v>0</v>
      </c>
      <c r="AN47" s="40">
        <f t="shared" si="30"/>
        <v>0</v>
      </c>
      <c r="AO47" s="38">
        <f t="shared" si="31"/>
        <v>109.56201839923835</v>
      </c>
      <c r="AP47" s="38">
        <f t="shared" si="32"/>
        <v>0</v>
      </c>
      <c r="AQ47" s="41">
        <f t="shared" si="33"/>
        <v>0</v>
      </c>
      <c r="AR47" s="42">
        <f t="shared" si="34"/>
        <v>109.56201839923835</v>
      </c>
      <c r="AS47" s="43">
        <f t="shared" si="35"/>
        <v>0</v>
      </c>
      <c r="AT47" s="4"/>
      <c r="AU47" s="51" t="s">
        <v>108</v>
      </c>
      <c r="AV47" s="76">
        <f t="shared" si="0"/>
        <v>0</v>
      </c>
      <c r="AW47" s="76">
        <f t="shared" si="1"/>
        <v>0</v>
      </c>
      <c r="AX47" s="76">
        <f t="shared" si="2"/>
        <v>0</v>
      </c>
      <c r="AY47" s="76">
        <f t="shared" si="3"/>
        <v>0</v>
      </c>
      <c r="AZ47" s="76">
        <f t="shared" si="4"/>
        <v>0</v>
      </c>
      <c r="BA47" s="76">
        <f t="shared" si="5"/>
        <v>0</v>
      </c>
    </row>
    <row r="48" spans="1:53">
      <c r="A48" s="4"/>
      <c r="B48" s="4"/>
      <c r="C48" s="4"/>
      <c r="D48" s="4"/>
      <c r="E48" s="4"/>
      <c r="F48" s="4"/>
      <c r="G48" s="52" t="s">
        <v>108</v>
      </c>
      <c r="H48" s="37">
        <f t="shared" si="36"/>
        <v>120</v>
      </c>
      <c r="I48" s="38">
        <f t="shared" si="6"/>
        <v>125.18841297900642</v>
      </c>
      <c r="J48" s="38">
        <f t="shared" si="7"/>
        <v>-10.668344062857672</v>
      </c>
      <c r="K48" s="39">
        <f t="shared" si="8"/>
        <v>0</v>
      </c>
      <c r="L48" s="38">
        <f t="shared" si="9"/>
        <v>0</v>
      </c>
      <c r="M48" s="40">
        <f t="shared" si="10"/>
        <v>0</v>
      </c>
      <c r="N48" s="38">
        <f t="shared" si="11"/>
        <v>116.3258124895011</v>
      </c>
      <c r="O48" s="38">
        <f t="shared" si="12"/>
        <v>0</v>
      </c>
      <c r="P48" s="41">
        <f t="shared" si="13"/>
        <v>0</v>
      </c>
      <c r="Q48" s="42">
        <f t="shared" si="14"/>
        <v>116.3258124895011</v>
      </c>
      <c r="R48" s="43">
        <f t="shared" si="15"/>
        <v>0</v>
      </c>
      <c r="S48" s="4"/>
      <c r="T48" s="4"/>
      <c r="U48" s="52" t="s">
        <v>108</v>
      </c>
      <c r="V48" s="37">
        <f t="shared" si="37"/>
        <v>120</v>
      </c>
      <c r="W48" s="38">
        <f t="shared" si="16"/>
        <v>125.18841297900642</v>
      </c>
      <c r="X48" s="38">
        <f t="shared" si="17"/>
        <v>-10.668344062857672</v>
      </c>
      <c r="Y48" s="39">
        <f t="shared" si="18"/>
        <v>0</v>
      </c>
      <c r="Z48" s="38">
        <f t="shared" si="19"/>
        <v>0</v>
      </c>
      <c r="AA48" s="40">
        <f t="shared" si="20"/>
        <v>0</v>
      </c>
      <c r="AB48" s="38">
        <f t="shared" si="21"/>
        <v>116.3258124895011</v>
      </c>
      <c r="AC48" s="38">
        <f t="shared" si="22"/>
        <v>0</v>
      </c>
      <c r="AD48" s="41">
        <f t="shared" si="23"/>
        <v>0</v>
      </c>
      <c r="AE48" s="42">
        <f t="shared" si="24"/>
        <v>116.3258124895011</v>
      </c>
      <c r="AF48" s="43">
        <f t="shared" si="25"/>
        <v>0</v>
      </c>
      <c r="AG48" s="4"/>
      <c r="AH48" s="52" t="s">
        <v>108</v>
      </c>
      <c r="AI48" s="37">
        <f t="shared" si="38"/>
        <v>120</v>
      </c>
      <c r="AJ48" s="38">
        <f t="shared" si="26"/>
        <v>125.18841297900642</v>
      </c>
      <c r="AK48" s="38">
        <f t="shared" si="27"/>
        <v>-10.668344062857672</v>
      </c>
      <c r="AL48" s="39">
        <f t="shared" si="28"/>
        <v>0</v>
      </c>
      <c r="AM48" s="38">
        <f t="shared" si="29"/>
        <v>0</v>
      </c>
      <c r="AN48" s="40">
        <f t="shared" si="30"/>
        <v>0</v>
      </c>
      <c r="AO48" s="38">
        <f t="shared" si="31"/>
        <v>116.3258124895011</v>
      </c>
      <c r="AP48" s="38">
        <f t="shared" si="32"/>
        <v>0</v>
      </c>
      <c r="AQ48" s="41">
        <f t="shared" si="33"/>
        <v>0</v>
      </c>
      <c r="AR48" s="42">
        <f t="shared" si="34"/>
        <v>116.3258124895011</v>
      </c>
      <c r="AS48" s="43">
        <f t="shared" si="35"/>
        <v>0</v>
      </c>
      <c r="AT48" s="4"/>
    </row>
    <row r="49" spans="1:46">
      <c r="A49" s="4"/>
      <c r="B49" s="4"/>
      <c r="C49" s="4"/>
      <c r="D49" s="4"/>
      <c r="E49" s="4"/>
      <c r="F49" s="4"/>
      <c r="G49" s="4"/>
      <c r="H49" s="4"/>
      <c r="I49" s="4"/>
      <c r="J49" s="4"/>
      <c r="K49" s="53">
        <f>SUM(K16:K48)/2000</f>
        <v>10.133613574305679</v>
      </c>
      <c r="L49" s="16" t="s">
        <v>109</v>
      </c>
      <c r="M49" s="53">
        <f>SUM(M16:M48)/2000</f>
        <v>8.6559186479844925</v>
      </c>
      <c r="N49" s="17" t="s">
        <v>110</v>
      </c>
      <c r="O49" s="53"/>
      <c r="P49" s="53">
        <f>SUM(P16:P48)/2000</f>
        <v>7.8016387384499337</v>
      </c>
      <c r="Q49" s="17" t="s">
        <v>110</v>
      </c>
      <c r="R49" s="53">
        <f>SUM(R16:R48)/2000</f>
        <v>7.8016387384499337</v>
      </c>
      <c r="S49" s="17" t="s">
        <v>110</v>
      </c>
      <c r="T49" s="17"/>
      <c r="U49" s="4"/>
      <c r="V49" s="4"/>
      <c r="W49" s="4"/>
      <c r="X49" s="4"/>
      <c r="Y49" s="53">
        <f>SUM(Y16:Y48)/2000</f>
        <v>11.67594384125103</v>
      </c>
      <c r="Z49" s="16" t="s">
        <v>109</v>
      </c>
      <c r="AA49" s="53">
        <f>SUM(AA16:AA48)/2000</f>
        <v>9.1784929414049579</v>
      </c>
      <c r="AB49" s="17" t="s">
        <v>110</v>
      </c>
      <c r="AC49" s="53"/>
      <c r="AD49" s="53">
        <f>SUM(AD16:AD48)/2000</f>
        <v>8.1592293573085843</v>
      </c>
      <c r="AE49" s="17" t="s">
        <v>110</v>
      </c>
      <c r="AF49" s="53">
        <f>SUM(AF16:AF48)/2000</f>
        <v>8.1592293573085843</v>
      </c>
      <c r="AG49" s="17" t="s">
        <v>110</v>
      </c>
      <c r="AH49" s="4"/>
      <c r="AI49" s="4"/>
      <c r="AJ49" s="4"/>
      <c r="AK49" s="4"/>
      <c r="AL49" s="53">
        <f>SUM(AL16:AL48)/2000</f>
        <v>8.1178514756315767</v>
      </c>
      <c r="AM49" s="16" t="s">
        <v>109</v>
      </c>
      <c r="AN49" s="53">
        <f>SUM(AN16:AN48)/2000</f>
        <v>7.8494470605536852</v>
      </c>
      <c r="AO49" s="17" t="s">
        <v>110</v>
      </c>
      <c r="AP49" s="53"/>
      <c r="AQ49" s="53">
        <f>SUM(AQ16:AQ48)/2000</f>
        <v>7.1958667662768274</v>
      </c>
      <c r="AR49" s="17" t="s">
        <v>110</v>
      </c>
      <c r="AS49" s="53">
        <f>SUM(AS16:AS48)/2000</f>
        <v>7.1958667662768274</v>
      </c>
      <c r="AT49" s="17" t="s">
        <v>110</v>
      </c>
    </row>
    <row r="50" spans="1:46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</row>
    <row r="51" spans="1:46">
      <c r="A51" s="1"/>
      <c r="B51" s="1"/>
      <c r="C51" s="1"/>
      <c r="D51" s="1"/>
      <c r="E51" s="1"/>
      <c r="F51" s="1"/>
      <c r="G51" s="54"/>
      <c r="H51" s="55"/>
      <c r="I51" s="55"/>
      <c r="J51" s="56"/>
      <c r="K51" s="55"/>
      <c r="L51" s="55"/>
      <c r="M51" s="57"/>
      <c r="N51" s="58"/>
      <c r="O51" s="58">
        <f>$M$49*0.4+$M$49*0.2*0.6</f>
        <v>4.5010776969519366</v>
      </c>
      <c r="P51" s="58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</row>
    <row r="52" spans="1:46">
      <c r="A52" s="1"/>
      <c r="B52" s="1"/>
      <c r="C52" s="1"/>
      <c r="D52" s="1"/>
      <c r="E52" s="1"/>
      <c r="F52" s="1"/>
      <c r="G52" s="59"/>
      <c r="H52" s="60"/>
      <c r="I52" s="60"/>
      <c r="J52" s="60"/>
      <c r="K52" s="60"/>
      <c r="L52" s="60"/>
      <c r="M52" s="61"/>
      <c r="N52" s="62"/>
      <c r="O52" s="62"/>
      <c r="P52" s="62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</row>
    <row r="53" spans="1:46">
      <c r="A53" s="1"/>
      <c r="B53" s="1"/>
      <c r="C53" s="1"/>
      <c r="D53" s="1"/>
      <c r="E53" s="1"/>
      <c r="F53" s="1"/>
      <c r="G53" s="59"/>
      <c r="H53" s="60"/>
      <c r="I53" s="60"/>
      <c r="J53" s="63"/>
      <c r="K53" s="64"/>
      <c r="L53" s="64"/>
      <c r="M53" s="65"/>
      <c r="N53" s="66"/>
      <c r="O53" s="66"/>
      <c r="P53" s="66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</row>
    <row r="54" spans="1:46">
      <c r="A54" s="1"/>
      <c r="B54" s="1"/>
      <c r="C54" s="1"/>
      <c r="D54" s="1"/>
      <c r="E54" s="1"/>
      <c r="F54" s="1"/>
      <c r="G54" s="59"/>
      <c r="H54" s="60"/>
      <c r="I54" s="60"/>
      <c r="J54" s="63"/>
      <c r="K54" s="64"/>
      <c r="L54" s="64"/>
      <c r="M54" s="65"/>
      <c r="N54" s="66"/>
      <c r="O54" s="66"/>
      <c r="P54" s="66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</row>
    <row r="55" spans="1:46">
      <c r="A55" s="1"/>
      <c r="B55" s="1"/>
      <c r="C55" s="1"/>
      <c r="D55" s="1"/>
      <c r="E55" s="1"/>
      <c r="F55" s="1"/>
      <c r="G55" s="59"/>
      <c r="H55" s="60"/>
      <c r="I55" s="60"/>
      <c r="J55" s="63"/>
      <c r="K55" s="64"/>
      <c r="L55" s="64"/>
      <c r="M55" s="65"/>
      <c r="N55" s="66"/>
      <c r="O55" s="66"/>
      <c r="P55" s="66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</row>
    <row r="56" spans="1:46">
      <c r="A56" s="1"/>
      <c r="B56" s="1"/>
      <c r="C56" s="1"/>
      <c r="D56" s="1"/>
      <c r="E56" s="1"/>
      <c r="F56" s="1"/>
      <c r="G56" s="59"/>
      <c r="H56" s="60"/>
      <c r="I56" s="60"/>
      <c r="J56" s="63"/>
      <c r="K56" s="64"/>
      <c r="L56" s="64"/>
      <c r="M56" s="65"/>
      <c r="N56" s="66"/>
      <c r="O56" s="66"/>
      <c r="P56" s="66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</row>
    <row r="57" spans="1:46">
      <c r="A57" s="1"/>
      <c r="B57" s="1"/>
      <c r="C57" s="1"/>
      <c r="D57" s="1"/>
      <c r="E57" s="1"/>
      <c r="F57" s="1"/>
      <c r="G57" s="59"/>
      <c r="H57" s="60"/>
      <c r="I57" s="60"/>
      <c r="J57" s="63"/>
      <c r="K57" s="64"/>
      <c r="L57" s="64"/>
      <c r="M57" s="65"/>
      <c r="N57" s="66"/>
      <c r="O57" s="66"/>
      <c r="P57" s="66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</row>
    <row r="58" spans="1:46">
      <c r="A58" s="1"/>
      <c r="B58" s="1"/>
      <c r="C58" s="1"/>
      <c r="D58" s="1"/>
      <c r="E58" s="1"/>
      <c r="F58" s="1"/>
      <c r="G58" s="59"/>
      <c r="H58" s="60"/>
      <c r="I58" s="60"/>
      <c r="J58" s="63"/>
      <c r="K58" s="64"/>
      <c r="L58" s="64"/>
      <c r="M58" s="65"/>
      <c r="N58" s="66"/>
      <c r="O58" s="66">
        <f>11.5/13.9</f>
        <v>0.82733812949640284</v>
      </c>
      <c r="P58" s="66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</row>
    <row r="59" spans="1:46">
      <c r="A59" s="1"/>
      <c r="B59" s="1"/>
      <c r="C59" s="1"/>
      <c r="D59" s="1"/>
      <c r="E59" s="1"/>
      <c r="F59" s="1"/>
      <c r="G59" s="59"/>
      <c r="H59" s="60"/>
      <c r="I59" s="60"/>
      <c r="J59" s="63"/>
      <c r="K59" s="64"/>
      <c r="L59" s="64"/>
      <c r="M59" s="65"/>
      <c r="N59" s="66"/>
      <c r="O59" s="66"/>
      <c r="P59" s="66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</row>
    <row r="60" spans="1:46">
      <c r="A60" s="1"/>
      <c r="B60" s="1"/>
      <c r="C60" s="1"/>
      <c r="D60" s="1"/>
      <c r="E60" s="1"/>
      <c r="F60" s="1"/>
      <c r="G60" s="59"/>
      <c r="H60" s="60"/>
      <c r="I60" s="60"/>
      <c r="J60" s="63"/>
      <c r="K60" s="64"/>
      <c r="L60" s="64"/>
      <c r="M60" s="65"/>
      <c r="N60" s="66"/>
      <c r="O60" s="66"/>
      <c r="P60" s="66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</row>
    <row r="61" spans="1:46">
      <c r="A61" s="1"/>
      <c r="B61" s="1"/>
      <c r="C61" s="1"/>
      <c r="D61" s="1"/>
      <c r="E61" s="1"/>
      <c r="F61" s="1"/>
      <c r="G61" s="59"/>
      <c r="H61" s="60"/>
      <c r="I61" s="60"/>
      <c r="J61" s="63"/>
      <c r="K61" s="64"/>
      <c r="L61" s="64"/>
      <c r="M61" s="65"/>
      <c r="N61" s="66"/>
      <c r="O61" s="66"/>
      <c r="P61" s="66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</row>
    <row r="62" spans="1:46">
      <c r="A62" s="1"/>
      <c r="B62" s="1"/>
      <c r="C62" s="1"/>
      <c r="D62" s="1"/>
      <c r="E62" s="1"/>
      <c r="F62" s="1"/>
      <c r="G62" s="59"/>
      <c r="H62" s="60"/>
      <c r="I62" s="60"/>
      <c r="J62" s="63"/>
      <c r="K62" s="64"/>
      <c r="L62" s="64"/>
      <c r="M62" s="65"/>
      <c r="N62" s="66"/>
      <c r="O62" s="66"/>
      <c r="P62" s="66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</row>
    <row r="63" spans="1:46">
      <c r="A63" s="1"/>
      <c r="B63" s="1"/>
      <c r="C63" s="1"/>
      <c r="D63" s="1"/>
      <c r="E63" s="1"/>
      <c r="F63" s="1"/>
      <c r="G63" s="59"/>
      <c r="H63" s="60"/>
      <c r="I63" s="60"/>
      <c r="J63" s="63"/>
      <c r="K63" s="64"/>
      <c r="L63" s="64"/>
      <c r="M63" s="65"/>
      <c r="N63" s="66"/>
      <c r="O63" s="66"/>
      <c r="P63" s="66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</row>
    <row r="64" spans="1:46">
      <c r="A64" s="1"/>
      <c r="B64" s="1"/>
      <c r="C64" s="1"/>
      <c r="D64" s="1"/>
      <c r="E64" s="1"/>
      <c r="F64" s="1"/>
      <c r="G64" s="59"/>
      <c r="H64" s="60"/>
      <c r="I64" s="60"/>
      <c r="J64" s="63"/>
      <c r="K64" s="64"/>
      <c r="L64" s="64"/>
      <c r="M64" s="65"/>
      <c r="N64" s="66"/>
      <c r="O64" s="66"/>
      <c r="P64" s="66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</row>
    <row r="65" spans="1:45">
      <c r="A65" s="1"/>
      <c r="B65" s="1"/>
      <c r="C65" s="1"/>
      <c r="D65" s="1"/>
      <c r="E65" s="1"/>
      <c r="F65" s="1"/>
      <c r="G65" s="59"/>
      <c r="H65" s="60"/>
      <c r="I65" s="60"/>
      <c r="J65" s="63"/>
      <c r="K65" s="64"/>
      <c r="L65" s="64"/>
      <c r="M65" s="65"/>
      <c r="N65" s="66"/>
      <c r="O65" s="66"/>
      <c r="P65" s="66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</row>
    <row r="66" spans="1:45">
      <c r="A66" s="1"/>
      <c r="B66" s="1"/>
      <c r="C66" s="1"/>
      <c r="D66" s="1"/>
      <c r="E66" s="1"/>
      <c r="F66" s="1"/>
      <c r="G66" s="67"/>
      <c r="H66" s="68"/>
      <c r="I66" s="68"/>
      <c r="J66" s="69"/>
      <c r="K66" s="64"/>
      <c r="L66" s="64"/>
      <c r="M66" s="70"/>
      <c r="N66" s="66"/>
      <c r="O66" s="66"/>
      <c r="P66" s="66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</row>
    <row r="67" spans="1:4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71"/>
      <c r="M67" s="72"/>
      <c r="N67" s="72"/>
      <c r="O67" s="72"/>
      <c r="P67" s="72"/>
      <c r="Q67" s="3" t="s">
        <v>110</v>
      </c>
      <c r="R67" s="3"/>
      <c r="S67" s="3"/>
      <c r="T67" s="3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</row>
    <row r="68" spans="1:4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</row>
    <row r="69" spans="1:4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</row>
    <row r="70" spans="1:4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</row>
    <row r="71" spans="1:4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</row>
    <row r="72" spans="1:4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</row>
    <row r="73" spans="1:4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</row>
    <row r="74" spans="1:4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</row>
    <row r="75" spans="1:4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</row>
    <row r="76" spans="1:4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</row>
    <row r="77" spans="1:4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</row>
    <row r="78" spans="1:4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</row>
    <row r="79" spans="1:4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</row>
    <row r="80" spans="1:4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</row>
    <row r="81" spans="1:4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</row>
  </sheetData>
  <sheetProtection password="E85F" sheet="1" objects="1" scenarios="1"/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K4:O25"/>
  <sheetViews>
    <sheetView tabSelected="1" topLeftCell="C1" workbookViewId="0">
      <selection activeCell="P22" sqref="P22"/>
    </sheetView>
  </sheetViews>
  <sheetFormatPr baseColWidth="10" defaultColWidth="11.5703125" defaultRowHeight="12.75"/>
  <sheetData>
    <row r="4" spans="11:15">
      <c r="K4" s="5" t="s">
        <v>3</v>
      </c>
      <c r="L4" s="5" t="s">
        <v>4</v>
      </c>
      <c r="M4" s="5"/>
      <c r="N4" s="5" t="s">
        <v>5</v>
      </c>
      <c r="O4" s="5" t="s">
        <v>6</v>
      </c>
    </row>
    <row r="5" spans="11:15">
      <c r="K5" s="4"/>
      <c r="L5" s="4"/>
      <c r="M5" s="4"/>
      <c r="N5" s="7" t="s">
        <v>12</v>
      </c>
      <c r="O5" s="7" t="s">
        <v>12</v>
      </c>
    </row>
    <row r="6" spans="11:15">
      <c r="K6" s="73">
        <v>30</v>
      </c>
      <c r="L6" s="73">
        <v>11</v>
      </c>
      <c r="M6" s="10">
        <f>K6+CHOOSE(L6,0,31,59,90,120,151,181,212,243,273,304,334)</f>
        <v>334</v>
      </c>
      <c r="N6" s="73">
        <v>-33</v>
      </c>
      <c r="O6" s="11">
        <f>23.45*SIN(360*(284+$G$5)/365*PI()/180)</f>
        <v>-23.085911002836564</v>
      </c>
    </row>
    <row r="7" spans="11:15">
      <c r="K7" s="4"/>
      <c r="L7" s="4"/>
      <c r="M7" s="16" t="s">
        <v>18</v>
      </c>
      <c r="N7" s="73">
        <v>30</v>
      </c>
      <c r="O7" s="17" t="s">
        <v>19</v>
      </c>
    </row>
    <row r="8" spans="11:15">
      <c r="K8" s="4"/>
      <c r="L8" s="4"/>
      <c r="M8" s="16" t="s">
        <v>24</v>
      </c>
      <c r="N8" s="73">
        <v>0</v>
      </c>
      <c r="O8" s="17" t="s">
        <v>19</v>
      </c>
    </row>
    <row r="10" spans="11:15">
      <c r="L10" s="3" t="s">
        <v>21</v>
      </c>
      <c r="M10" s="3" t="s">
        <v>22</v>
      </c>
      <c r="N10" s="3" t="s">
        <v>23</v>
      </c>
    </row>
    <row r="11" spans="11:15">
      <c r="K11" s="4"/>
      <c r="L11" s="74">
        <v>0</v>
      </c>
      <c r="M11" s="74">
        <v>0</v>
      </c>
      <c r="N11" s="74">
        <v>1</v>
      </c>
      <c r="O11" s="4"/>
    </row>
    <row r="12" spans="11:15">
      <c r="K12" s="9" t="s">
        <v>15</v>
      </c>
      <c r="L12" s="18">
        <f>Azimuts!M7</f>
        <v>8.6559186479844925</v>
      </c>
      <c r="M12" s="18">
        <f>Azimuts!N7</f>
        <v>9.1784929414049579</v>
      </c>
      <c r="N12" s="18">
        <f>Azimuts!O7</f>
        <v>7.8494470605536852</v>
      </c>
      <c r="O12" s="3" t="s">
        <v>25</v>
      </c>
    </row>
    <row r="13" spans="11:15">
      <c r="K13" s="9" t="s">
        <v>15</v>
      </c>
      <c r="L13" s="18">
        <f>Azimuts!M8</f>
        <v>7.8016387384499337</v>
      </c>
      <c r="M13" s="18">
        <f>Azimuts!N8</f>
        <v>8.1592293573085843</v>
      </c>
      <c r="N13" s="18">
        <f>Azimuts!O8</f>
        <v>7.1958667662768274</v>
      </c>
      <c r="O13" s="3" t="s">
        <v>32</v>
      </c>
    </row>
    <row r="14" spans="11:15">
      <c r="K14" s="9" t="s">
        <v>15</v>
      </c>
      <c r="L14" s="18">
        <f>Azimuts!M9</f>
        <v>7.8016387384499337</v>
      </c>
      <c r="M14" s="18">
        <f>Azimuts!N9</f>
        <v>8.1592293573085843</v>
      </c>
      <c r="N14" s="18">
        <f>Azimuts!O9</f>
        <v>7.1958667662768274</v>
      </c>
      <c r="O14" s="3" t="s">
        <v>35</v>
      </c>
    </row>
    <row r="15" spans="11:15">
      <c r="K15" s="9" t="s">
        <v>36</v>
      </c>
      <c r="L15" s="18">
        <f>Azimuts!M10</f>
        <v>0.72407819942763874</v>
      </c>
      <c r="M15" s="18">
        <f>Azimuts!N10</f>
        <v>0.76779217928755428</v>
      </c>
      <c r="N15" s="18">
        <f>Azimuts!O10</f>
        <v>0.65661586311600773</v>
      </c>
      <c r="O15" s="3"/>
    </row>
    <row r="16" spans="11:15">
      <c r="K16" s="9"/>
      <c r="L16" s="18"/>
      <c r="M16" s="18"/>
      <c r="N16" s="18"/>
      <c r="O16" s="3"/>
    </row>
    <row r="18" spans="11:15">
      <c r="L18" s="5" t="s">
        <v>7</v>
      </c>
      <c r="N18" s="5" t="s">
        <v>11</v>
      </c>
    </row>
    <row r="19" spans="11:15">
      <c r="L19" s="4"/>
      <c r="N19" s="9" t="s">
        <v>15</v>
      </c>
    </row>
    <row r="20" spans="11:15">
      <c r="L20" s="12">
        <f>Azimuts!K5</f>
        <v>14.025014758347536</v>
      </c>
      <c r="N20" s="15">
        <f>Azimuts!Q5</f>
        <v>11.954397542733266</v>
      </c>
    </row>
    <row r="22" spans="11:15">
      <c r="K22" s="4"/>
      <c r="L22" s="5" t="s">
        <v>21</v>
      </c>
      <c r="M22" s="5" t="s">
        <v>22</v>
      </c>
      <c r="N22" s="5" t="s">
        <v>23</v>
      </c>
      <c r="O22" s="4"/>
    </row>
    <row r="23" spans="11:15">
      <c r="K23" s="9" t="s">
        <v>15</v>
      </c>
      <c r="L23" s="18">
        <f>Azimuts!R7</f>
        <v>8.6559186479844925</v>
      </c>
      <c r="M23" s="18">
        <f>Azimuts!S7</f>
        <v>9.1784929414049579</v>
      </c>
      <c r="N23" s="18">
        <f>Azimuts!T7</f>
        <v>7.8494470605536852</v>
      </c>
      <c r="O23" s="3" t="s">
        <v>25</v>
      </c>
    </row>
    <row r="24" spans="11:15">
      <c r="K24" s="9"/>
      <c r="L24" s="18">
        <f>Azimuts!R8</f>
        <v>0.90130684630065516</v>
      </c>
      <c r="M24" s="18">
        <f>Azimuts!S8</f>
        <v>0.88895087781803594</v>
      </c>
      <c r="N24" s="18">
        <f>Azimuts!T8</f>
        <v>0.91673549878929239</v>
      </c>
      <c r="O24" s="3" t="s">
        <v>32</v>
      </c>
    </row>
    <row r="25" spans="11:15">
      <c r="K25" s="9" t="s">
        <v>33</v>
      </c>
      <c r="L25" s="18">
        <f>Azimuts!R9</f>
        <v>0.90130684630065516</v>
      </c>
      <c r="M25" s="18">
        <f>Azimuts!S9</f>
        <v>0.88895087781803594</v>
      </c>
      <c r="N25" s="18">
        <f>Azimuts!T9</f>
        <v>0.91673549878929239</v>
      </c>
      <c r="O25" s="3" t="s">
        <v>35</v>
      </c>
    </row>
  </sheetData>
  <sheetProtection password="E85F" sheet="1" objects="1" scenarios="1"/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 alignWithMargins="0">
    <oddHeader>&amp;C&amp;A</oddHeader>
    <oddFooter>&amp;CPágina 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Azimuts</vt:lpstr>
      <vt:lpstr>Graficos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francisca.troncoso</cp:lastModifiedBy>
  <dcterms:created xsi:type="dcterms:W3CDTF">2009-11-26T14:50:10Z</dcterms:created>
  <dcterms:modified xsi:type="dcterms:W3CDTF">2010-11-26T13:54:51Z</dcterms:modified>
</cp:coreProperties>
</file>