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uardomoralesrobles/Documents/"/>
    </mc:Choice>
  </mc:AlternateContent>
  <xr:revisionPtr revIDLastSave="0" documentId="8_{6688FCBC-14FC-B541-AD6E-AE1C5F1FA414}" xr6:coauthVersionLast="45" xr6:coauthVersionMax="45" xr10:uidLastSave="{00000000-0000-0000-0000-000000000000}"/>
  <bookViews>
    <workbookView xWindow="0" yWindow="460" windowWidth="28800" windowHeight="17540" activeTab="2" xr2:uid="{1A1DDF77-E32F-9740-A857-FFA4236C6544}"/>
  </bookViews>
  <sheets>
    <sheet name="Tabla de GC" sheetId="2" r:id="rId1"/>
    <sheet name="Calculo impuesto" sheetId="3" r:id="rId2"/>
    <sheet name="Paralelo" sheetId="4" r:id="rId3"/>
    <sheet name="Hoja5" sheetId="5" r:id="rId4"/>
    <sheet name="Hoja6" sheetId="6" r:id="rId5"/>
    <sheet name="Hoja7" sheetId="7" r:id="rId6"/>
    <sheet name="Hoja8" sheetId="8" r:id="rId7"/>
    <sheet name="Hoja9" sheetId="9" r:id="rId8"/>
    <sheet name="Hoja10" sheetId="10" r:id="rId9"/>
    <sheet name="Hoja11" sheetId="11" r:id="rId10"/>
    <sheet name="Hoja12" sheetId="12" r:id="rId11"/>
    <sheet name="Hoja13" sheetId="13" r:id="rId12"/>
    <sheet name="Hoja14" sheetId="14" r:id="rId13"/>
    <sheet name="Hoja15" sheetId="15" r:id="rId14"/>
    <sheet name="Calculo" sheetId="1" r:id="rId15"/>
    <sheet name="Hoja16" sheetId="16" r:id="rId16"/>
    <sheet name="Hoja17" sheetId="17" r:id="rId17"/>
    <sheet name="Hoja18" sheetId="18" r:id="rId18"/>
    <sheet name="Hoja19" sheetId="19" r:id="rId19"/>
    <sheet name="Hoja20" sheetId="20" r:id="rId20"/>
  </sheets>
  <externalReferences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2" i="4"/>
  <c r="E23" i="4"/>
  <c r="E21" i="4"/>
  <c r="E19" i="4"/>
  <c r="E17" i="4"/>
  <c r="E20" i="4" s="1"/>
  <c r="E13" i="4"/>
  <c r="B19" i="4"/>
  <c r="D19" i="4"/>
  <c r="D15" i="4"/>
  <c r="D6" i="4"/>
  <c r="E6" i="4" s="1"/>
  <c r="D4" i="4"/>
  <c r="B23" i="4"/>
  <c r="D23" i="4" s="1"/>
  <c r="A13" i="4"/>
  <c r="B9" i="4"/>
  <c r="B7" i="4"/>
  <c r="D7" i="4" s="1"/>
  <c r="E7" i="4" s="1"/>
  <c r="B6" i="4"/>
  <c r="A10" i="4"/>
  <c r="E4" i="4" l="1"/>
  <c r="B11" i="4"/>
  <c r="B13" i="4" s="1"/>
  <c r="B17" i="4" s="1"/>
  <c r="B20" i="4" s="1"/>
  <c r="B24" i="4" s="1"/>
  <c r="E9" i="4"/>
  <c r="D9" i="4"/>
  <c r="D11" i="4" s="1"/>
  <c r="D12" i="4"/>
  <c r="F13" i="3"/>
  <c r="E13" i="3"/>
  <c r="D13" i="3"/>
  <c r="B13" i="3"/>
  <c r="G5" i="3"/>
  <c r="G4" i="3"/>
  <c r="G3" i="3"/>
  <c r="G2" i="3"/>
  <c r="D13" i="4" l="1"/>
  <c r="D17" i="4" s="1"/>
  <c r="D20" i="4" s="1"/>
  <c r="D24" i="4" s="1"/>
  <c r="E11" i="4"/>
  <c r="C35" i="2"/>
  <c r="D35" i="2" s="1"/>
  <c r="D39" i="2" s="1"/>
  <c r="A29" i="3" l="1"/>
  <c r="D5" i="3"/>
  <c r="B14" i="3" s="1"/>
  <c r="D14" i="3" s="1"/>
  <c r="F14" i="3" s="1"/>
  <c r="E2" i="3"/>
  <c r="C2" i="3" s="1"/>
  <c r="D7" i="3" s="1"/>
  <c r="E23" i="2"/>
  <c r="E22" i="2"/>
  <c r="E12" i="3" s="1"/>
  <c r="E21" i="2"/>
  <c r="E20" i="2"/>
  <c r="E19" i="2"/>
  <c r="E18" i="2"/>
  <c r="E17" i="2"/>
  <c r="C22" i="2"/>
  <c r="C21" i="2"/>
  <c r="C20" i="2"/>
  <c r="C19" i="2"/>
  <c r="B20" i="2" s="1"/>
  <c r="C18" i="2"/>
  <c r="B19" i="2" s="1"/>
  <c r="B18" i="2"/>
  <c r="C17" i="2"/>
  <c r="C16" i="2"/>
  <c r="B17" i="2" s="1"/>
  <c r="A14" i="2"/>
  <c r="B14" i="2"/>
  <c r="D14" i="2"/>
  <c r="E14" i="2"/>
  <c r="A15" i="2"/>
  <c r="B15" i="2"/>
  <c r="C15" i="2"/>
  <c r="D15" i="2"/>
  <c r="E15" i="2"/>
  <c r="A16" i="2"/>
  <c r="B16" i="2"/>
  <c r="D16" i="2"/>
  <c r="E16" i="2"/>
  <c r="A17" i="2"/>
  <c r="D17" i="2"/>
  <c r="A18" i="2"/>
  <c r="D18" i="2"/>
  <c r="A19" i="2"/>
  <c r="D19" i="2"/>
  <c r="A20" i="2"/>
  <c r="D20" i="2"/>
  <c r="A21" i="2"/>
  <c r="B21" i="2"/>
  <c r="D21" i="2"/>
  <c r="A22" i="2"/>
  <c r="B22" i="2"/>
  <c r="D22" i="2"/>
  <c r="A23" i="2"/>
  <c r="B23" i="2"/>
  <c r="C23" i="2"/>
  <c r="D23" i="2"/>
  <c r="B25" i="3" l="1"/>
  <c r="D25" i="3" s="1"/>
  <c r="D9" i="3"/>
  <c r="B18" i="3"/>
  <c r="D18" i="3" l="1"/>
  <c r="B29" i="3"/>
  <c r="D29" i="3" s="1"/>
  <c r="B12" i="3"/>
  <c r="D12" i="3" s="1"/>
  <c r="F12" i="3" s="1"/>
  <c r="B23" i="3"/>
  <c r="D23" i="3" s="1"/>
  <c r="D28" i="3" l="1"/>
  <c r="D30" i="3" s="1"/>
  <c r="D26" i="3"/>
  <c r="B28" i="3" s="1"/>
  <c r="B30" i="3" s="1"/>
  <c r="F15" i="3"/>
  <c r="B17" i="3" s="1"/>
  <c r="B19" i="3" s="1"/>
  <c r="D17" i="3"/>
  <c r="D19" i="3" s="1"/>
</calcChain>
</file>

<file path=xl/sharedStrings.xml><?xml version="1.0" encoding="utf-8"?>
<sst xmlns="http://schemas.openxmlformats.org/spreadsheetml/2006/main" count="81" uniqueCount="50">
  <si>
    <t xml:space="preserve">Rentas afectas a Impuesto Global Complementario o Adicional: </t>
  </si>
  <si>
    <t xml:space="preserve">CRÉDITO 1a CATEGORÍA </t>
  </si>
  <si>
    <t xml:space="preserve">(+) Cantidades señaladas en el inciso 3°, del artículo 21 de la LIR: </t>
  </si>
  <si>
    <t xml:space="preserve">a) Gastos por arriendo de automóviles pagados y reajustados (literal i), del inciso 3° del artículo 21 de la LIR)......................................... $ 3.500.000 </t>
  </si>
  <si>
    <t xml:space="preserve">b) Uso de un bien raíz de la empresa (literal iii), del inciso 3° del artículo 21 de la LIR)............$ 4.200.000 </t>
  </si>
  <si>
    <t xml:space="preserve">(+) Participaciones o asignaciones percibidas como director de Sociedades Anónimas: </t>
  </si>
  <si>
    <t xml:space="preserve">(+) Incremento por Impto. de 1a Categoría </t>
  </si>
  <si>
    <t xml:space="preserve">(=) Base imponible Impuesto Global Complementario o Adicional: </t>
  </si>
  <si>
    <t xml:space="preserve">Si el contribuyente tiene domicilio o residencia en Chile se afecta con el IGC, el que se determina de la siguiente manera: </t>
  </si>
  <si>
    <t xml:space="preserve">(+) Impuesto Global Complementario determinado según tabla (*) </t>
  </si>
  <si>
    <t xml:space="preserve">(+) Tasa adicional 10%, inciso 3° artículo 21 de la LIR (10% x $7.700.000) </t>
  </si>
  <si>
    <t xml:space="preserve">(=) Total Impuesto Global Complementario: </t>
  </si>
  <si>
    <t xml:space="preserve">(-) Crédito por Impuesto de Primera Categoría </t>
  </si>
  <si>
    <t xml:space="preserve">(=) Impuesto Global Complementario determinado a pagar: </t>
  </si>
  <si>
    <t>FACTOR</t>
  </si>
  <si>
    <t>DESDE</t>
  </si>
  <si>
    <t>HASTA</t>
  </si>
  <si>
    <t>VIGENCIA</t>
  </si>
  <si>
    <t>RENTA IMPONIBLE</t>
  </si>
  <si>
    <t>CANTIDAD A REBAJAR </t>
  </si>
  <si>
    <t xml:space="preserve"> </t>
  </si>
  <si>
    <t>UTA</t>
  </si>
  <si>
    <t>Retiro de utilidades netas tributables afectas a IGC o IA (Crédito 25%) (Factor 0,333333)</t>
  </si>
  <si>
    <t>(+) Cantidades señaladas en el inc.3º del Art.21 LIR</t>
  </si>
  <si>
    <t>(b) Uso de un bien raíz de la empresa</t>
  </si>
  <si>
    <t>GLOBAL COMPLEMENTARIO</t>
  </si>
  <si>
    <t>Base</t>
  </si>
  <si>
    <t>Tasa</t>
  </si>
  <si>
    <t>MONTO RENTA</t>
  </si>
  <si>
    <t>Rebaja</t>
  </si>
  <si>
    <t>Impuesto</t>
  </si>
  <si>
    <t>Tasa adicional</t>
  </si>
  <si>
    <t>Resumen</t>
  </si>
  <si>
    <t>(-) Crédito por Impuesto de Primera Categoría</t>
  </si>
  <si>
    <t>Impuesto a pagar</t>
  </si>
  <si>
    <t>ADICIONAL</t>
  </si>
  <si>
    <t>Impuesto Adicional</t>
  </si>
  <si>
    <t>(a) Gastos por arriendo de automóviles, pagados y reajustados</t>
  </si>
  <si>
    <t>(+) Incremento por Impuesto de Primera Categoría</t>
  </si>
  <si>
    <t>(=) Base imponible de Global Complementario o Adicional</t>
  </si>
  <si>
    <t>Impuesto Global complementario a pagar</t>
  </si>
  <si>
    <t>Sin sanción</t>
  </si>
  <si>
    <t>Con sanción</t>
  </si>
  <si>
    <t>Retiro</t>
  </si>
  <si>
    <t xml:space="preserve">Retiro de utilidades netas tributables afectas a IGC o IA </t>
  </si>
  <si>
    <t>A la base</t>
  </si>
  <si>
    <t>Menos crédito</t>
  </si>
  <si>
    <t>A pagar</t>
  </si>
  <si>
    <t>Al impuesto</t>
  </si>
  <si>
    <t>Incremento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</si>
</sst>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</numFmts>
  <fonts count="12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1"/>
      <color theme="1"/>
      <name val="Arial"/>
      <family val="2"/>
    </font>
    <font>
      <sz val="14"/>
      <color theme="1"/>
      <name val="Comic Sans MS"/>
      <family val="4"/>
    </font>
    <font>
      <sz val="16"/>
      <color theme="1"/>
      <name val="Comic Sans MS"/>
      <family val="4"/>
    </font>
    <font>
      <b/>
      <sz val="18"/>
      <color rgb="FF333333"/>
      <name val="Comic Sans MS"/>
      <family val="4"/>
    </font>
    <font>
      <sz val="18"/>
      <color rgb="FF333333"/>
      <name val="Comic Sans MS"/>
      <family val="4"/>
    </font>
    <font>
      <sz val="18"/>
      <color theme="1"/>
      <name val="Comic Sans MS"/>
      <family val="4"/>
    </font>
    <font>
      <b/>
      <sz val="18"/>
      <color theme="1"/>
      <name val="Comic Sans MS"/>
      <family val="4"/>
    </font>
    <font>
      <b/>
      <sz val="24"/>
      <color theme="1"/>
      <name val="Comic Sans MS"/>
      <family val="4"/>
    </font>
    <font>
      <b/>
      <sz val="18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9" fontId="8" fillId="0" borderId="1" xfId="0" applyNumberFormat="1" applyFont="1" applyBorder="1"/>
    <xf numFmtId="10" fontId="8" fillId="0" borderId="1" xfId="0" applyNumberFormat="1" applyFont="1" applyBorder="1"/>
    <xf numFmtId="42" fontId="6" fillId="0" borderId="1" xfId="2" applyFont="1" applyBorder="1"/>
    <xf numFmtId="42" fontId="8" fillId="0" borderId="1" xfId="2" applyFont="1" applyBorder="1"/>
    <xf numFmtId="42" fontId="5" fillId="0" borderId="0" xfId="2" applyFont="1"/>
    <xf numFmtId="42" fontId="0" fillId="0" borderId="0" xfId="2" applyFont="1"/>
    <xf numFmtId="41" fontId="8" fillId="0" borderId="1" xfId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42" fontId="8" fillId="0" borderId="0" xfId="2" applyFont="1"/>
    <xf numFmtId="10" fontId="0" fillId="0" borderId="0" xfId="0" applyNumberFormat="1"/>
    <xf numFmtId="0" fontId="8" fillId="0" borderId="1" xfId="0" applyFont="1" applyBorder="1" applyAlignment="1">
      <alignment wrapText="1"/>
    </xf>
    <xf numFmtId="42" fontId="8" fillId="0" borderId="1" xfId="0" applyNumberFormat="1" applyFont="1" applyBorder="1"/>
    <xf numFmtId="0" fontId="0" fillId="0" borderId="1" xfId="0" applyBorder="1"/>
    <xf numFmtId="42" fontId="0" fillId="0" borderId="1" xfId="0" applyNumberFormat="1" applyBorder="1"/>
    <xf numFmtId="0" fontId="0" fillId="0" borderId="4" xfId="0" applyBorder="1"/>
    <xf numFmtId="42" fontId="0" fillId="0" borderId="4" xfId="0" applyNumberFormat="1" applyBorder="1"/>
    <xf numFmtId="0" fontId="8" fillId="0" borderId="5" xfId="0" applyFont="1" applyBorder="1" applyAlignment="1"/>
    <xf numFmtId="0" fontId="0" fillId="0" borderId="6" xfId="0" applyBorder="1"/>
    <xf numFmtId="42" fontId="8" fillId="0" borderId="7" xfId="2" applyFont="1" applyBorder="1"/>
    <xf numFmtId="0" fontId="11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9" fontId="8" fillId="0" borderId="1" xfId="0" applyNumberFormat="1" applyFont="1" applyBorder="1" applyAlignment="1">
      <alignment wrapText="1"/>
    </xf>
    <xf numFmtId="10" fontId="8" fillId="0" borderId="1" xfId="0" applyNumberFormat="1" applyFont="1" applyBorder="1" applyAlignment="1">
      <alignment wrapText="1"/>
    </xf>
    <xf numFmtId="0" fontId="8" fillId="0" borderId="10" xfId="0" applyFont="1" applyBorder="1" applyAlignment="1"/>
    <xf numFmtId="42" fontId="8" fillId="0" borderId="3" xfId="2" applyFont="1" applyBorder="1"/>
    <xf numFmtId="0" fontId="9" fillId="0" borderId="11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9" fillId="0" borderId="13" xfId="0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42" fontId="8" fillId="0" borderId="15" xfId="0" applyNumberFormat="1" applyFont="1" applyBorder="1" applyAlignment="1">
      <alignment wrapText="1"/>
    </xf>
    <xf numFmtId="0" fontId="0" fillId="0" borderId="0" xfId="0" applyBorder="1"/>
    <xf numFmtId="0" fontId="0" fillId="0" borderId="16" xfId="0" applyBorder="1"/>
    <xf numFmtId="0" fontId="0" fillId="0" borderId="8" xfId="0" applyBorder="1"/>
    <xf numFmtId="0" fontId="9" fillId="0" borderId="14" xfId="0" applyFont="1" applyFill="1" applyBorder="1" applyAlignment="1">
      <alignment wrapText="1"/>
    </xf>
    <xf numFmtId="42" fontId="8" fillId="0" borderId="15" xfId="2" applyFont="1" applyBorder="1"/>
    <xf numFmtId="0" fontId="0" fillId="0" borderId="17" xfId="0" applyBorder="1"/>
    <xf numFmtId="42" fontId="8" fillId="0" borderId="18" xfId="2" applyFont="1" applyBorder="1"/>
    <xf numFmtId="0" fontId="0" fillId="0" borderId="19" xfId="0" applyBorder="1"/>
    <xf numFmtId="42" fontId="8" fillId="0" borderId="20" xfId="2" applyFont="1" applyBorder="1"/>
    <xf numFmtId="0" fontId="0" fillId="0" borderId="9" xfId="0" applyBorder="1"/>
    <xf numFmtId="0" fontId="8" fillId="0" borderId="13" xfId="0" applyFont="1" applyFill="1" applyBorder="1" applyAlignment="1"/>
    <xf numFmtId="0" fontId="0" fillId="0" borderId="14" xfId="0" applyBorder="1"/>
    <xf numFmtId="0" fontId="8" fillId="0" borderId="1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8" fillId="0" borderId="17" xfId="0" applyFont="1" applyFill="1" applyBorder="1" applyAlignment="1">
      <alignment wrapText="1"/>
    </xf>
    <xf numFmtId="42" fontId="8" fillId="0" borderId="21" xfId="2" applyFont="1" applyBorder="1"/>
    <xf numFmtId="42" fontId="0" fillId="0" borderId="0" xfId="0" applyNumberFormat="1"/>
    <xf numFmtId="0" fontId="0" fillId="0" borderId="0" xfId="0"/>
    <xf numFmtId="9" fontId="8" fillId="0" borderId="1" xfId="2" applyNumberFormat="1" applyFont="1" applyBorder="1"/>
    <xf numFmtId="42" fontId="8" fillId="2" borderId="1" xfId="2" applyFont="1" applyFill="1" applyBorder="1"/>
    <xf numFmtId="42" fontId="6" fillId="0" borderId="1" xfId="2" applyFont="1" applyBorder="1" applyAlignment="1">
      <alignment horizontal="center" vertical="top" wrapText="1"/>
    </xf>
    <xf numFmtId="42" fontId="9" fillId="0" borderId="2" xfId="2" applyFont="1" applyBorder="1" applyAlignment="1">
      <alignment horizontal="center" vertical="top"/>
    </xf>
    <xf numFmtId="42" fontId="9" fillId="0" borderId="3" xfId="2" applyFont="1" applyBorder="1" applyAlignment="1">
      <alignment horizontal="center" vertical="top"/>
    </xf>
    <xf numFmtId="6" fontId="3" fillId="0" borderId="0" xfId="0" applyNumberFormat="1" applyFont="1"/>
    <xf numFmtId="0" fontId="0" fillId="0" borderId="0" xfId="0"/>
    <xf numFmtId="0" fontId="0" fillId="2" borderId="14" xfId="0" applyFill="1" applyBorder="1"/>
    <xf numFmtId="9" fontId="8" fillId="2" borderId="1" xfId="2" applyNumberFormat="1" applyFont="1" applyFill="1" applyBorder="1"/>
    <xf numFmtId="0" fontId="8" fillId="0" borderId="1" xfId="0" applyFont="1" applyBorder="1" applyAlignment="1"/>
    <xf numFmtId="0" fontId="0" fillId="0" borderId="1" xfId="0" applyBorder="1" applyAlignment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9" fontId="8" fillId="0" borderId="1" xfId="1" applyNumberFormat="1" applyFont="1" applyBorder="1"/>
    <xf numFmtId="0" fontId="9" fillId="0" borderId="1" xfId="0" applyFont="1" applyBorder="1" applyAlignment="1">
      <alignment horizontal="center"/>
    </xf>
    <xf numFmtId="0" fontId="0" fillId="2" borderId="0" xfId="0" applyFill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12700</xdr:rowOff>
    </xdr:to>
    <xdr:pic>
      <xdr:nvPicPr>
        <xdr:cNvPr id="2" name="Imagen 1" descr="page20image845132656">
          <a:extLst>
            <a:ext uri="{FF2B5EF4-FFF2-40B4-BE49-F238E27FC236}">
              <a16:creationId xmlns:a16="http://schemas.microsoft.com/office/drawing/2014/main" id="{D14ECDBF-D738-374E-8AD3-E641E20CD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12700</xdr:colOff>
      <xdr:row>1</xdr:row>
      <xdr:rowOff>12700</xdr:rowOff>
    </xdr:to>
    <xdr:pic>
      <xdr:nvPicPr>
        <xdr:cNvPr id="3" name="Imagen 2" descr="page20image733615888">
          <a:extLst>
            <a:ext uri="{FF2B5EF4-FFF2-40B4-BE49-F238E27FC236}">
              <a16:creationId xmlns:a16="http://schemas.microsoft.com/office/drawing/2014/main" id="{0F8403F6-9E93-D747-A4A0-DF52BFF4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73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12700</xdr:colOff>
      <xdr:row>1</xdr:row>
      <xdr:rowOff>12700</xdr:rowOff>
    </xdr:to>
    <xdr:pic>
      <xdr:nvPicPr>
        <xdr:cNvPr id="4" name="Imagen 3" descr="page20image733617040">
          <a:extLst>
            <a:ext uri="{FF2B5EF4-FFF2-40B4-BE49-F238E27FC236}">
              <a16:creationId xmlns:a16="http://schemas.microsoft.com/office/drawing/2014/main" id="{CBD0A5AA-EDB5-7C49-8D2E-B7249B699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73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12700</xdr:colOff>
      <xdr:row>0</xdr:row>
      <xdr:rowOff>12700</xdr:rowOff>
    </xdr:to>
    <xdr:pic>
      <xdr:nvPicPr>
        <xdr:cNvPr id="2" name="Imagen 1" descr="page20image845132656">
          <a:extLst>
            <a:ext uri="{FF2B5EF4-FFF2-40B4-BE49-F238E27FC236}">
              <a16:creationId xmlns:a16="http://schemas.microsoft.com/office/drawing/2014/main" id="{0CAD937F-6D81-6E4A-A936-8775DB42A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12700</xdr:colOff>
      <xdr:row>1</xdr:row>
      <xdr:rowOff>12700</xdr:rowOff>
    </xdr:to>
    <xdr:pic>
      <xdr:nvPicPr>
        <xdr:cNvPr id="3" name="Imagen 2" descr="page20image733615888">
          <a:extLst>
            <a:ext uri="{FF2B5EF4-FFF2-40B4-BE49-F238E27FC236}">
              <a16:creationId xmlns:a16="http://schemas.microsoft.com/office/drawing/2014/main" id="{D3E176B6-BDFF-DC45-B5D0-3A66EC3B3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71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12700</xdr:colOff>
      <xdr:row>1</xdr:row>
      <xdr:rowOff>12700</xdr:rowOff>
    </xdr:to>
    <xdr:pic>
      <xdr:nvPicPr>
        <xdr:cNvPr id="4" name="Imagen 3" descr="page20image733617040">
          <a:extLst>
            <a:ext uri="{FF2B5EF4-FFF2-40B4-BE49-F238E27FC236}">
              <a16:creationId xmlns:a16="http://schemas.microsoft.com/office/drawing/2014/main" id="{7CB428DC-66FC-EB4F-BC8B-F1762FBF4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42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12700</xdr:colOff>
      <xdr:row>6</xdr:row>
      <xdr:rowOff>12700</xdr:rowOff>
    </xdr:to>
    <xdr:pic>
      <xdr:nvPicPr>
        <xdr:cNvPr id="5" name="Imagen 4" descr="page20image733654240">
          <a:extLst>
            <a:ext uri="{FF2B5EF4-FFF2-40B4-BE49-F238E27FC236}">
              <a16:creationId xmlns:a16="http://schemas.microsoft.com/office/drawing/2014/main" id="{1BCCB9C6-B49E-C24E-B25F-18522F09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66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12700</xdr:colOff>
      <xdr:row>8</xdr:row>
      <xdr:rowOff>12700</xdr:rowOff>
    </xdr:to>
    <xdr:pic>
      <xdr:nvPicPr>
        <xdr:cNvPr id="6" name="Imagen 5" descr="page20image733663648">
          <a:extLst>
            <a:ext uri="{FF2B5EF4-FFF2-40B4-BE49-F238E27FC236}">
              <a16:creationId xmlns:a16="http://schemas.microsoft.com/office/drawing/2014/main" id="{646075B3-3C78-2348-8871-345EF0103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02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63500</xdr:colOff>
      <xdr:row>18</xdr:row>
      <xdr:rowOff>12700</xdr:rowOff>
    </xdr:to>
    <xdr:pic>
      <xdr:nvPicPr>
        <xdr:cNvPr id="7" name="Imagen 6" descr="page20image733673072">
          <a:extLst>
            <a:ext uri="{FF2B5EF4-FFF2-40B4-BE49-F238E27FC236}">
              <a16:creationId xmlns:a16="http://schemas.microsoft.com/office/drawing/2014/main" id="{CC07F7A2-C8C7-7141-B98A-F4AC99AD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1600"/>
          <a:ext cx="635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12700</xdr:colOff>
      <xdr:row>13</xdr:row>
      <xdr:rowOff>12700</xdr:rowOff>
    </xdr:to>
    <xdr:pic>
      <xdr:nvPicPr>
        <xdr:cNvPr id="8" name="Imagen 7" descr="page20image733689296">
          <a:extLst>
            <a:ext uri="{FF2B5EF4-FFF2-40B4-BE49-F238E27FC236}">
              <a16:creationId xmlns:a16="http://schemas.microsoft.com/office/drawing/2014/main" id="{50865E5C-6A81-F842-ABCA-3DF4C81C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91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13</xdr:row>
      <xdr:rowOff>0</xdr:rowOff>
    </xdr:from>
    <xdr:to>
      <xdr:col>2</xdr:col>
      <xdr:colOff>88900</xdr:colOff>
      <xdr:row>14</xdr:row>
      <xdr:rowOff>12700</xdr:rowOff>
    </xdr:to>
    <xdr:pic>
      <xdr:nvPicPr>
        <xdr:cNvPr id="9" name="Imagen 8" descr="page20image733686912">
          <a:extLst>
            <a:ext uri="{FF2B5EF4-FFF2-40B4-BE49-F238E27FC236}">
              <a16:creationId xmlns:a16="http://schemas.microsoft.com/office/drawing/2014/main" id="{E6BC9707-E0F2-B94F-B427-3AFA0A30C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911600"/>
          <a:ext cx="635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63500</xdr:colOff>
      <xdr:row>19</xdr:row>
      <xdr:rowOff>152400</xdr:rowOff>
    </xdr:to>
    <xdr:pic>
      <xdr:nvPicPr>
        <xdr:cNvPr id="10" name="Imagen 9" descr="page20image733687936">
          <a:extLst>
            <a:ext uri="{FF2B5EF4-FFF2-40B4-BE49-F238E27FC236}">
              <a16:creationId xmlns:a16="http://schemas.microsoft.com/office/drawing/2014/main" id="{4F2F8BC1-7E29-7F42-A0E4-540B82F77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63500</xdr:colOff>
      <xdr:row>15</xdr:row>
      <xdr:rowOff>152400</xdr:rowOff>
    </xdr:to>
    <xdr:pic>
      <xdr:nvPicPr>
        <xdr:cNvPr id="11" name="Imagen 10" descr="page20image733695728">
          <a:extLst>
            <a:ext uri="{FF2B5EF4-FFF2-40B4-BE49-F238E27FC236}">
              <a16:creationId xmlns:a16="http://schemas.microsoft.com/office/drawing/2014/main" id="{3FEEA2EF-E8E3-144A-BC46-C2181C730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42672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63500</xdr:colOff>
      <xdr:row>15</xdr:row>
      <xdr:rowOff>152400</xdr:rowOff>
    </xdr:to>
    <xdr:pic>
      <xdr:nvPicPr>
        <xdr:cNvPr id="12" name="Imagen 11" descr="page20image733693744">
          <a:extLst>
            <a:ext uri="{FF2B5EF4-FFF2-40B4-BE49-F238E27FC236}">
              <a16:creationId xmlns:a16="http://schemas.microsoft.com/office/drawing/2014/main" id="{3BA22B72-E6F2-E745-AF6B-BAF79ECF9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2672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63500</xdr:colOff>
      <xdr:row>15</xdr:row>
      <xdr:rowOff>152400</xdr:rowOff>
    </xdr:to>
    <xdr:pic>
      <xdr:nvPicPr>
        <xdr:cNvPr id="13" name="Imagen 12" descr="page20image844207024">
          <a:extLst>
            <a:ext uri="{FF2B5EF4-FFF2-40B4-BE49-F238E27FC236}">
              <a16:creationId xmlns:a16="http://schemas.microsoft.com/office/drawing/2014/main" id="{63260C86-AC59-F541-ADCA-4963E4E8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42672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18</xdr:row>
      <xdr:rowOff>12700</xdr:rowOff>
    </xdr:to>
    <xdr:pic>
      <xdr:nvPicPr>
        <xdr:cNvPr id="14" name="Imagen 13" descr="page20image733698752">
          <a:extLst>
            <a:ext uri="{FF2B5EF4-FFF2-40B4-BE49-F238E27FC236}">
              <a16:creationId xmlns:a16="http://schemas.microsoft.com/office/drawing/2014/main" id="{DB908679-883C-BF44-8772-2283A5C24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80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12700</xdr:colOff>
      <xdr:row>20</xdr:row>
      <xdr:rowOff>12700</xdr:rowOff>
    </xdr:to>
    <xdr:pic>
      <xdr:nvPicPr>
        <xdr:cNvPr id="15" name="Imagen 14" descr="page20image733709952">
          <a:extLst>
            <a:ext uri="{FF2B5EF4-FFF2-40B4-BE49-F238E27FC236}">
              <a16:creationId xmlns:a16="http://schemas.microsoft.com/office/drawing/2014/main" id="{5F264AB6-95C1-294C-8319-C75537B7D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5156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63500</xdr:colOff>
      <xdr:row>22</xdr:row>
      <xdr:rowOff>152400</xdr:rowOff>
    </xdr:to>
    <xdr:pic>
      <xdr:nvPicPr>
        <xdr:cNvPr id="16" name="Imagen 15" descr="page20image843665504">
          <a:extLst>
            <a:ext uri="{FF2B5EF4-FFF2-40B4-BE49-F238E27FC236}">
              <a16:creationId xmlns:a16="http://schemas.microsoft.com/office/drawing/2014/main" id="{B8235B9D-4D2C-8240-9EB2-54DA8BF88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18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12700</xdr:colOff>
      <xdr:row>22</xdr:row>
      <xdr:rowOff>12700</xdr:rowOff>
    </xdr:to>
    <xdr:pic>
      <xdr:nvPicPr>
        <xdr:cNvPr id="17" name="Imagen 16" descr="page20image843674752">
          <a:extLst>
            <a:ext uri="{FF2B5EF4-FFF2-40B4-BE49-F238E27FC236}">
              <a16:creationId xmlns:a16="http://schemas.microsoft.com/office/drawing/2014/main" id="{D850171F-AFF8-7B4A-A392-F8909379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551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22</xdr:row>
      <xdr:rowOff>0</xdr:rowOff>
    </xdr:from>
    <xdr:to>
      <xdr:col>2</xdr:col>
      <xdr:colOff>88900</xdr:colOff>
      <xdr:row>22</xdr:row>
      <xdr:rowOff>152400</xdr:rowOff>
    </xdr:to>
    <xdr:pic>
      <xdr:nvPicPr>
        <xdr:cNvPr id="18" name="Imagen 17" descr="page20image843672704">
          <a:extLst>
            <a:ext uri="{FF2B5EF4-FFF2-40B4-BE49-F238E27FC236}">
              <a16:creationId xmlns:a16="http://schemas.microsoft.com/office/drawing/2014/main" id="{63B4E11D-7408-E443-A87B-E816E2C6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5118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63500</xdr:colOff>
      <xdr:row>22</xdr:row>
      <xdr:rowOff>152400</xdr:rowOff>
    </xdr:to>
    <xdr:pic>
      <xdr:nvPicPr>
        <xdr:cNvPr id="19" name="Imagen 18" descr="page20image843676576">
          <a:extLst>
            <a:ext uri="{FF2B5EF4-FFF2-40B4-BE49-F238E27FC236}">
              <a16:creationId xmlns:a16="http://schemas.microsoft.com/office/drawing/2014/main" id="{C3B30D09-54CB-E148-BC92-FE1F6700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55118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63500</xdr:colOff>
      <xdr:row>22</xdr:row>
      <xdr:rowOff>152400</xdr:rowOff>
    </xdr:to>
    <xdr:pic>
      <xdr:nvPicPr>
        <xdr:cNvPr id="20" name="Imagen 19" descr="page20image843675808">
          <a:extLst>
            <a:ext uri="{FF2B5EF4-FFF2-40B4-BE49-F238E27FC236}">
              <a16:creationId xmlns:a16="http://schemas.microsoft.com/office/drawing/2014/main" id="{FFD670B8-0780-1D4B-BA72-1D4D01240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55118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63500</xdr:colOff>
      <xdr:row>22</xdr:row>
      <xdr:rowOff>152400</xdr:rowOff>
    </xdr:to>
    <xdr:pic>
      <xdr:nvPicPr>
        <xdr:cNvPr id="21" name="Imagen 20" descr="page20image891477472">
          <a:extLst>
            <a:ext uri="{FF2B5EF4-FFF2-40B4-BE49-F238E27FC236}">
              <a16:creationId xmlns:a16="http://schemas.microsoft.com/office/drawing/2014/main" id="{966B3403-4787-3C48-9E6F-E2288D78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55118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63500</xdr:colOff>
      <xdr:row>22</xdr:row>
      <xdr:rowOff>152400</xdr:rowOff>
    </xdr:to>
    <xdr:pic>
      <xdr:nvPicPr>
        <xdr:cNvPr id="22" name="Imagen 21" descr="page20image891482096">
          <a:extLst>
            <a:ext uri="{FF2B5EF4-FFF2-40B4-BE49-F238E27FC236}">
              <a16:creationId xmlns:a16="http://schemas.microsoft.com/office/drawing/2014/main" id="{AFC597B4-EC5C-8F46-94E4-6B4D86BA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55118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63500</xdr:colOff>
      <xdr:row>24</xdr:row>
      <xdr:rowOff>152400</xdr:rowOff>
    </xdr:to>
    <xdr:pic>
      <xdr:nvPicPr>
        <xdr:cNvPr id="23" name="Imagen 22" descr="page20image891483024">
          <a:extLst>
            <a:ext uri="{FF2B5EF4-FFF2-40B4-BE49-F238E27FC236}">
              <a16:creationId xmlns:a16="http://schemas.microsoft.com/office/drawing/2014/main" id="{C3FDAE51-78BD-3E4F-B1EE-0AB7D603A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63500</xdr:colOff>
      <xdr:row>24</xdr:row>
      <xdr:rowOff>152400</xdr:rowOff>
    </xdr:to>
    <xdr:pic>
      <xdr:nvPicPr>
        <xdr:cNvPr id="24" name="Imagen 23" descr="page20image844270864">
          <a:extLst>
            <a:ext uri="{FF2B5EF4-FFF2-40B4-BE49-F238E27FC236}">
              <a16:creationId xmlns:a16="http://schemas.microsoft.com/office/drawing/2014/main" id="{DB2D4D49-5E1B-1844-A15C-A7ED5396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58674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</xdr:row>
      <xdr:rowOff>0</xdr:rowOff>
    </xdr:from>
    <xdr:to>
      <xdr:col>2</xdr:col>
      <xdr:colOff>88900</xdr:colOff>
      <xdr:row>24</xdr:row>
      <xdr:rowOff>12700</xdr:rowOff>
    </xdr:to>
    <xdr:pic>
      <xdr:nvPicPr>
        <xdr:cNvPr id="25" name="Imagen 24" descr="page20image844271280">
          <a:extLst>
            <a:ext uri="{FF2B5EF4-FFF2-40B4-BE49-F238E27FC236}">
              <a16:creationId xmlns:a16="http://schemas.microsoft.com/office/drawing/2014/main" id="{96D9B8EC-5055-EC47-9017-298D47A46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200" y="586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63500</xdr:colOff>
      <xdr:row>24</xdr:row>
      <xdr:rowOff>152400</xdr:rowOff>
    </xdr:to>
    <xdr:pic>
      <xdr:nvPicPr>
        <xdr:cNvPr id="26" name="Imagen 25" descr="page20image844157376">
          <a:extLst>
            <a:ext uri="{FF2B5EF4-FFF2-40B4-BE49-F238E27FC236}">
              <a16:creationId xmlns:a16="http://schemas.microsoft.com/office/drawing/2014/main" id="{D0C195AD-0136-8241-A731-8B1A4366C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58674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63500</xdr:colOff>
      <xdr:row>24</xdr:row>
      <xdr:rowOff>152400</xdr:rowOff>
    </xdr:to>
    <xdr:pic>
      <xdr:nvPicPr>
        <xdr:cNvPr id="27" name="Imagen 26" descr="page20image844159472">
          <a:extLst>
            <a:ext uri="{FF2B5EF4-FFF2-40B4-BE49-F238E27FC236}">
              <a16:creationId xmlns:a16="http://schemas.microsoft.com/office/drawing/2014/main" id="{596B7CD3-874C-2742-A1D1-3036F2C4F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58674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63500</xdr:colOff>
      <xdr:row>24</xdr:row>
      <xdr:rowOff>152400</xdr:rowOff>
    </xdr:to>
    <xdr:pic>
      <xdr:nvPicPr>
        <xdr:cNvPr id="28" name="Imagen 27" descr="page20image845123904">
          <a:extLst>
            <a:ext uri="{FF2B5EF4-FFF2-40B4-BE49-F238E27FC236}">
              <a16:creationId xmlns:a16="http://schemas.microsoft.com/office/drawing/2014/main" id="{97F90896-3A0D-FC4A-88B5-582E0914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58674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63500</xdr:colOff>
      <xdr:row>24</xdr:row>
      <xdr:rowOff>152400</xdr:rowOff>
    </xdr:to>
    <xdr:pic>
      <xdr:nvPicPr>
        <xdr:cNvPr id="29" name="Imagen 28" descr="page20image844202464">
          <a:extLst>
            <a:ext uri="{FF2B5EF4-FFF2-40B4-BE49-F238E27FC236}">
              <a16:creationId xmlns:a16="http://schemas.microsoft.com/office/drawing/2014/main" id="{1D85B675-A8E5-9A41-96EE-4EB5BF40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5867400"/>
          <a:ext cx="63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Copia%20de%20BALANCES%20DICIEMBRE%202019%20Nitsche%20PF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NIT"/>
      <sheetName val="Hoja1"/>
      <sheetName val="INGECAP"/>
      <sheetName val="Resumen Ronit"/>
      <sheetName val="Resumen Ingecap"/>
      <sheetName val="impuestos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2">
          <cell r="A32" t="str">
            <v>VIGENCIA</v>
          </cell>
          <cell r="B32" t="str">
            <v>RENTA IMPONIBLE</v>
          </cell>
          <cell r="D32" t="str">
            <v>FACTOR</v>
          </cell>
          <cell r="E32" t="str">
            <v>CANTIDAD A REBAJAR </v>
          </cell>
        </row>
        <row r="33">
          <cell r="A33" t="str">
            <v xml:space="preserve"> </v>
          </cell>
          <cell r="B33" t="str">
            <v>DESDE</v>
          </cell>
          <cell r="C33" t="str">
            <v>HASTA</v>
          </cell>
          <cell r="D33" t="str">
            <v xml:space="preserve"> </v>
          </cell>
          <cell r="E33" t="str">
            <v xml:space="preserve"> </v>
          </cell>
        </row>
        <row r="34">
          <cell r="A34">
            <v>1</v>
          </cell>
          <cell r="B34">
            <v>0</v>
          </cell>
          <cell r="D34">
            <v>0</v>
          </cell>
          <cell r="E34">
            <v>0</v>
          </cell>
        </row>
        <row r="35">
          <cell r="A35">
            <v>2</v>
          </cell>
          <cell r="D35">
            <v>0.04</v>
          </cell>
        </row>
        <row r="36">
          <cell r="A36">
            <v>3</v>
          </cell>
          <cell r="D36">
            <v>0.08</v>
          </cell>
        </row>
        <row r="37">
          <cell r="A37">
            <v>4</v>
          </cell>
          <cell r="D37">
            <v>0.13500000000000001</v>
          </cell>
        </row>
        <row r="38">
          <cell r="A38">
            <v>5</v>
          </cell>
          <cell r="D38">
            <v>0.23</v>
          </cell>
        </row>
        <row r="39">
          <cell r="A39">
            <v>6</v>
          </cell>
          <cell r="B39">
            <v>54347760.100000001</v>
          </cell>
          <cell r="D39">
            <v>0.30399999999999999</v>
          </cell>
        </row>
        <row r="40">
          <cell r="A40">
            <v>7</v>
          </cell>
          <cell r="B40">
            <v>72463680.099999994</v>
          </cell>
          <cell r="D40">
            <v>0.35</v>
          </cell>
        </row>
        <row r="41">
          <cell r="A41">
            <v>8</v>
          </cell>
          <cell r="B41">
            <v>187197840</v>
          </cell>
          <cell r="D41">
            <v>0.4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31A1-5501-D94D-8E00-F1163B2C519B}">
  <dimension ref="A1:F39"/>
  <sheetViews>
    <sheetView topLeftCell="A5" workbookViewId="0">
      <selection activeCell="J9" sqref="J9"/>
    </sheetView>
  </sheetViews>
  <sheetFormatPr baseColWidth="10" defaultRowHeight="14"/>
  <cols>
    <col min="1" max="1" width="18" customWidth="1"/>
    <col min="2" max="3" width="24.83203125" style="15" customWidth="1"/>
    <col min="4" max="4" width="16.83203125" customWidth="1"/>
    <col min="5" max="5" width="22.6640625" customWidth="1"/>
  </cols>
  <sheetData>
    <row r="1" spans="1:6" s="3" customFormat="1" ht="58">
      <c r="A1" s="5" t="s">
        <v>17</v>
      </c>
      <c r="B1" s="67" t="s">
        <v>18</v>
      </c>
      <c r="C1" s="67"/>
      <c r="D1" s="5" t="s">
        <v>14</v>
      </c>
      <c r="E1" s="6" t="s">
        <v>19</v>
      </c>
    </row>
    <row r="2" spans="1:6" ht="28">
      <c r="A2" s="7" t="s">
        <v>20</v>
      </c>
      <c r="B2" s="12" t="s">
        <v>15</v>
      </c>
      <c r="C2" s="12" t="s">
        <v>16</v>
      </c>
      <c r="D2" s="7" t="s">
        <v>20</v>
      </c>
      <c r="E2" s="7" t="s">
        <v>20</v>
      </c>
    </row>
    <row r="3" spans="1:6" ht="28">
      <c r="A3" s="8">
        <v>1</v>
      </c>
      <c r="B3" s="16">
        <v>0</v>
      </c>
      <c r="C3" s="16">
        <v>13.5</v>
      </c>
      <c r="D3" s="9">
        <v>0</v>
      </c>
      <c r="E3" s="9">
        <v>0</v>
      </c>
    </row>
    <row r="4" spans="1:6" ht="28">
      <c r="A4" s="8">
        <v>2</v>
      </c>
      <c r="B4" s="16">
        <v>13.5</v>
      </c>
      <c r="C4" s="16">
        <v>30</v>
      </c>
      <c r="D4" s="10">
        <v>0.04</v>
      </c>
      <c r="E4" s="9">
        <v>0.54</v>
      </c>
    </row>
    <row r="5" spans="1:6" ht="28">
      <c r="A5" s="8">
        <v>3</v>
      </c>
      <c r="B5" s="16">
        <v>30</v>
      </c>
      <c r="C5" s="16">
        <v>50</v>
      </c>
      <c r="D5" s="10">
        <v>0.08</v>
      </c>
      <c r="E5" s="9">
        <v>1.74</v>
      </c>
    </row>
    <row r="6" spans="1:6" ht="28">
      <c r="A6" s="8">
        <v>4</v>
      </c>
      <c r="B6" s="16">
        <v>50</v>
      </c>
      <c r="C6" s="16">
        <v>70</v>
      </c>
      <c r="D6" s="11">
        <v>0.13500000000000001</v>
      </c>
      <c r="E6" s="9">
        <v>4.49</v>
      </c>
    </row>
    <row r="7" spans="1:6" ht="28">
      <c r="A7" s="8">
        <v>5</v>
      </c>
      <c r="B7" s="16">
        <v>70</v>
      </c>
      <c r="C7" s="16">
        <v>90</v>
      </c>
      <c r="D7" s="10">
        <v>0.23</v>
      </c>
      <c r="E7" s="9">
        <v>11.14</v>
      </c>
    </row>
    <row r="8" spans="1:6" ht="28">
      <c r="A8" s="8">
        <v>6</v>
      </c>
      <c r="B8" s="16">
        <v>90</v>
      </c>
      <c r="C8" s="16">
        <v>120</v>
      </c>
      <c r="D8" s="11">
        <v>0.30399999999999999</v>
      </c>
      <c r="E8" s="9">
        <v>17.8</v>
      </c>
    </row>
    <row r="9" spans="1:6" ht="28">
      <c r="A9" s="8">
        <v>7</v>
      </c>
      <c r="B9" s="16">
        <v>120</v>
      </c>
      <c r="C9" s="16">
        <v>310</v>
      </c>
      <c r="D9" s="10">
        <v>0.35</v>
      </c>
      <c r="E9" s="9">
        <v>23.32</v>
      </c>
    </row>
    <row r="10" spans="1:6" ht="28">
      <c r="A10" s="9">
        <v>8</v>
      </c>
      <c r="B10" s="16">
        <v>310</v>
      </c>
      <c r="C10" s="16"/>
      <c r="D10" s="10">
        <v>0.4</v>
      </c>
      <c r="E10" s="9">
        <v>38.82</v>
      </c>
    </row>
    <row r="11" spans="1:6" ht="36">
      <c r="A11" s="20" t="s">
        <v>21</v>
      </c>
      <c r="B11" s="13">
        <v>603264</v>
      </c>
      <c r="C11" s="14"/>
      <c r="D11" s="4"/>
      <c r="E11" s="4"/>
    </row>
    <row r="14" spans="1:6" ht="58">
      <c r="A14" s="17" t="str">
        <f>[1]impuestos!A32</f>
        <v>VIGENCIA</v>
      </c>
      <c r="B14" s="68" t="str">
        <f>[1]impuestos!B32</f>
        <v>RENTA IMPONIBLE</v>
      </c>
      <c r="C14" s="69"/>
      <c r="D14" s="17" t="str">
        <f>[1]impuestos!D32</f>
        <v>FACTOR</v>
      </c>
      <c r="E14" s="19" t="str">
        <f>[1]impuestos!E32</f>
        <v>CANTIDAD A REBAJAR </v>
      </c>
      <c r="F14" s="2"/>
    </row>
    <row r="15" spans="1:6" ht="28">
      <c r="A15" s="9" t="str">
        <f>[1]impuestos!A33</f>
        <v xml:space="preserve"> </v>
      </c>
      <c r="B15" s="13" t="str">
        <f>[1]impuestos!B33</f>
        <v>DESDE</v>
      </c>
      <c r="C15" s="13" t="str">
        <f>[1]impuestos!C33</f>
        <v>HASTA</v>
      </c>
      <c r="D15" s="9" t="str">
        <f>[1]impuestos!D33</f>
        <v xml:space="preserve"> </v>
      </c>
      <c r="E15" s="9" t="str">
        <f>[1]impuestos!E33</f>
        <v xml:space="preserve"> </v>
      </c>
    </row>
    <row r="16" spans="1:6" ht="28">
      <c r="A16" s="9">
        <f>[1]impuestos!A34</f>
        <v>1</v>
      </c>
      <c r="B16" s="13">
        <f>[1]impuestos!B34</f>
        <v>0</v>
      </c>
      <c r="C16" s="13">
        <f>C3*B11</f>
        <v>8144064</v>
      </c>
      <c r="D16" s="9">
        <f>[1]impuestos!D34</f>
        <v>0</v>
      </c>
      <c r="E16" s="13">
        <f>[1]impuestos!E34</f>
        <v>0</v>
      </c>
    </row>
    <row r="17" spans="1:5" ht="28">
      <c r="A17" s="9">
        <f>[1]impuestos!A35</f>
        <v>2</v>
      </c>
      <c r="B17" s="13">
        <f>C16</f>
        <v>8144064</v>
      </c>
      <c r="C17" s="13">
        <f>B11*C4</f>
        <v>18097920</v>
      </c>
      <c r="D17" s="9">
        <f>[1]impuestos!D35</f>
        <v>0.04</v>
      </c>
      <c r="E17" s="13">
        <f>E4*603264</f>
        <v>325762.56</v>
      </c>
    </row>
    <row r="18" spans="1:5" ht="28">
      <c r="A18" s="9">
        <f>[1]impuestos!A36</f>
        <v>3</v>
      </c>
      <c r="B18" s="13">
        <f>C17</f>
        <v>18097920</v>
      </c>
      <c r="C18" s="13">
        <f>C5*B11</f>
        <v>30163200</v>
      </c>
      <c r="D18" s="9">
        <f>[1]impuestos!D36</f>
        <v>0.08</v>
      </c>
      <c r="E18" s="13">
        <f t="shared" ref="E18:E23" si="0">E5*603264</f>
        <v>1049679.3600000001</v>
      </c>
    </row>
    <row r="19" spans="1:5" ht="28">
      <c r="A19" s="9">
        <f>[1]impuestos!A37</f>
        <v>4</v>
      </c>
      <c r="B19" s="13">
        <f>C18</f>
        <v>30163200</v>
      </c>
      <c r="C19" s="13">
        <f>C6*B11</f>
        <v>42228480</v>
      </c>
      <c r="D19" s="9">
        <f>[1]impuestos!D37</f>
        <v>0.13500000000000001</v>
      </c>
      <c r="E19" s="13">
        <f t="shared" si="0"/>
        <v>2708655.3600000003</v>
      </c>
    </row>
    <row r="20" spans="1:5" ht="28">
      <c r="A20" s="9">
        <f>[1]impuestos!A38</f>
        <v>5</v>
      </c>
      <c r="B20" s="13">
        <f>C19</f>
        <v>42228480</v>
      </c>
      <c r="C20" s="13">
        <f>C7*B11</f>
        <v>54293760</v>
      </c>
      <c r="D20" s="9">
        <f>[1]impuestos!D38</f>
        <v>0.23</v>
      </c>
      <c r="E20" s="13">
        <f t="shared" si="0"/>
        <v>6720360.96</v>
      </c>
    </row>
    <row r="21" spans="1:5" ht="28">
      <c r="A21" s="9">
        <f>[1]impuestos!A39</f>
        <v>6</v>
      </c>
      <c r="B21" s="13">
        <f>[1]impuestos!B39</f>
        <v>54347760.100000001</v>
      </c>
      <c r="C21" s="13">
        <f>C8*B11</f>
        <v>72391680</v>
      </c>
      <c r="D21" s="9">
        <f>[1]impuestos!D39</f>
        <v>0.30399999999999999</v>
      </c>
      <c r="E21" s="13">
        <f t="shared" si="0"/>
        <v>10738099.200000001</v>
      </c>
    </row>
    <row r="22" spans="1:5" ht="28">
      <c r="A22" s="9">
        <f>[1]impuestos!A40</f>
        <v>7</v>
      </c>
      <c r="B22" s="13">
        <f>[1]impuestos!B40</f>
        <v>72463680.099999994</v>
      </c>
      <c r="C22" s="13">
        <f>C9*B11</f>
        <v>187011840</v>
      </c>
      <c r="D22" s="9">
        <f>[1]impuestos!D40</f>
        <v>0.35</v>
      </c>
      <c r="E22" s="13">
        <f t="shared" si="0"/>
        <v>14068116.48</v>
      </c>
    </row>
    <row r="23" spans="1:5" ht="28">
      <c r="A23" s="9">
        <f>[1]impuestos!A41</f>
        <v>8</v>
      </c>
      <c r="B23" s="13">
        <f>[1]impuestos!B41</f>
        <v>187197840</v>
      </c>
      <c r="C23" s="13">
        <f>[1]impuestos!C41</f>
        <v>0</v>
      </c>
      <c r="D23" s="9">
        <f>[1]impuestos!D41</f>
        <v>0.4</v>
      </c>
      <c r="E23" s="13">
        <f t="shared" si="0"/>
        <v>23418708.48</v>
      </c>
    </row>
    <row r="35" spans="2:4">
      <c r="B35" s="15">
        <v>2000000000</v>
      </c>
      <c r="C35" s="15">
        <f>B35*D23</f>
        <v>800000000</v>
      </c>
      <c r="D35" s="63">
        <f>C35-E23</f>
        <v>776581291.51999998</v>
      </c>
    </row>
    <row r="39" spans="2:4">
      <c r="D39">
        <f>D35/B35</f>
        <v>0.38829064576</v>
      </c>
    </row>
  </sheetData>
  <mergeCells count="2">
    <mergeCell ref="B1:C1"/>
    <mergeCell ref="B14:C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951C-F85C-B54B-9BDA-D6518E8DDDB8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4AE6-CA0F-0C4F-876C-68298BD6CAD1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5D31-23C0-D240-883D-1D801A55B5D9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1573-28B2-9448-B7B6-8A583BF0180D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CB21-5B53-264A-8CBD-660C842767AE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3CBE-2DA1-2448-B5D3-B0CDD81386ED}">
  <dimension ref="A1:I35"/>
  <sheetViews>
    <sheetView workbookViewId="0">
      <selection sqref="A1:C2"/>
    </sheetView>
  </sheetViews>
  <sheetFormatPr baseColWidth="10" defaultRowHeight="14"/>
  <cols>
    <col min="1" max="1" width="92.1640625" customWidth="1"/>
    <col min="2" max="2" width="22.5" customWidth="1"/>
    <col min="3" max="3" width="23.6640625" customWidth="1"/>
  </cols>
  <sheetData>
    <row r="1" spans="1:7" ht="58" customHeight="1">
      <c r="A1" s="23"/>
      <c r="B1" s="24"/>
      <c r="C1" s="23"/>
      <c r="D1" s="1"/>
      <c r="E1" s="1"/>
      <c r="F1" s="1"/>
      <c r="G1" s="1"/>
    </row>
    <row r="2" spans="1:7" ht="24" customHeight="1">
      <c r="A2" s="22"/>
      <c r="B2" s="21"/>
      <c r="C2" s="25"/>
      <c r="D2" s="1"/>
      <c r="E2" s="1"/>
      <c r="F2" s="1"/>
      <c r="G2" s="1"/>
    </row>
    <row r="3" spans="1:7" ht="24" customHeight="1">
      <c r="A3" s="21"/>
      <c r="B3" s="21"/>
      <c r="C3" s="21"/>
      <c r="D3" s="1"/>
      <c r="E3" s="1"/>
      <c r="F3" s="1"/>
      <c r="G3" s="1"/>
    </row>
    <row r="4" spans="1:7" ht="24" customHeight="1">
      <c r="A4" s="21"/>
      <c r="B4" s="21"/>
      <c r="C4" s="21"/>
      <c r="D4" s="1"/>
      <c r="E4" s="1"/>
      <c r="F4" s="1"/>
      <c r="G4" s="1"/>
    </row>
    <row r="5" spans="1:7" ht="24" customHeight="1">
      <c r="A5" s="21"/>
      <c r="B5" s="21"/>
      <c r="C5" s="21"/>
      <c r="D5" s="1"/>
      <c r="E5" s="1"/>
      <c r="F5" s="1"/>
      <c r="G5" s="1"/>
    </row>
    <row r="6" spans="1:7" ht="24" customHeight="1">
      <c r="A6" s="21" t="s">
        <v>2</v>
      </c>
      <c r="B6" s="21"/>
      <c r="C6" s="21"/>
      <c r="D6" s="1"/>
      <c r="E6" s="1"/>
      <c r="F6" s="1"/>
      <c r="G6" s="1"/>
    </row>
    <row r="7" spans="1:7" ht="24" customHeight="1">
      <c r="A7" s="21"/>
      <c r="B7" s="21"/>
      <c r="C7" s="21">
        <v>13000000</v>
      </c>
      <c r="D7" s="1"/>
      <c r="E7" s="1"/>
      <c r="F7" s="1"/>
      <c r="G7" s="1"/>
    </row>
    <row r="8" spans="1:7" ht="24" customHeight="1">
      <c r="A8" s="21" t="s">
        <v>3</v>
      </c>
      <c r="B8" s="21"/>
      <c r="C8" s="21"/>
      <c r="D8" s="1"/>
      <c r="E8" s="1"/>
      <c r="F8" s="1"/>
      <c r="G8" s="1"/>
    </row>
    <row r="9" spans="1:7" ht="24" customHeight="1">
      <c r="A9" s="21" t="s">
        <v>4</v>
      </c>
      <c r="B9" s="21"/>
      <c r="C9" s="21">
        <v>3750000</v>
      </c>
      <c r="D9" s="1"/>
      <c r="E9" s="1"/>
      <c r="F9" s="1"/>
      <c r="G9" s="1"/>
    </row>
    <row r="10" spans="1:7" ht="24" customHeight="1">
      <c r="A10" s="21"/>
      <c r="B10" s="21"/>
      <c r="C10" s="21"/>
      <c r="D10" s="1"/>
      <c r="E10" s="1"/>
      <c r="F10" s="1"/>
      <c r="G10" s="1"/>
    </row>
    <row r="11" spans="1:7" ht="24" customHeight="1">
      <c r="A11" s="21" t="s">
        <v>5</v>
      </c>
      <c r="B11" s="21"/>
      <c r="C11" s="21">
        <v>39450000</v>
      </c>
      <c r="D11" s="1"/>
      <c r="E11" s="1"/>
      <c r="F11" s="1"/>
      <c r="G11" s="1"/>
    </row>
    <row r="12" spans="1:7" ht="24" customHeight="1">
      <c r="A12" s="21"/>
      <c r="B12" s="21"/>
      <c r="C12" s="21"/>
      <c r="D12" s="1"/>
      <c r="E12" s="1"/>
      <c r="F12" s="1"/>
      <c r="G12" s="1"/>
    </row>
    <row r="13" spans="1:7" ht="24" customHeight="1">
      <c r="A13" s="21" t="s">
        <v>6</v>
      </c>
      <c r="B13" s="21"/>
      <c r="C13" s="21"/>
      <c r="D13" s="1"/>
      <c r="E13" s="1"/>
      <c r="F13" s="1"/>
      <c r="G13" s="1"/>
    </row>
    <row r="14" spans="1:7" ht="24" customHeight="1">
      <c r="A14" s="21"/>
      <c r="B14" s="21"/>
      <c r="C14" s="21"/>
      <c r="D14" s="1"/>
      <c r="E14" s="1"/>
      <c r="F14" s="1"/>
      <c r="G14" s="1"/>
    </row>
    <row r="15" spans="1:7" ht="24" customHeight="1">
      <c r="A15" s="21" t="s">
        <v>7</v>
      </c>
      <c r="B15" s="21"/>
      <c r="C15" s="21"/>
      <c r="D15" s="1"/>
      <c r="E15" s="1"/>
      <c r="F15" s="1"/>
      <c r="G15" s="1"/>
    </row>
    <row r="16" spans="1:7" ht="24" customHeight="1">
      <c r="A16" s="21"/>
      <c r="B16" s="21"/>
      <c r="C16" s="21"/>
      <c r="D16" s="1"/>
      <c r="E16" s="1"/>
      <c r="F16" s="1"/>
      <c r="G16" s="1"/>
    </row>
    <row r="17" spans="1:9" ht="24" customHeight="1">
      <c r="A17" s="21"/>
      <c r="B17" s="21"/>
      <c r="C17" s="21">
        <v>4229639</v>
      </c>
      <c r="D17" s="1"/>
      <c r="E17" s="1"/>
      <c r="F17" s="1"/>
      <c r="G17" s="1"/>
    </row>
    <row r="18" spans="1:9" ht="24" customHeight="1">
      <c r="A18" s="21" t="s">
        <v>8</v>
      </c>
      <c r="B18" s="21"/>
      <c r="C18" s="21"/>
      <c r="D18" s="1"/>
      <c r="E18" s="1"/>
      <c r="F18" s="1"/>
      <c r="G18" s="1"/>
    </row>
    <row r="19" spans="1:9" ht="24" customHeight="1">
      <c r="A19" s="21"/>
      <c r="B19" s="21"/>
      <c r="C19" s="21">
        <v>770000</v>
      </c>
      <c r="D19" s="1"/>
      <c r="E19" s="1"/>
      <c r="F19" s="1"/>
      <c r="G19" s="1"/>
    </row>
    <row r="20" spans="1:9" ht="24" customHeight="1">
      <c r="A20" s="21"/>
      <c r="B20" s="21"/>
      <c r="C20" s="21"/>
      <c r="D20" s="1"/>
      <c r="E20" s="1"/>
      <c r="F20" s="1"/>
      <c r="G20" s="1"/>
    </row>
    <row r="21" spans="1:9" ht="24" customHeight="1">
      <c r="A21" s="21" t="s">
        <v>9</v>
      </c>
      <c r="B21" s="21"/>
      <c r="C21" s="21">
        <v>4999639</v>
      </c>
      <c r="D21" s="1"/>
      <c r="E21" s="1"/>
      <c r="F21" s="1"/>
      <c r="G21" s="1"/>
    </row>
    <row r="22" spans="1:9" ht="24" customHeight="1">
      <c r="A22" s="21"/>
      <c r="B22" s="21"/>
      <c r="C22" s="21"/>
      <c r="D22" s="1"/>
      <c r="E22" s="1"/>
      <c r="F22" s="1"/>
      <c r="G22" s="1"/>
    </row>
    <row r="23" spans="1:9" ht="24" customHeight="1">
      <c r="A23" s="21" t="s">
        <v>10</v>
      </c>
      <c r="B23" s="21" t="s">
        <v>12</v>
      </c>
      <c r="C23" s="21"/>
      <c r="D23" s="1"/>
      <c r="E23" s="1"/>
      <c r="F23" s="1"/>
      <c r="G23" s="1"/>
      <c r="H23" s="70">
        <v>-3750000</v>
      </c>
      <c r="I23" s="71"/>
    </row>
    <row r="24" spans="1:9" ht="24" customHeight="1">
      <c r="A24" s="21"/>
      <c r="B24" s="21"/>
      <c r="C24" s="21"/>
      <c r="D24" s="1"/>
      <c r="E24" s="1"/>
      <c r="F24" s="1"/>
      <c r="G24" s="1"/>
      <c r="H24" s="70"/>
      <c r="I24" s="71"/>
    </row>
    <row r="25" spans="1:9" ht="24" customHeight="1">
      <c r="A25" s="21" t="s">
        <v>11</v>
      </c>
      <c r="B25" s="21" t="s">
        <v>13</v>
      </c>
      <c r="C25" s="21"/>
      <c r="D25" s="1"/>
      <c r="E25" s="1"/>
      <c r="F25" s="1"/>
      <c r="G25" s="1"/>
      <c r="H25" s="70">
        <v>1249639</v>
      </c>
      <c r="I25" s="71"/>
    </row>
    <row r="26" spans="1:9" ht="24" customHeight="1">
      <c r="A26" s="21"/>
      <c r="B26" s="21"/>
      <c r="C26" s="21"/>
      <c r="D26" s="1"/>
      <c r="E26" s="1"/>
      <c r="F26" s="1"/>
      <c r="G26" s="1"/>
      <c r="H26" s="70"/>
      <c r="I26" s="71"/>
    </row>
    <row r="27" spans="1:9" ht="24" customHeight="1">
      <c r="A27" s="21"/>
      <c r="B27" s="21"/>
      <c r="C27" s="21"/>
      <c r="D27" s="1"/>
      <c r="E27" s="1"/>
      <c r="F27" s="1"/>
      <c r="G27" s="1"/>
    </row>
    <row r="28" spans="1:9" ht="24" customHeight="1">
      <c r="A28" s="21"/>
      <c r="B28" s="21"/>
      <c r="C28" s="21"/>
      <c r="D28" s="1"/>
      <c r="E28" s="1"/>
      <c r="F28" s="1"/>
      <c r="G28" s="1"/>
    </row>
    <row r="29" spans="1:9" ht="24" customHeight="1">
      <c r="A29" s="1"/>
      <c r="B29" s="1"/>
      <c r="C29" s="1"/>
      <c r="D29" s="1"/>
      <c r="E29" s="1"/>
      <c r="F29" s="1"/>
      <c r="G29" s="1"/>
    </row>
    <row r="30" spans="1:9" ht="21">
      <c r="A30" s="1"/>
      <c r="B30" s="1"/>
      <c r="C30" s="1"/>
      <c r="D30" s="1"/>
      <c r="E30" s="1"/>
      <c r="F30" s="1"/>
      <c r="G30" s="1"/>
    </row>
    <row r="31" spans="1:9" ht="21">
      <c r="A31" s="1"/>
      <c r="B31" s="1"/>
      <c r="C31" s="1"/>
      <c r="D31" s="1"/>
      <c r="E31" s="1"/>
      <c r="F31" s="1"/>
      <c r="G31" s="1"/>
    </row>
    <row r="32" spans="1:9" ht="21">
      <c r="A32" s="1"/>
      <c r="B32" s="1"/>
      <c r="C32" s="1"/>
      <c r="D32" s="1"/>
      <c r="E32" s="1"/>
      <c r="F32" s="1"/>
      <c r="G32" s="1"/>
    </row>
    <row r="33" spans="1:3" ht="21">
      <c r="A33" s="1"/>
      <c r="B33" s="1"/>
      <c r="C33" s="1"/>
    </row>
    <row r="34" spans="1:3" ht="21">
      <c r="A34" s="1"/>
      <c r="B34" s="1"/>
      <c r="C34" s="1"/>
    </row>
    <row r="35" spans="1:3" ht="21">
      <c r="A35" s="1"/>
      <c r="B35" s="1"/>
      <c r="C35" s="1"/>
    </row>
  </sheetData>
  <mergeCells count="4">
    <mergeCell ref="H25:H26"/>
    <mergeCell ref="I25:I26"/>
    <mergeCell ref="H23:H24"/>
    <mergeCell ref="I23:I2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37A6-4456-5745-8D30-2AAA61C68642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E821-05A7-8943-8BAC-CD236F506FA1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9B08F-45F6-C34E-837D-4A52F49219FB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D7AD-527F-8D49-884A-3ECC40CECB07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CCAD-EEBC-E940-A5D4-2855B020642A}">
  <dimension ref="A1:J30"/>
  <sheetViews>
    <sheetView topLeftCell="A2" workbookViewId="0">
      <selection activeCell="D2" sqref="D2:D9"/>
    </sheetView>
  </sheetViews>
  <sheetFormatPr baseColWidth="10" defaultRowHeight="14"/>
  <cols>
    <col min="1" max="1" width="77.33203125" customWidth="1"/>
    <col min="2" max="2" width="23.5" customWidth="1"/>
    <col min="3" max="3" width="21.83203125" customWidth="1"/>
    <col min="4" max="4" width="23.33203125" customWidth="1"/>
    <col min="5" max="6" width="21.83203125" customWidth="1"/>
    <col min="7" max="7" width="34.5" customWidth="1"/>
  </cols>
  <sheetData>
    <row r="1" spans="1:10" ht="58">
      <c r="A1" s="18" t="s">
        <v>0</v>
      </c>
      <c r="B1" s="18"/>
      <c r="C1" s="36" t="s">
        <v>1</v>
      </c>
      <c r="D1" s="19" t="s">
        <v>28</v>
      </c>
    </row>
    <row r="2" spans="1:10" ht="58">
      <c r="A2" s="27" t="s">
        <v>22</v>
      </c>
      <c r="B2" s="27"/>
      <c r="C2" s="28">
        <f>D2*E2</f>
        <v>26666666.666666664</v>
      </c>
      <c r="D2" s="13">
        <v>80000000</v>
      </c>
      <c r="E2" s="27">
        <f>25/(100-25)</f>
        <v>0.33333333333333331</v>
      </c>
      <c r="G2" s="13">
        <f>D2</f>
        <v>80000000</v>
      </c>
      <c r="H2" s="65">
        <v>0.75</v>
      </c>
    </row>
    <row r="3" spans="1:10" ht="29">
      <c r="A3" s="27" t="s">
        <v>23</v>
      </c>
      <c r="B3" s="27"/>
      <c r="C3" s="29"/>
      <c r="D3" s="30" t="s">
        <v>20</v>
      </c>
      <c r="E3" t="s">
        <v>20</v>
      </c>
      <c r="G3" s="13">
        <f>G2*H3/H2</f>
        <v>106666666.66666667</v>
      </c>
      <c r="H3" s="65">
        <v>1</v>
      </c>
    </row>
    <row r="4" spans="1:10" ht="58">
      <c r="A4" s="27" t="s">
        <v>37</v>
      </c>
      <c r="B4" s="28">
        <v>6000000</v>
      </c>
      <c r="C4" s="29"/>
      <c r="D4" s="30" t="s">
        <v>20</v>
      </c>
      <c r="F4" s="26" t="s">
        <v>20</v>
      </c>
      <c r="G4" s="13">
        <f>G3-G2</f>
        <v>26666666.666666672</v>
      </c>
      <c r="H4" s="13" t="s">
        <v>20</v>
      </c>
      <c r="J4" t="s">
        <v>20</v>
      </c>
    </row>
    <row r="5" spans="1:10" ht="29">
      <c r="A5" s="27" t="s">
        <v>24</v>
      </c>
      <c r="B5" s="28">
        <v>16000000</v>
      </c>
      <c r="C5" s="29"/>
      <c r="D5" s="13">
        <f>SUM(B4:B5)</f>
        <v>22000000</v>
      </c>
      <c r="G5" s="13">
        <f>G3*25%</f>
        <v>26666666.666666668</v>
      </c>
    </row>
    <row r="6" spans="1:10">
      <c r="A6" s="29"/>
      <c r="B6" s="29"/>
      <c r="C6" s="29"/>
      <c r="D6" s="29" t="s">
        <v>20</v>
      </c>
    </row>
    <row r="7" spans="1:10" ht="29">
      <c r="A7" s="27" t="s">
        <v>38</v>
      </c>
      <c r="B7" s="29"/>
      <c r="C7" s="29"/>
      <c r="D7" s="13">
        <f>C2</f>
        <v>26666666.666666664</v>
      </c>
    </row>
    <row r="8" spans="1:10" ht="15" thickBot="1">
      <c r="A8" s="31"/>
      <c r="B8" s="31"/>
      <c r="C8" s="31"/>
      <c r="D8" s="32" t="s">
        <v>20</v>
      </c>
    </row>
    <row r="9" spans="1:10" ht="59" thickBot="1">
      <c r="A9" s="37" t="s">
        <v>39</v>
      </c>
      <c r="B9" s="34"/>
      <c r="C9" s="34"/>
      <c r="D9" s="35">
        <f>SUM(D2:D7)</f>
        <v>128666666.66666666</v>
      </c>
    </row>
    <row r="10" spans="1:10" ht="15" thickBot="1">
      <c r="A10" s="56"/>
      <c r="B10" s="56"/>
      <c r="C10" s="56"/>
      <c r="D10" s="56"/>
    </row>
    <row r="11" spans="1:10" ht="29" thickBot="1">
      <c r="A11" s="33" t="s">
        <v>25</v>
      </c>
      <c r="B11" s="33" t="s">
        <v>26</v>
      </c>
      <c r="C11" s="33" t="s">
        <v>27</v>
      </c>
      <c r="D11" s="33"/>
      <c r="E11" s="40" t="s">
        <v>29</v>
      </c>
      <c r="F11" s="57" t="s">
        <v>30</v>
      </c>
    </row>
    <row r="12" spans="1:10" ht="28">
      <c r="A12" s="58"/>
      <c r="B12" s="13">
        <f>D9</f>
        <v>128666666.66666666</v>
      </c>
      <c r="C12" s="39">
        <v>0.35</v>
      </c>
      <c r="D12" s="13">
        <f>B12*C12</f>
        <v>45033333.333333328</v>
      </c>
      <c r="E12" s="13">
        <f>'Tabla de GC'!E22</f>
        <v>14068116.48</v>
      </c>
      <c r="F12" s="51">
        <f>D12-E12</f>
        <v>30965216.853333328</v>
      </c>
    </row>
    <row r="13" spans="1:10" ht="71" customHeight="1">
      <c r="A13" s="72"/>
      <c r="B13" s="66">
        <f>D9+D14</f>
        <v>130866666.66666666</v>
      </c>
      <c r="C13" s="73">
        <v>0.35</v>
      </c>
      <c r="D13" s="66">
        <f>B13*C13</f>
        <v>45803333.333333328</v>
      </c>
      <c r="E13" s="66">
        <f>E12</f>
        <v>14068116.48</v>
      </c>
      <c r="F13" s="66">
        <f>D13-E13</f>
        <v>31735216.853333328</v>
      </c>
    </row>
    <row r="14" spans="1:10" ht="29">
      <c r="A14" s="59" t="s">
        <v>31</v>
      </c>
      <c r="B14" s="66">
        <f>D5</f>
        <v>22000000</v>
      </c>
      <c r="C14" s="38">
        <v>0.1</v>
      </c>
      <c r="D14" s="13">
        <f>B14*C14</f>
        <v>2200000</v>
      </c>
      <c r="E14" s="13"/>
      <c r="F14" s="51">
        <f>D14</f>
        <v>2200000</v>
      </c>
    </row>
    <row r="15" spans="1:10" ht="28">
      <c r="A15" s="58"/>
      <c r="B15" s="29"/>
      <c r="C15" s="29"/>
      <c r="D15" s="29"/>
      <c r="E15" s="47"/>
      <c r="F15" s="51">
        <f>SUM(F12:F14)</f>
        <v>64900433.706666656</v>
      </c>
    </row>
    <row r="16" spans="1:10" ht="29">
      <c r="A16" s="60" t="s">
        <v>32</v>
      </c>
      <c r="B16" s="47"/>
      <c r="C16" s="47"/>
      <c r="D16" s="47"/>
      <c r="E16" s="47"/>
      <c r="F16" s="48"/>
    </row>
    <row r="17" spans="1:6" ht="29">
      <c r="A17" s="59" t="s">
        <v>40</v>
      </c>
      <c r="B17" s="13">
        <f>F15</f>
        <v>64900433.706666656</v>
      </c>
      <c r="C17" s="47"/>
      <c r="D17" s="13">
        <f>F12</f>
        <v>30965216.853333328</v>
      </c>
      <c r="E17" s="47"/>
      <c r="F17" s="48"/>
    </row>
    <row r="18" spans="1:6" ht="29">
      <c r="A18" s="45" t="s">
        <v>33</v>
      </c>
      <c r="B18" s="13">
        <f>D7*-1</f>
        <v>-26666666.666666664</v>
      </c>
      <c r="C18" s="47"/>
      <c r="D18" s="13">
        <f>B18</f>
        <v>-26666666.666666664</v>
      </c>
      <c r="E18" s="47"/>
      <c r="F18" s="48"/>
    </row>
    <row r="19" spans="1:6" ht="30" thickBot="1">
      <c r="A19" s="61" t="s">
        <v>34</v>
      </c>
      <c r="B19" s="62">
        <f>SUM(B17:B18)</f>
        <v>38233767.039999992</v>
      </c>
      <c r="C19" s="54"/>
      <c r="D19" s="62">
        <f>SUM(D17:D18)</f>
        <v>4298550.1866666637</v>
      </c>
      <c r="E19" s="54"/>
      <c r="F19" s="62" t="s">
        <v>20</v>
      </c>
    </row>
    <row r="21" spans="1:6" ht="15" thickBot="1"/>
    <row r="22" spans="1:6" ht="29">
      <c r="A22" s="42" t="s">
        <v>35</v>
      </c>
      <c r="B22" s="43" t="s">
        <v>26</v>
      </c>
      <c r="C22" s="43" t="s">
        <v>27</v>
      </c>
      <c r="D22" s="44" t="s">
        <v>30</v>
      </c>
    </row>
    <row r="23" spans="1:6" ht="29">
      <c r="A23" s="45" t="s">
        <v>26</v>
      </c>
      <c r="B23" s="13">
        <f>D9</f>
        <v>128666666.66666666</v>
      </c>
      <c r="C23" s="38">
        <v>0.35</v>
      </c>
      <c r="D23" s="46">
        <f>B23*C23</f>
        <v>45033333.333333328</v>
      </c>
    </row>
    <row r="24" spans="1:6" ht="29">
      <c r="A24" s="45" t="s">
        <v>20</v>
      </c>
      <c r="B24" s="27" t="s">
        <v>20</v>
      </c>
      <c r="C24" s="47"/>
      <c r="D24" s="48"/>
    </row>
    <row r="25" spans="1:6" ht="29">
      <c r="A25" s="45" t="s">
        <v>31</v>
      </c>
      <c r="B25" s="13">
        <f>D5</f>
        <v>22000000</v>
      </c>
      <c r="C25" s="38">
        <v>0.1</v>
      </c>
      <c r="D25" s="46">
        <f>B25*C25</f>
        <v>2200000</v>
      </c>
    </row>
    <row r="26" spans="1:6" ht="28">
      <c r="A26" s="49"/>
      <c r="B26" s="47"/>
      <c r="C26" s="47"/>
      <c r="D26" s="46">
        <f>SUM(D23:D25)</f>
        <v>47233333.333333328</v>
      </c>
    </row>
    <row r="27" spans="1:6" ht="29">
      <c r="A27" s="50" t="s">
        <v>32</v>
      </c>
      <c r="B27" s="47"/>
      <c r="C27" s="47"/>
      <c r="D27" s="48"/>
    </row>
    <row r="28" spans="1:6" ht="29">
      <c r="A28" s="45" t="s">
        <v>36</v>
      </c>
      <c r="B28" s="41">
        <f>D26</f>
        <v>47233333.333333328</v>
      </c>
      <c r="C28" s="47"/>
      <c r="D28" s="51">
        <f>D23</f>
        <v>45033333.333333328</v>
      </c>
    </row>
    <row r="29" spans="1:6" ht="29">
      <c r="A29" s="45" t="str">
        <f>A18</f>
        <v>(-) Crédito por Impuesto de Primera Categoría</v>
      </c>
      <c r="B29" s="41">
        <f>B18</f>
        <v>-26666666.666666664</v>
      </c>
      <c r="C29" s="47"/>
      <c r="D29" s="51">
        <f>B29</f>
        <v>-26666666.666666664</v>
      </c>
    </row>
    <row r="30" spans="1:6" ht="29" thickBot="1">
      <c r="A30" s="52"/>
      <c r="B30" s="53">
        <f>SUM(B28:B29)</f>
        <v>20566666.666666664</v>
      </c>
      <c r="C30" s="54"/>
      <c r="D30" s="55">
        <f>SUM(D28:D29)</f>
        <v>18366666.666666664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9798-C076-F343-B9C9-EE9243B921E3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9BF3-E385-7F4E-93A2-62DF7ED610E3}">
  <dimension ref="A1:E24"/>
  <sheetViews>
    <sheetView tabSelected="1" topLeftCell="A9" workbookViewId="0">
      <selection activeCell="B24" sqref="B24:E24"/>
    </sheetView>
  </sheetViews>
  <sheetFormatPr baseColWidth="10" defaultRowHeight="14"/>
  <cols>
    <col min="1" max="1" width="92" customWidth="1"/>
    <col min="2" max="2" width="32.1640625" customWidth="1"/>
    <col min="3" max="3" width="6.1640625" customWidth="1"/>
    <col min="4" max="4" width="23.33203125" customWidth="1"/>
    <col min="5" max="5" width="23.83203125" customWidth="1"/>
  </cols>
  <sheetData>
    <row r="1" spans="1:5" ht="28">
      <c r="B1" s="74" t="s">
        <v>41</v>
      </c>
      <c r="C1" s="74"/>
      <c r="D1" s="76" t="s">
        <v>42</v>
      </c>
      <c r="E1" s="77"/>
    </row>
    <row r="2" spans="1:5" ht="28">
      <c r="A2" t="s">
        <v>43</v>
      </c>
      <c r="D2" s="79" t="s">
        <v>45</v>
      </c>
      <c r="E2" s="79" t="s">
        <v>48</v>
      </c>
    </row>
    <row r="3" spans="1:5" ht="28">
      <c r="A3" s="17" t="s">
        <v>0</v>
      </c>
    </row>
    <row r="4" spans="1:5" ht="28">
      <c r="A4" s="74" t="s">
        <v>44</v>
      </c>
      <c r="B4" s="13">
        <v>80000000</v>
      </c>
      <c r="D4" s="13">
        <f>B4</f>
        <v>80000000</v>
      </c>
      <c r="E4" s="13">
        <f>D4</f>
        <v>80000000</v>
      </c>
    </row>
    <row r="5" spans="1:5" ht="28">
      <c r="A5" s="74" t="s">
        <v>23</v>
      </c>
      <c r="B5" s="30" t="s">
        <v>20</v>
      </c>
      <c r="D5" s="13"/>
      <c r="E5" s="13"/>
    </row>
    <row r="6" spans="1:5" ht="28">
      <c r="A6" s="74" t="s">
        <v>37</v>
      </c>
      <c r="B6" s="13">
        <f>'Calculo impuesto'!B4</f>
        <v>6000000</v>
      </c>
      <c r="D6" s="13">
        <f>B6</f>
        <v>6000000</v>
      </c>
      <c r="E6" s="13">
        <f>D6</f>
        <v>6000000</v>
      </c>
    </row>
    <row r="7" spans="1:5" ht="28">
      <c r="A7" s="74" t="s">
        <v>24</v>
      </c>
      <c r="B7" s="13">
        <f>'Calculo impuesto'!B5</f>
        <v>16000000</v>
      </c>
      <c r="D7" s="13">
        <f>B7</f>
        <v>16000000</v>
      </c>
      <c r="E7" s="13">
        <f>D7</f>
        <v>16000000</v>
      </c>
    </row>
    <row r="8" spans="1:5" ht="28">
      <c r="A8" s="75"/>
      <c r="B8" s="13" t="s">
        <v>20</v>
      </c>
      <c r="D8" s="13"/>
      <c r="E8" s="13"/>
    </row>
    <row r="9" spans="1:5" ht="28">
      <c r="A9" s="74" t="s">
        <v>38</v>
      </c>
      <c r="B9" s="13">
        <f>'Calculo impuesto'!C2</f>
        <v>26666666.666666664</v>
      </c>
      <c r="D9" s="13">
        <f>B9</f>
        <v>26666666.666666664</v>
      </c>
      <c r="E9" s="13">
        <f>B9</f>
        <v>26666666.666666664</v>
      </c>
    </row>
    <row r="10" spans="1:5" ht="29" thickBot="1">
      <c r="A10" s="74" t="str">
        <f>'Calculo impuesto'!A9</f>
        <v>(=) Base imponible de Global Complementario o Adicional</v>
      </c>
      <c r="B10" s="32" t="s">
        <v>20</v>
      </c>
      <c r="D10" s="13"/>
      <c r="E10" s="13"/>
    </row>
    <row r="11" spans="1:5" ht="29" thickBot="1">
      <c r="B11" s="35">
        <f>SUM(B4:B9)</f>
        <v>128666666.66666666</v>
      </c>
      <c r="D11" s="13">
        <f>SUM(D4:D9)</f>
        <v>128666666.66666666</v>
      </c>
      <c r="E11" s="13">
        <f>SUM(E4:E9)</f>
        <v>128666666.66666666</v>
      </c>
    </row>
    <row r="12" spans="1:5" ht="28">
      <c r="D12" s="13">
        <f>(B6+B7)*10%</f>
        <v>2200000</v>
      </c>
      <c r="E12" s="13"/>
    </row>
    <row r="13" spans="1:5" ht="28">
      <c r="A13" s="74" t="str">
        <f>'Calculo impuesto'!B11</f>
        <v>Base</v>
      </c>
      <c r="B13" s="13">
        <f>B11</f>
        <v>128666666.66666666</v>
      </c>
      <c r="D13" s="13">
        <f>SUM(D11:D12)</f>
        <v>130866666.66666666</v>
      </c>
      <c r="E13" s="13">
        <f>E11</f>
        <v>128666666.66666666</v>
      </c>
    </row>
    <row r="14" spans="1:5" s="64" customFormat="1" ht="28">
      <c r="A14" s="74"/>
      <c r="B14" s="13"/>
    </row>
    <row r="15" spans="1:5" ht="28">
      <c r="A15" s="74" t="s">
        <v>27</v>
      </c>
      <c r="B15" s="78">
        <v>0.35</v>
      </c>
      <c r="D15" s="78">
        <f>B15</f>
        <v>0.35</v>
      </c>
      <c r="E15" s="78">
        <v>0.35</v>
      </c>
    </row>
    <row r="16" spans="1:5" s="64" customFormat="1" ht="28">
      <c r="A16" s="74"/>
      <c r="B16" s="78"/>
    </row>
    <row r="17" spans="1:5" ht="28">
      <c r="A17" s="74" t="s">
        <v>30</v>
      </c>
      <c r="B17" s="13">
        <f>B13*B15</f>
        <v>45033333.333333328</v>
      </c>
      <c r="D17" s="13">
        <f>D13*D15</f>
        <v>45803333.333333328</v>
      </c>
      <c r="E17" s="13">
        <f>E13*E15</f>
        <v>45033333.333333328</v>
      </c>
    </row>
    <row r="18" spans="1:5" s="64" customFormat="1" ht="28">
      <c r="A18" s="74"/>
      <c r="B18" s="13"/>
      <c r="D18" s="13"/>
      <c r="E18" s="13"/>
    </row>
    <row r="19" spans="1:5" ht="28">
      <c r="A19" s="74" t="s">
        <v>29</v>
      </c>
      <c r="B19" s="13">
        <f>'Calculo impuesto'!E12*-1</f>
        <v>-14068116.48</v>
      </c>
      <c r="D19" s="13">
        <f>B19</f>
        <v>-14068116.48</v>
      </c>
      <c r="E19" s="13">
        <f>D19</f>
        <v>-14068116.48</v>
      </c>
    </row>
    <row r="20" spans="1:5" ht="28">
      <c r="A20" s="74" t="s">
        <v>30</v>
      </c>
      <c r="B20" s="13">
        <f>B17+B19</f>
        <v>30965216.853333328</v>
      </c>
      <c r="D20" s="13">
        <f>D17+D19</f>
        <v>31735216.853333328</v>
      </c>
      <c r="E20" s="13">
        <f>E17+E19</f>
        <v>30965216.853333328</v>
      </c>
    </row>
    <row r="21" spans="1:5" s="64" customFormat="1" ht="28">
      <c r="A21" s="74" t="s">
        <v>49</v>
      </c>
      <c r="B21" s="13"/>
      <c r="D21" s="13"/>
      <c r="E21" s="13">
        <f>D12</f>
        <v>2200000</v>
      </c>
    </row>
    <row r="22" spans="1:5" s="64" customFormat="1" ht="28">
      <c r="A22" s="74"/>
      <c r="B22" s="13"/>
      <c r="D22" s="13"/>
      <c r="E22" s="13">
        <f>SUM(E20:E21)</f>
        <v>33165216.853333328</v>
      </c>
    </row>
    <row r="23" spans="1:5" ht="28">
      <c r="A23" s="74" t="s">
        <v>46</v>
      </c>
      <c r="B23" s="13">
        <f>'Calculo impuesto'!D7*-1</f>
        <v>-26666666.666666664</v>
      </c>
      <c r="D23" s="13">
        <f>B23</f>
        <v>-26666666.666666664</v>
      </c>
      <c r="E23" s="13">
        <f>D23</f>
        <v>-26666666.666666664</v>
      </c>
    </row>
    <row r="24" spans="1:5" ht="28">
      <c r="A24" s="74" t="s">
        <v>47</v>
      </c>
      <c r="B24" s="66">
        <f>B20+B23</f>
        <v>4298550.1866666637</v>
      </c>
      <c r="C24" s="80"/>
      <c r="D24" s="66">
        <f>SUM(D20:D23)</f>
        <v>5068550.1866666637</v>
      </c>
      <c r="E24" s="66">
        <f>E22+E23</f>
        <v>6498550.1866666637</v>
      </c>
    </row>
  </sheetData>
  <mergeCells count="1"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CD25-BD34-4343-9C66-084B4DD90C71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A22C-0624-0048-84EC-651653625BA3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BA72-7470-BC4B-8678-48533C631BB5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A9F4E-FB21-5B41-8CEA-D50FA6A9FC1A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13C3-B0DD-084D-AFEC-61A4919A5464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ECD6-0252-234D-892B-994BBD40F119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Tabla de GC</vt:lpstr>
      <vt:lpstr>Calculo impuesto</vt:lpstr>
      <vt:lpstr>Paralelo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Calculo</vt:lpstr>
      <vt:lpstr>Hoja16</vt:lpstr>
      <vt:lpstr>Hoja17</vt:lpstr>
      <vt:lpstr>Hoja18</vt:lpstr>
      <vt:lpstr>Hoja19</vt:lpstr>
      <vt:lpstr>Hoja20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Morales</dc:creator>
  <cp:lastModifiedBy>Eduardo Morales Robles</cp:lastModifiedBy>
  <dcterms:created xsi:type="dcterms:W3CDTF">2020-08-04T03:34:22Z</dcterms:created>
  <dcterms:modified xsi:type="dcterms:W3CDTF">2021-10-27T23:10:20Z</dcterms:modified>
</cp:coreProperties>
</file>