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pablo\OneDrive\Escritorio\Evaluación de proyectos\"/>
    </mc:Choice>
  </mc:AlternateContent>
  <xr:revisionPtr revIDLastSave="0" documentId="13_ncr:1_{EF1DD9FA-111F-407D-9BAC-9D7E195838E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igL8a8hZF2Omlhj47sY21Od4EAmg=="/>
    </ext>
  </extLst>
</workbook>
</file>

<file path=xl/calcChain.xml><?xml version="1.0" encoding="utf-8"?>
<calcChain xmlns="http://schemas.openxmlformats.org/spreadsheetml/2006/main">
  <c r="D94" i="1" l="1"/>
  <c r="F36" i="1"/>
  <c r="F18" i="1"/>
  <c r="E18" i="1"/>
  <c r="E55" i="1"/>
  <c r="D93" i="1"/>
  <c r="I92" i="1"/>
  <c r="H92" i="1"/>
  <c r="G92" i="1"/>
  <c r="F92" i="1"/>
  <c r="E92" i="1"/>
  <c r="I82" i="1"/>
  <c r="H82" i="1"/>
  <c r="G82" i="1"/>
  <c r="F82" i="1"/>
  <c r="E82" i="1"/>
  <c r="E81" i="1"/>
  <c r="N80" i="1"/>
  <c r="O78" i="1"/>
  <c r="P80" i="1" s="1"/>
  <c r="E77" i="1"/>
  <c r="E62" i="1"/>
  <c r="D61" i="1"/>
  <c r="D63" i="1" s="1"/>
  <c r="E59" i="1"/>
  <c r="E58" i="1"/>
  <c r="E52" i="1"/>
  <c r="I51" i="1"/>
  <c r="I57" i="1" s="1"/>
  <c r="H51" i="1"/>
  <c r="H57" i="1" s="1"/>
  <c r="G51" i="1"/>
  <c r="G57" i="1" s="1"/>
  <c r="F51" i="1"/>
  <c r="F57" i="1" s="1"/>
  <c r="E51" i="1"/>
  <c r="E57" i="1" s="1"/>
  <c r="I50" i="1"/>
  <c r="H50" i="1"/>
  <c r="G50" i="1"/>
  <c r="F50" i="1"/>
  <c r="E50" i="1"/>
  <c r="E49" i="1"/>
  <c r="E54" i="1" s="1"/>
  <c r="D45" i="1"/>
  <c r="I44" i="1"/>
  <c r="I62" i="1" s="1"/>
  <c r="E40" i="1"/>
  <c r="I39" i="1"/>
  <c r="H39" i="1"/>
  <c r="G39" i="1"/>
  <c r="F39" i="1"/>
  <c r="E39" i="1"/>
  <c r="E36" i="1"/>
  <c r="F34" i="1" s="1"/>
  <c r="F40" i="1" s="1"/>
  <c r="E31" i="1"/>
  <c r="F29" i="1"/>
  <c r="F31" i="1" s="1"/>
  <c r="E22" i="1"/>
  <c r="I21" i="1"/>
  <c r="H21" i="1"/>
  <c r="G21" i="1"/>
  <c r="F21" i="1"/>
  <c r="E21" i="1"/>
  <c r="E19" i="1"/>
  <c r="G11" i="1"/>
  <c r="H11" i="1" s="1"/>
  <c r="I11" i="1" s="1"/>
  <c r="F11" i="1"/>
  <c r="F53" i="1" l="1"/>
  <c r="F59" i="1" s="1"/>
  <c r="E56" i="1"/>
  <c r="E60" i="1" s="1"/>
  <c r="E63" i="1" s="1"/>
  <c r="P81" i="1"/>
  <c r="O80" i="1"/>
  <c r="F49" i="1"/>
  <c r="D66" i="1"/>
  <c r="G29" i="1"/>
  <c r="E78" i="1"/>
  <c r="E79" i="1" s="1"/>
  <c r="E83" i="1" s="1"/>
  <c r="E90" i="1" s="1"/>
  <c r="E37" i="1"/>
  <c r="E20" i="1"/>
  <c r="E24" i="1" s="1"/>
  <c r="E27" i="1" s="1"/>
  <c r="E38" i="1"/>
  <c r="E42" i="1" s="1"/>
  <c r="E45" i="1" s="1"/>
  <c r="F16" i="1"/>
  <c r="E93" i="1" l="1"/>
  <c r="F22" i="1"/>
  <c r="H29" i="1"/>
  <c r="G31" i="1"/>
  <c r="F71" i="1"/>
  <c r="F77" i="1" s="1"/>
  <c r="F54" i="1"/>
  <c r="G34" i="1"/>
  <c r="F37" i="1"/>
  <c r="F38" i="1" s="1"/>
  <c r="F42" i="1" s="1"/>
  <c r="F45" i="1" s="1"/>
  <c r="M81" i="1"/>
  <c r="P82" i="1"/>
  <c r="E66" i="1"/>
  <c r="G40" i="1" l="1"/>
  <c r="G36" i="1"/>
  <c r="H31" i="1"/>
  <c r="I29" i="1"/>
  <c r="I31" i="1" s="1"/>
  <c r="N81" i="1"/>
  <c r="O81" i="1" s="1"/>
  <c r="G53" i="1"/>
  <c r="G59" i="1" s="1"/>
  <c r="F55" i="1"/>
  <c r="F56" i="1" s="1"/>
  <c r="F60" i="1" s="1"/>
  <c r="F63" i="1" s="1"/>
  <c r="F78" i="1"/>
  <c r="F79" i="1" s="1"/>
  <c r="F83" i="1" s="1"/>
  <c r="F90" i="1" s="1"/>
  <c r="G49" i="1"/>
  <c r="G16" i="1"/>
  <c r="G18" i="1" s="1"/>
  <c r="F19" i="1"/>
  <c r="F20" i="1" s="1"/>
  <c r="F24" i="1" s="1"/>
  <c r="F27" i="1" s="1"/>
  <c r="P83" i="1"/>
  <c r="F93" i="1" l="1"/>
  <c r="F66" i="1"/>
  <c r="G22" i="1"/>
  <c r="G71" i="1"/>
  <c r="G77" i="1" s="1"/>
  <c r="G54" i="1"/>
  <c r="H34" i="1"/>
  <c r="G37" i="1"/>
  <c r="G38" i="1" s="1"/>
  <c r="G42" i="1" s="1"/>
  <c r="G45" i="1" s="1"/>
  <c r="M82" i="1"/>
  <c r="I49" i="1"/>
  <c r="P84" i="1"/>
  <c r="H49" i="1"/>
  <c r="H40" i="1" l="1"/>
  <c r="H36" i="1"/>
  <c r="I71" i="1"/>
  <c r="I77" i="1" s="1"/>
  <c r="N82" i="1"/>
  <c r="O82" i="1" s="1"/>
  <c r="M83" i="1"/>
  <c r="G55" i="1"/>
  <c r="G56" i="1" s="1"/>
  <c r="G60" i="1" s="1"/>
  <c r="G63" i="1" s="1"/>
  <c r="H53" i="1"/>
  <c r="H59" i="1" s="1"/>
  <c r="G78" i="1"/>
  <c r="G79" i="1" s="1"/>
  <c r="G83" i="1" s="1"/>
  <c r="G90" i="1" s="1"/>
  <c r="H16" i="1"/>
  <c r="H18" i="1" s="1"/>
  <c r="G19" i="1"/>
  <c r="G20" i="1" s="1"/>
  <c r="G24" i="1" s="1"/>
  <c r="G27" i="1" s="1"/>
  <c r="H71" i="1"/>
  <c r="H77" i="1" s="1"/>
  <c r="H54" i="1"/>
  <c r="G93" i="1" l="1"/>
  <c r="G66" i="1"/>
  <c r="H78" i="1"/>
  <c r="H79" i="1" s="1"/>
  <c r="H83" i="1" s="1"/>
  <c r="H90" i="1" s="1"/>
  <c r="H37" i="1"/>
  <c r="H38" i="1" s="1"/>
  <c r="H42" i="1" s="1"/>
  <c r="H45" i="1" s="1"/>
  <c r="I34" i="1"/>
  <c r="I36" i="1" s="1"/>
  <c r="H55" i="1"/>
  <c r="I53" i="1"/>
  <c r="H56" i="1"/>
  <c r="H60" i="1" s="1"/>
  <c r="H63" i="1" s="1"/>
  <c r="H66" i="1" s="1"/>
  <c r="H22" i="1"/>
  <c r="M84" i="1"/>
  <c r="N84" i="1" s="1"/>
  <c r="O84" i="1" s="1"/>
  <c r="O85" i="1" s="1"/>
  <c r="N83" i="1"/>
  <c r="O83" i="1" s="1"/>
  <c r="I78" i="1"/>
  <c r="I79" i="1" s="1"/>
  <c r="I83" i="1" s="1"/>
  <c r="I90" i="1" s="1"/>
  <c r="I93" i="1" s="1"/>
  <c r="H93" i="1" l="1"/>
  <c r="J93" i="1" s="1"/>
  <c r="D95" i="1"/>
  <c r="I40" i="1"/>
  <c r="I16" i="1"/>
  <c r="I18" i="1" s="1"/>
  <c r="H19" i="1"/>
  <c r="H20" i="1" s="1"/>
  <c r="H24" i="1" s="1"/>
  <c r="H27" i="1" s="1"/>
  <c r="I59" i="1"/>
  <c r="I54" i="1"/>
  <c r="I37" i="1" l="1"/>
  <c r="I38" i="1" s="1"/>
  <c r="I42" i="1" s="1"/>
  <c r="I45" i="1" s="1"/>
  <c r="I55" i="1"/>
  <c r="I56" i="1" s="1"/>
  <c r="I60" i="1" s="1"/>
  <c r="I63" i="1" s="1"/>
  <c r="I22" i="1"/>
  <c r="I66" i="1" l="1"/>
  <c r="J66" i="1" s="1"/>
  <c r="D67" i="1" a="1"/>
  <c r="D67" i="1" s="1"/>
  <c r="D68" i="1"/>
  <c r="I19" i="1"/>
  <c r="I20" i="1" s="1"/>
  <c r="I24" i="1" s="1"/>
  <c r="I27" i="1" s="1"/>
</calcChain>
</file>

<file path=xl/sharedStrings.xml><?xml version="1.0" encoding="utf-8"?>
<sst xmlns="http://schemas.openxmlformats.org/spreadsheetml/2006/main" count="158" uniqueCount="53">
  <si>
    <t>Crecimiento  de ventas</t>
  </si>
  <si>
    <t>Crecimiento de producción/vtas</t>
  </si>
  <si>
    <t xml:space="preserve"> FLUJO CAJA SIN PROYECTO</t>
  </si>
  <si>
    <t xml:space="preserve"> +</t>
  </si>
  <si>
    <t>Ingresos operacionales</t>
  </si>
  <si>
    <t xml:space="preserve"> -</t>
  </si>
  <si>
    <t>Costos operacionales</t>
  </si>
  <si>
    <t>-</t>
  </si>
  <si>
    <t>Depreciación</t>
  </si>
  <si>
    <t xml:space="preserve"> - </t>
  </si>
  <si>
    <t>Pérdida de ejercicio anterior</t>
  </si>
  <si>
    <t xml:space="preserve"> +-</t>
  </si>
  <si>
    <t>Ganancia/Pérdida Capital</t>
  </si>
  <si>
    <t xml:space="preserve"> = </t>
  </si>
  <si>
    <t>Utilidad antes de impuestos</t>
  </si>
  <si>
    <t>Impuesto a las utilidades (25%)</t>
  </si>
  <si>
    <t xml:space="preserve"> =</t>
  </si>
  <si>
    <t>Utilidad después de impuestos</t>
  </si>
  <si>
    <t xml:space="preserve">Depreciación </t>
  </si>
  <si>
    <t xml:space="preserve"> -+</t>
  </si>
  <si>
    <t>Flujo operacional</t>
  </si>
  <si>
    <t xml:space="preserve">Inversión </t>
  </si>
  <si>
    <t>Valor Residual</t>
  </si>
  <si>
    <t>FLUJO NETO</t>
  </si>
  <si>
    <t>Crecimiento ventas con proyecto</t>
  </si>
  <si>
    <t xml:space="preserve"> FLUJO CAJA CON PROYECTO</t>
  </si>
  <si>
    <t xml:space="preserve"> FLUJO CAJA INCREMENTAL (Puro)</t>
  </si>
  <si>
    <t>Ganancia/Pérdida de Capital</t>
  </si>
  <si>
    <t>Pérdida/Ganancia de Capital</t>
  </si>
  <si>
    <t>Flujo Actualizado (6%)</t>
  </si>
  <si>
    <t>Qué pasa si la tasa de descuento fuera del 7%?</t>
  </si>
  <si>
    <t>VAN (6%)</t>
  </si>
  <si>
    <t>&gt;0</t>
  </si>
  <si>
    <t>TIR</t>
  </si>
  <si>
    <t>Conviene reemplazar ahora la máquina.</t>
  </si>
  <si>
    <t xml:space="preserve"> FC INCREMENTAL FINANCIADO</t>
  </si>
  <si>
    <t>Ingresos/Costos financieros</t>
  </si>
  <si>
    <t>Préstamo:</t>
  </si>
  <si>
    <t>Cuota</t>
  </si>
  <si>
    <t>Interes</t>
  </si>
  <si>
    <t>Amortiz</t>
  </si>
  <si>
    <t>Capital de Trabajo</t>
  </si>
  <si>
    <t>x</t>
  </si>
  <si>
    <t>Devolución Capital Trabajo</t>
  </si>
  <si>
    <t>Prestamo</t>
  </si>
  <si>
    <t>Amoritzaciones</t>
  </si>
  <si>
    <t>Factor de actualización (X %)</t>
  </si>
  <si>
    <t>Flujo actualizado</t>
  </si>
  <si>
    <t>se  verifica:</t>
  </si>
  <si>
    <t>VAN(6%)</t>
  </si>
  <si>
    <t>0,07 x 0,75 &lt; 0,06</t>
  </si>
  <si>
    <t xml:space="preserve">El VAN resultaría negativo (-16,07), no convendría reemplazar ahora la máquina. </t>
  </si>
  <si>
    <t>Se incrementa el VAN si se financia (efecto palanca), conviene financiar con las condiciones dadas, porque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</si>
</sst>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164" formatCode="_-* #,##0.0_-;\-* #,##0.0_-;_-* &quot;-&quot;_-;_-@"/>
    <numFmt numFmtId="165" formatCode="0.0"/>
    <numFmt numFmtId="166" formatCode="#,##0.0_ ;\-#,##0.0\ "/>
    <numFmt numFmtId="167" formatCode="0.000"/>
    <numFmt numFmtId="168" formatCode="_-* #,##0.0_-;\-* #,##0.0_-;_-* &quot;-&quot;?_-;_-@"/>
    <numFmt numFmtId="169" formatCode="_-* #,##0.00_-;\-* #,##0.00_-;_-* &quot;-&quot;?_-;_-@"/>
    <numFmt numFmtId="170" formatCode="&quot;$&quot;#,##0.00;[Red]\-&quot;$&quot;#,##0.00"/>
  </numFmts>
  <fonts count="14" x14ac:knownFonts="1">
    <font>
      <sz val="11"/>
      <color theme="1"/>
      <name val="Calibri"/>
      <scheme val="minor"/>
    </font>
    <font>
      <sz val="11"/>
      <color rgb="FF000000"/>
      <name val="Calibri"/>
    </font>
    <font>
      <b/>
      <sz val="11"/>
      <color rgb="FF000000"/>
      <name val="Calibri"/>
    </font>
    <font>
      <sz val="11"/>
      <color theme="1"/>
      <name val="Calibri"/>
      <scheme val="minor"/>
    </font>
    <font>
      <sz val="11"/>
      <color theme="1"/>
      <name val="Calibri"/>
    </font>
    <font>
      <sz val="12"/>
      <color rgb="FF000000"/>
      <name val="Calibri"/>
    </font>
    <font>
      <b/>
      <sz val="12"/>
      <color rgb="FF000000"/>
      <name val="Calibri"/>
    </font>
    <font>
      <b/>
      <sz val="11"/>
      <color theme="1"/>
      <name val="Calibri"/>
    </font>
    <font>
      <b/>
      <sz val="12"/>
      <color theme="1"/>
      <name val="Calibri"/>
    </font>
    <font>
      <sz val="11"/>
      <color rgb="FFFF0000"/>
      <name val="Calibri"/>
    </font>
    <font>
      <b/>
      <sz val="11"/>
      <color rgb="FFFF0000"/>
      <name val="Calibri"/>
    </font>
    <font>
      <sz val="12"/>
      <color rgb="FFFF0000"/>
      <name val="Calibri"/>
    </font>
    <font>
      <sz val="10"/>
      <color theme="1"/>
      <name val="Calibri"/>
    </font>
    <font>
      <b/>
      <sz val="10"/>
      <color theme="1"/>
      <name val="Calibri"/>
    </font>
  </fonts>
  <fills count="11">
    <fill>
      <patternFill patternType="none"/>
    </fill>
    <fill>
      <patternFill patternType="gray125"/>
    </fill>
    <fill>
      <patternFill patternType="solid">
        <fgColor rgb="FFD8E4BC"/>
        <bgColor rgb="FFD8E4BC"/>
      </patternFill>
    </fill>
    <fill>
      <patternFill patternType="solid">
        <fgColor rgb="FFBDD6EE"/>
        <bgColor rgb="FFBDD6EE"/>
      </patternFill>
    </fill>
    <fill>
      <patternFill patternType="solid">
        <fgColor rgb="FFB7DEE8"/>
        <bgColor rgb="FFB7DEE8"/>
      </patternFill>
    </fill>
    <fill>
      <patternFill patternType="solid">
        <fgColor rgb="FFFFFF00"/>
        <bgColor rgb="FFFFFF00"/>
      </patternFill>
    </fill>
    <fill>
      <patternFill patternType="solid">
        <fgColor rgb="FFFDE9D9"/>
        <bgColor rgb="FFFDE9D9"/>
      </patternFill>
    </fill>
    <fill>
      <patternFill patternType="solid">
        <fgColor rgb="FFE4DFEC"/>
        <bgColor rgb="FFE4DFEC"/>
      </patternFill>
    </fill>
    <fill>
      <patternFill patternType="solid">
        <fgColor rgb="FFFF0000"/>
        <bgColor rgb="FFFF0000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</fills>
  <borders count="3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9" fontId="4" fillId="0" borderId="0" xfId="0" applyNumberFormat="1" applyFont="1"/>
    <xf numFmtId="0" fontId="5" fillId="0" borderId="0" xfId="0" applyFont="1"/>
    <xf numFmtId="0" fontId="6" fillId="0" borderId="1" xfId="0" applyFont="1" applyBorder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6" fillId="0" borderId="4" xfId="0" applyFont="1" applyBorder="1"/>
    <xf numFmtId="0" fontId="6" fillId="2" borderId="5" xfId="0" applyFont="1" applyFill="1" applyBorder="1"/>
    <xf numFmtId="164" fontId="5" fillId="0" borderId="6" xfId="0" applyNumberFormat="1" applyFont="1" applyBorder="1"/>
    <xf numFmtId="165" fontId="5" fillId="0" borderId="6" xfId="0" applyNumberFormat="1" applyFont="1" applyBorder="1"/>
    <xf numFmtId="165" fontId="5" fillId="0" borderId="7" xfId="0" applyNumberFormat="1" applyFont="1" applyBorder="1"/>
    <xf numFmtId="0" fontId="4" fillId="0" borderId="0" xfId="0" applyFont="1"/>
    <xf numFmtId="0" fontId="6" fillId="0" borderId="8" xfId="0" applyFont="1" applyBorder="1"/>
    <xf numFmtId="165" fontId="5" fillId="0" borderId="9" xfId="0" applyNumberFormat="1" applyFont="1" applyBorder="1"/>
    <xf numFmtId="0" fontId="6" fillId="3" borderId="5" xfId="0" applyFont="1" applyFill="1" applyBorder="1"/>
    <xf numFmtId="165" fontId="5" fillId="0" borderId="10" xfId="0" applyNumberFormat="1" applyFont="1" applyBorder="1"/>
    <xf numFmtId="0" fontId="6" fillId="4" borderId="5" xfId="0" applyFont="1" applyFill="1" applyBorder="1"/>
    <xf numFmtId="0" fontId="9" fillId="0" borderId="0" xfId="0" applyFont="1"/>
    <xf numFmtId="0" fontId="6" fillId="5" borderId="11" xfId="0" applyFont="1" applyFill="1" applyBorder="1"/>
    <xf numFmtId="0" fontId="6" fillId="5" borderId="5" xfId="0" applyFont="1" applyFill="1" applyBorder="1"/>
    <xf numFmtId="165" fontId="6" fillId="0" borderId="6" xfId="0" applyNumberFormat="1" applyFont="1" applyBorder="1"/>
    <xf numFmtId="165" fontId="6" fillId="0" borderId="9" xfId="0" applyNumberFormat="1" applyFont="1" applyBorder="1"/>
    <xf numFmtId="0" fontId="10" fillId="0" borderId="0" xfId="0" applyFont="1"/>
    <xf numFmtId="0" fontId="6" fillId="0" borderId="6" xfId="0" applyFont="1" applyBorder="1"/>
    <xf numFmtId="0" fontId="6" fillId="6" borderId="5" xfId="0" applyFont="1" applyFill="1" applyBorder="1"/>
    <xf numFmtId="0" fontId="6" fillId="7" borderId="5" xfId="0" applyFont="1" applyFill="1" applyBorder="1"/>
    <xf numFmtId="41" fontId="5" fillId="0" borderId="6" xfId="0" applyNumberFormat="1" applyFont="1" applyBorder="1" applyAlignment="1">
      <alignment horizontal="center"/>
    </xf>
    <xf numFmtId="165" fontId="5" fillId="0" borderId="12" xfId="0" applyNumberFormat="1" applyFont="1" applyBorder="1"/>
    <xf numFmtId="0" fontId="6" fillId="0" borderId="13" xfId="0" applyFont="1" applyBorder="1"/>
    <xf numFmtId="0" fontId="6" fillId="7" borderId="14" xfId="0" applyFont="1" applyFill="1" applyBorder="1"/>
    <xf numFmtId="164" fontId="5" fillId="0" borderId="15" xfId="0" applyNumberFormat="1" applyFont="1" applyBorder="1"/>
    <xf numFmtId="165" fontId="5" fillId="0" borderId="15" xfId="0" applyNumberFormat="1" applyFont="1" applyBorder="1"/>
    <xf numFmtId="165" fontId="5" fillId="0" borderId="0" xfId="0" applyNumberFormat="1" applyFont="1"/>
    <xf numFmtId="165" fontId="5" fillId="0" borderId="16" xfId="0" applyNumberFormat="1" applyFont="1" applyBorder="1"/>
    <xf numFmtId="0" fontId="4" fillId="0" borderId="0" xfId="0" applyFont="1" applyAlignment="1">
      <alignment horizontal="center" vertical="center"/>
    </xf>
    <xf numFmtId="0" fontId="5" fillId="5" borderId="17" xfId="0" applyFont="1" applyFill="1" applyBorder="1"/>
    <xf numFmtId="0" fontId="6" fillId="5" borderId="18" xfId="0" applyFont="1" applyFill="1" applyBorder="1" applyAlignment="1">
      <alignment horizontal="center"/>
    </xf>
    <xf numFmtId="1" fontId="5" fillId="5" borderId="18" xfId="0" applyNumberFormat="1" applyFont="1" applyFill="1" applyBorder="1"/>
    <xf numFmtId="165" fontId="5" fillId="5" borderId="18" xfId="0" applyNumberFormat="1" applyFont="1" applyFill="1" applyBorder="1"/>
    <xf numFmtId="165" fontId="5" fillId="5" borderId="19" xfId="0" applyNumberFormat="1" applyFont="1" applyFill="1" applyBorder="1"/>
    <xf numFmtId="164" fontId="4" fillId="0" borderId="0" xfId="0" applyNumberFormat="1" applyFont="1"/>
    <xf numFmtId="0" fontId="11" fillId="0" borderId="0" xfId="0" applyFont="1"/>
    <xf numFmtId="164" fontId="5" fillId="0" borderId="6" xfId="0" applyNumberFormat="1" applyFont="1" applyBorder="1" applyAlignment="1">
      <alignment horizontal="center"/>
    </xf>
    <xf numFmtId="164" fontId="6" fillId="5" borderId="18" xfId="0" applyNumberFormat="1" applyFont="1" applyFill="1" applyBorder="1"/>
    <xf numFmtId="2" fontId="2" fillId="5" borderId="18" xfId="0" applyNumberFormat="1" applyFont="1" applyFill="1" applyBorder="1"/>
    <xf numFmtId="2" fontId="2" fillId="5" borderId="20" xfId="0" applyNumberFormat="1" applyFont="1" applyFill="1" applyBorder="1"/>
    <xf numFmtId="165" fontId="4" fillId="0" borderId="0" xfId="0" applyNumberFormat="1" applyFont="1"/>
    <xf numFmtId="0" fontId="2" fillId="8" borderId="21" xfId="0" applyFont="1" applyFill="1" applyBorder="1" applyAlignment="1">
      <alignment shrinkToFit="1"/>
    </xf>
    <xf numFmtId="166" fontId="5" fillId="0" borderId="6" xfId="0" applyNumberFormat="1" applyFont="1" applyBorder="1"/>
    <xf numFmtId="166" fontId="5" fillId="0" borderId="7" xfId="0" applyNumberFormat="1" applyFont="1" applyBorder="1"/>
    <xf numFmtId="166" fontId="4" fillId="0" borderId="0" xfId="0" applyNumberFormat="1" applyFont="1"/>
    <xf numFmtId="166" fontId="5" fillId="0" borderId="9" xfId="0" applyNumberFormat="1" applyFont="1" applyBorder="1"/>
    <xf numFmtId="166" fontId="5" fillId="8" borderId="5" xfId="0" applyNumberFormat="1" applyFont="1" applyFill="1" applyBorder="1"/>
    <xf numFmtId="166" fontId="6" fillId="0" borderId="6" xfId="0" applyNumberFormat="1" applyFont="1" applyBorder="1"/>
    <xf numFmtId="166" fontId="6" fillId="0" borderId="9" xfId="0" applyNumberFormat="1" applyFont="1" applyBorder="1"/>
    <xf numFmtId="164" fontId="5" fillId="0" borderId="12" xfId="0" applyNumberFormat="1" applyFont="1" applyBorder="1"/>
    <xf numFmtId="164" fontId="5" fillId="0" borderId="9" xfId="0" applyNumberFormat="1" applyFont="1" applyBorder="1"/>
    <xf numFmtId="0" fontId="6" fillId="7" borderId="22" xfId="0" applyFont="1" applyFill="1" applyBorder="1"/>
    <xf numFmtId="164" fontId="5" fillId="0" borderId="0" xfId="0" applyNumberFormat="1" applyFont="1"/>
    <xf numFmtId="164" fontId="5" fillId="0" borderId="23" xfId="0" applyNumberFormat="1" applyFont="1" applyBorder="1"/>
    <xf numFmtId="164" fontId="6" fillId="5" borderId="19" xfId="0" applyNumberFormat="1" applyFont="1" applyFill="1" applyBorder="1"/>
    <xf numFmtId="2" fontId="7" fillId="9" borderId="24" xfId="0" applyNumberFormat="1" applyFont="1" applyFill="1" applyBorder="1"/>
    <xf numFmtId="0" fontId="7" fillId="0" borderId="0" xfId="0" applyFont="1" applyAlignment="1">
      <alignment horizontal="right"/>
    </xf>
    <xf numFmtId="10" fontId="7" fillId="0" borderId="0" xfId="0" applyNumberFormat="1" applyFont="1"/>
    <xf numFmtId="165" fontId="7" fillId="0" borderId="0" xfId="0" applyNumberFormat="1" applyFont="1"/>
    <xf numFmtId="0" fontId="2" fillId="8" borderId="21" xfId="0" applyFont="1" applyFill="1" applyBorder="1"/>
    <xf numFmtId="166" fontId="5" fillId="8" borderId="25" xfId="0" applyNumberFormat="1" applyFont="1" applyFill="1" applyBorder="1"/>
    <xf numFmtId="0" fontId="4" fillId="0" borderId="26" xfId="0" applyFont="1" applyBorder="1"/>
    <xf numFmtId="9" fontId="4" fillId="0" borderId="27" xfId="0" applyNumberFormat="1" applyFont="1" applyBorder="1"/>
    <xf numFmtId="0" fontId="4" fillId="0" borderId="27" xfId="0" applyFont="1" applyBorder="1"/>
    <xf numFmtId="0" fontId="4" fillId="0" borderId="28" xfId="0" applyFont="1" applyBorder="1"/>
    <xf numFmtId="0" fontId="4" fillId="0" borderId="29" xfId="0" applyFont="1" applyBorder="1"/>
    <xf numFmtId="0" fontId="4" fillId="0" borderId="15" xfId="0" applyFont="1" applyBorder="1"/>
    <xf numFmtId="165" fontId="4" fillId="0" borderId="15" xfId="0" applyNumberFormat="1" applyFont="1" applyBorder="1"/>
    <xf numFmtId="0" fontId="6" fillId="7" borderId="30" xfId="0" applyFont="1" applyFill="1" applyBorder="1"/>
    <xf numFmtId="164" fontId="5" fillId="0" borderId="15" xfId="0" applyNumberFormat="1" applyFont="1" applyBorder="1" applyAlignment="1">
      <alignment horizontal="center"/>
    </xf>
    <xf numFmtId="0" fontId="4" fillId="0" borderId="31" xfId="0" applyFont="1" applyBorder="1"/>
    <xf numFmtId="0" fontId="4" fillId="0" borderId="32" xfId="0" applyFont="1" applyBorder="1"/>
    <xf numFmtId="165" fontId="4" fillId="0" borderId="32" xfId="0" applyNumberFormat="1" applyFont="1" applyBorder="1"/>
    <xf numFmtId="0" fontId="4" fillId="0" borderId="33" xfId="0" applyFont="1" applyBorder="1"/>
    <xf numFmtId="164" fontId="5" fillId="8" borderId="15" xfId="0" applyNumberFormat="1" applyFont="1" applyFill="1" applyBorder="1" applyAlignment="1">
      <alignment horizontal="center"/>
    </xf>
    <xf numFmtId="0" fontId="6" fillId="7" borderId="30" xfId="0" applyFont="1" applyFill="1" applyBorder="1" applyAlignment="1">
      <alignment horizontal="left" vertical="top"/>
    </xf>
    <xf numFmtId="164" fontId="5" fillId="8" borderId="14" xfId="0" applyNumberFormat="1" applyFont="1" applyFill="1" applyBorder="1"/>
    <xf numFmtId="164" fontId="5" fillId="8" borderId="24" xfId="0" applyNumberFormat="1" applyFont="1" applyFill="1" applyBorder="1"/>
    <xf numFmtId="164" fontId="5" fillId="8" borderId="34" xfId="0" applyNumberFormat="1" applyFont="1" applyFill="1" applyBorder="1"/>
    <xf numFmtId="9" fontId="12" fillId="0" borderId="0" xfId="0" applyNumberFormat="1" applyFont="1" applyAlignment="1">
      <alignment horizontal="left"/>
    </xf>
    <xf numFmtId="167" fontId="4" fillId="0" borderId="0" xfId="0" applyNumberFormat="1" applyFont="1"/>
    <xf numFmtId="168" fontId="4" fillId="0" borderId="0" xfId="0" applyNumberFormat="1" applyFont="1"/>
    <xf numFmtId="169" fontId="8" fillId="9" borderId="24" xfId="0" applyNumberFormat="1" applyFont="1" applyFill="1" applyBorder="1"/>
    <xf numFmtId="170" fontId="13" fillId="9" borderId="24" xfId="0" applyNumberFormat="1" applyFont="1" applyFill="1" applyBorder="1"/>
    <xf numFmtId="0" fontId="4" fillId="0" borderId="0" xfId="0" applyFont="1" applyAlignment="1">
      <alignment shrinkToFit="1"/>
    </xf>
    <xf numFmtId="0" fontId="0" fillId="0" borderId="0" xfId="0"/>
    <xf numFmtId="0" fontId="7" fillId="1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373380</xdr:colOff>
      <xdr:row>92</xdr:row>
      <xdr:rowOff>133350</xdr:rowOff>
    </xdr:from>
    <xdr:ext cx="1714500" cy="5429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0256520" y="16257270"/>
          <a:ext cx="1714500" cy="5429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2800"/>
            <a:t>i(1-t) &lt; r</a:t>
          </a:r>
          <a:endParaRPr sz="1400"/>
        </a:p>
      </xdr:txBody>
    </xdr:sp>
    <xdr:clientData fLocksWithSheet="0"/>
  </xdr:oneCellAnchor>
  <xdr:oneCellAnchor>
    <xdr:from>
      <xdr:col>11</xdr:col>
      <xdr:colOff>114300</xdr:colOff>
      <xdr:row>60</xdr:row>
      <xdr:rowOff>66675</xdr:rowOff>
    </xdr:from>
    <xdr:ext cx="1895475" cy="695325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695325</xdr:colOff>
      <xdr:row>70</xdr:row>
      <xdr:rowOff>171450</xdr:rowOff>
    </xdr:from>
    <xdr:ext cx="2295525" cy="781050"/>
    <xdr:pic>
      <xdr:nvPicPr>
        <xdr:cNvPr id="4" name="image2.png" title="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1000"/>
  <sheetViews>
    <sheetView tabSelected="1" topLeftCell="A72" workbookViewId="0">
      <selection activeCell="L93" sqref="L93"/>
    </sheetView>
  </sheetViews>
  <sheetFormatPr baseColWidth="10" defaultColWidth="14.44140625" defaultRowHeight="15" customHeight="1" x14ac:dyDescent="0.3"/>
  <cols>
    <col min="1" max="1" width="2.88671875" customWidth="1"/>
    <col min="2" max="2" width="4.6640625" customWidth="1"/>
    <col min="3" max="3" width="29.88671875" customWidth="1"/>
    <col min="4" max="26" width="10.6640625" customWidth="1"/>
  </cols>
  <sheetData>
    <row r="1" spans="2:14" ht="14.25" customHeight="1" x14ac:dyDescent="0.3">
      <c r="C1" s="1"/>
    </row>
    <row r="2" spans="2:14" ht="14.25" customHeight="1" x14ac:dyDescent="0.3">
      <c r="C2" s="1"/>
    </row>
    <row r="3" spans="2:14" ht="14.25" customHeight="1" x14ac:dyDescent="0.3">
      <c r="C3" s="1"/>
    </row>
    <row r="4" spans="2:14" ht="14.25" customHeight="1" x14ac:dyDescent="0.3">
      <c r="C4" s="1"/>
    </row>
    <row r="5" spans="2:14" ht="14.25" customHeight="1" x14ac:dyDescent="0.3">
      <c r="C5" s="1"/>
    </row>
    <row r="6" spans="2:14" ht="14.25" customHeight="1" x14ac:dyDescent="0.3"/>
    <row r="7" spans="2:14" ht="14.25" customHeight="1" x14ac:dyDescent="0.3">
      <c r="C7" s="1"/>
    </row>
    <row r="8" spans="2:14" ht="14.25" customHeight="1" x14ac:dyDescent="0.3">
      <c r="C8" s="2"/>
    </row>
    <row r="9" spans="2:14" ht="14.25" customHeight="1" x14ac:dyDescent="0.3">
      <c r="C9" s="1"/>
    </row>
    <row r="10" spans="2:14" ht="14.25" customHeight="1" x14ac:dyDescent="0.3">
      <c r="C10" s="3" t="s">
        <v>0</v>
      </c>
      <c r="E10" s="4">
        <v>0.02</v>
      </c>
    </row>
    <row r="11" spans="2:14" ht="14.25" customHeight="1" x14ac:dyDescent="0.3">
      <c r="C11" s="3" t="s">
        <v>1</v>
      </c>
      <c r="E11" s="3">
        <v>100</v>
      </c>
      <c r="F11" s="3">
        <f t="shared" ref="F11:I11" si="0">+E11*(1+$E$10)</f>
        <v>102</v>
      </c>
      <c r="G11" s="3">
        <f t="shared" si="0"/>
        <v>104.04</v>
      </c>
      <c r="H11" s="3">
        <f t="shared" si="0"/>
        <v>106.1208</v>
      </c>
      <c r="I11" s="3">
        <f t="shared" si="0"/>
        <v>108.243216</v>
      </c>
    </row>
    <row r="12" spans="2:14" ht="14.25" customHeight="1" x14ac:dyDescent="0.3">
      <c r="B12" s="5"/>
      <c r="C12" s="6" t="s">
        <v>2</v>
      </c>
      <c r="D12" s="7">
        <v>0</v>
      </c>
      <c r="E12" s="7">
        <v>1</v>
      </c>
      <c r="F12" s="7">
        <v>2</v>
      </c>
      <c r="G12" s="7">
        <v>3</v>
      </c>
      <c r="H12" s="7">
        <v>4</v>
      </c>
      <c r="I12" s="8">
        <v>5</v>
      </c>
      <c r="L12" s="9"/>
      <c r="M12" s="10"/>
      <c r="N12" s="10"/>
    </row>
    <row r="13" spans="2:14" ht="14.25" customHeight="1" x14ac:dyDescent="0.3">
      <c r="B13" s="11" t="s">
        <v>3</v>
      </c>
      <c r="C13" s="12" t="s">
        <v>4</v>
      </c>
      <c r="D13" s="13"/>
      <c r="E13" s="14">
        <v>100</v>
      </c>
      <c r="F13" s="14">
        <v>102</v>
      </c>
      <c r="G13" s="14">
        <v>104.04</v>
      </c>
      <c r="H13" s="14">
        <v>106.1208</v>
      </c>
      <c r="I13" s="15">
        <v>108.243216</v>
      </c>
      <c r="L13" s="9"/>
      <c r="M13" s="16"/>
    </row>
    <row r="14" spans="2:14" ht="14.25" customHeight="1" x14ac:dyDescent="0.3">
      <c r="B14" s="17" t="s">
        <v>5</v>
      </c>
      <c r="C14" s="12" t="s">
        <v>6</v>
      </c>
      <c r="D14" s="13"/>
      <c r="E14" s="14">
        <v>-90</v>
      </c>
      <c r="F14" s="14">
        <v>-92</v>
      </c>
      <c r="G14" s="14">
        <v>-94</v>
      </c>
      <c r="H14" s="14">
        <v>-96.1</v>
      </c>
      <c r="I14" s="18">
        <v>-98.2</v>
      </c>
      <c r="L14" s="9"/>
      <c r="M14" s="16"/>
    </row>
    <row r="15" spans="2:14" ht="14.25" customHeight="1" x14ac:dyDescent="0.3">
      <c r="B15" s="17" t="s">
        <v>7</v>
      </c>
      <c r="C15" s="19" t="s">
        <v>8</v>
      </c>
      <c r="D15" s="13"/>
      <c r="E15" s="14"/>
      <c r="F15" s="14"/>
      <c r="G15" s="14"/>
      <c r="H15" s="14"/>
      <c r="I15" s="20"/>
      <c r="L15" s="9"/>
      <c r="N15" s="16"/>
    </row>
    <row r="16" spans="2:14" ht="14.25" customHeight="1" x14ac:dyDescent="0.3">
      <c r="B16" s="17" t="s">
        <v>9</v>
      </c>
      <c r="C16" s="21" t="s">
        <v>10</v>
      </c>
      <c r="D16" s="13"/>
      <c r="E16" s="14">
        <v>0</v>
      </c>
      <c r="F16" s="14">
        <f t="shared" ref="F16:I16" si="1">IF(E18&lt;0,E18,0)</f>
        <v>0</v>
      </c>
      <c r="G16" s="14">
        <f t="shared" si="1"/>
        <v>0</v>
      </c>
      <c r="H16" s="14">
        <f t="shared" si="1"/>
        <v>0</v>
      </c>
      <c r="I16" s="18">
        <f t="shared" si="1"/>
        <v>0</v>
      </c>
      <c r="L16" s="9"/>
      <c r="M16" s="22"/>
    </row>
    <row r="17" spans="2:14" ht="14.25" customHeight="1" x14ac:dyDescent="0.3">
      <c r="B17" s="17" t="s">
        <v>11</v>
      </c>
      <c r="C17" s="21" t="s">
        <v>12</v>
      </c>
      <c r="D17" s="13"/>
      <c r="E17" s="14"/>
      <c r="F17" s="14"/>
      <c r="G17" s="14"/>
      <c r="H17" s="14"/>
      <c r="I17" s="18"/>
      <c r="L17" s="9"/>
      <c r="M17" s="22"/>
    </row>
    <row r="18" spans="2:14" ht="14.25" customHeight="1" x14ac:dyDescent="0.3">
      <c r="B18" s="23" t="s">
        <v>13</v>
      </c>
      <c r="C18" s="24" t="s">
        <v>14</v>
      </c>
      <c r="D18" s="13"/>
      <c r="E18" s="25">
        <f>SUM(E13:E17)</f>
        <v>10</v>
      </c>
      <c r="F18" s="25">
        <f t="shared" ref="F18:I18" si="2">SUM(F13:F17)</f>
        <v>10</v>
      </c>
      <c r="G18" s="25">
        <f t="shared" si="2"/>
        <v>10.040000000000006</v>
      </c>
      <c r="H18" s="25">
        <f t="shared" si="2"/>
        <v>10.020800000000008</v>
      </c>
      <c r="I18" s="25">
        <f t="shared" si="2"/>
        <v>10.043216000000001</v>
      </c>
      <c r="L18" s="9"/>
      <c r="M18" s="27"/>
    </row>
    <row r="19" spans="2:14" ht="14.25" customHeight="1" x14ac:dyDescent="0.3">
      <c r="B19" s="17" t="s">
        <v>5</v>
      </c>
      <c r="C19" s="28" t="s">
        <v>15</v>
      </c>
      <c r="D19" s="13"/>
      <c r="E19" s="14">
        <f t="shared" ref="E19:I19" si="3">IF(E18&gt;0,-0.25*E18,0)</f>
        <v>-2.5</v>
      </c>
      <c r="F19" s="14">
        <f t="shared" si="3"/>
        <v>-2.5</v>
      </c>
      <c r="G19" s="14">
        <f t="shared" si="3"/>
        <v>-2.5100000000000016</v>
      </c>
      <c r="H19" s="14">
        <f t="shared" si="3"/>
        <v>-2.5052000000000021</v>
      </c>
      <c r="I19" s="18">
        <f t="shared" si="3"/>
        <v>-2.5108040000000003</v>
      </c>
      <c r="L19" s="9"/>
      <c r="M19" s="22"/>
    </row>
    <row r="20" spans="2:14" ht="14.25" customHeight="1" x14ac:dyDescent="0.3">
      <c r="B20" s="23" t="s">
        <v>16</v>
      </c>
      <c r="C20" s="24" t="s">
        <v>17</v>
      </c>
      <c r="D20" s="13"/>
      <c r="E20" s="25">
        <f t="shared" ref="E20:I20" si="4">SUM(E18:E19)</f>
        <v>7.5</v>
      </c>
      <c r="F20" s="25">
        <f t="shared" si="4"/>
        <v>7.5</v>
      </c>
      <c r="G20" s="25">
        <f t="shared" si="4"/>
        <v>7.5300000000000047</v>
      </c>
      <c r="H20" s="25">
        <f t="shared" si="4"/>
        <v>7.5156000000000063</v>
      </c>
      <c r="I20" s="26">
        <f t="shared" si="4"/>
        <v>7.5324120000000008</v>
      </c>
      <c r="L20" s="9"/>
      <c r="M20" s="27"/>
    </row>
    <row r="21" spans="2:14" ht="14.25" customHeight="1" x14ac:dyDescent="0.3">
      <c r="B21" s="17" t="s">
        <v>3</v>
      </c>
      <c r="C21" s="29" t="s">
        <v>18</v>
      </c>
      <c r="D21" s="13"/>
      <c r="E21" s="14">
        <f t="shared" ref="E21:I21" si="5">-E15</f>
        <v>0</v>
      </c>
      <c r="F21" s="14">
        <f t="shared" si="5"/>
        <v>0</v>
      </c>
      <c r="G21" s="14">
        <f t="shared" si="5"/>
        <v>0</v>
      </c>
      <c r="H21" s="14">
        <f t="shared" si="5"/>
        <v>0</v>
      </c>
      <c r="I21" s="18">
        <f t="shared" si="5"/>
        <v>0</v>
      </c>
      <c r="L21" s="9"/>
      <c r="N21" s="16"/>
    </row>
    <row r="22" spans="2:14" ht="14.25" customHeight="1" x14ac:dyDescent="0.3">
      <c r="B22" s="17" t="s">
        <v>3</v>
      </c>
      <c r="C22" s="29" t="s">
        <v>10</v>
      </c>
      <c r="D22" s="13"/>
      <c r="E22" s="14">
        <f t="shared" ref="E22:I22" si="6">-E16</f>
        <v>0</v>
      </c>
      <c r="F22" s="14">
        <f t="shared" si="6"/>
        <v>0</v>
      </c>
      <c r="G22" s="14">
        <f t="shared" si="6"/>
        <v>0</v>
      </c>
      <c r="H22" s="14">
        <f t="shared" si="6"/>
        <v>0</v>
      </c>
      <c r="I22" s="18">
        <f t="shared" si="6"/>
        <v>0</v>
      </c>
      <c r="L22" s="9"/>
      <c r="M22" s="22"/>
    </row>
    <row r="23" spans="2:14" ht="14.25" customHeight="1" x14ac:dyDescent="0.3">
      <c r="B23" s="17" t="s">
        <v>19</v>
      </c>
      <c r="C23" s="29" t="s">
        <v>12</v>
      </c>
      <c r="D23" s="13"/>
      <c r="E23" s="14"/>
      <c r="F23" s="14"/>
      <c r="G23" s="14"/>
      <c r="H23" s="14"/>
      <c r="I23" s="18"/>
      <c r="L23" s="9"/>
      <c r="M23" s="22"/>
    </row>
    <row r="24" spans="2:14" ht="14.25" customHeight="1" x14ac:dyDescent="0.3">
      <c r="B24" s="23" t="s">
        <v>16</v>
      </c>
      <c r="C24" s="24" t="s">
        <v>20</v>
      </c>
      <c r="D24" s="13"/>
      <c r="E24" s="14">
        <f t="shared" ref="E24:I24" si="7">SUM(E20:E22)</f>
        <v>7.5</v>
      </c>
      <c r="F24" s="14">
        <f t="shared" si="7"/>
        <v>7.5</v>
      </c>
      <c r="G24" s="14">
        <f t="shared" si="7"/>
        <v>7.5300000000000047</v>
      </c>
      <c r="H24" s="14">
        <f t="shared" si="7"/>
        <v>7.5156000000000063</v>
      </c>
      <c r="I24" s="18">
        <f t="shared" si="7"/>
        <v>7.5324120000000008</v>
      </c>
      <c r="L24" s="9"/>
      <c r="N24" s="22"/>
    </row>
    <row r="25" spans="2:14" ht="14.25" customHeight="1" x14ac:dyDescent="0.3">
      <c r="B25" s="11" t="s">
        <v>5</v>
      </c>
      <c r="C25" s="30" t="s">
        <v>21</v>
      </c>
      <c r="D25" s="31"/>
      <c r="E25" s="14"/>
      <c r="F25" s="14"/>
      <c r="G25" s="32"/>
      <c r="H25" s="32"/>
      <c r="I25" s="18"/>
      <c r="L25" s="9"/>
      <c r="N25" s="16"/>
    </row>
    <row r="26" spans="2:14" ht="14.25" customHeight="1" x14ac:dyDescent="0.3">
      <c r="B26" s="33" t="s">
        <v>3</v>
      </c>
      <c r="C26" s="34" t="s">
        <v>22</v>
      </c>
      <c r="D26" s="35"/>
      <c r="E26" s="36"/>
      <c r="F26" s="36"/>
      <c r="G26" s="37"/>
      <c r="H26" s="37"/>
      <c r="I26" s="38"/>
      <c r="J26" s="39"/>
      <c r="L26" s="9"/>
      <c r="N26" s="16"/>
    </row>
    <row r="27" spans="2:14" ht="14.25" customHeight="1" x14ac:dyDescent="0.3">
      <c r="B27" s="40" t="s">
        <v>16</v>
      </c>
      <c r="C27" s="41" t="s">
        <v>23</v>
      </c>
      <c r="D27" s="42"/>
      <c r="E27" s="43">
        <f t="shared" ref="E27:I27" si="8">SUM(E24:E26)</f>
        <v>7.5</v>
      </c>
      <c r="F27" s="43">
        <f t="shared" si="8"/>
        <v>7.5</v>
      </c>
      <c r="G27" s="43">
        <f t="shared" si="8"/>
        <v>7.5300000000000047</v>
      </c>
      <c r="H27" s="43">
        <f t="shared" si="8"/>
        <v>7.5156000000000063</v>
      </c>
      <c r="I27" s="44">
        <f t="shared" si="8"/>
        <v>7.5324120000000008</v>
      </c>
      <c r="J27" s="45"/>
      <c r="L27" s="9"/>
      <c r="N27" s="46"/>
    </row>
    <row r="28" spans="2:14" ht="14.25" customHeight="1" x14ac:dyDescent="0.3"/>
    <row r="29" spans="2:14" ht="14.25" customHeight="1" x14ac:dyDescent="0.3">
      <c r="C29" s="3" t="s">
        <v>24</v>
      </c>
      <c r="D29" s="4">
        <v>0.1</v>
      </c>
      <c r="E29" s="3">
        <v>200</v>
      </c>
      <c r="F29" s="3">
        <f t="shared" ref="F29:I29" si="9">+E29*(1+$D$29)</f>
        <v>220.00000000000003</v>
      </c>
      <c r="G29" s="3">
        <f t="shared" si="9"/>
        <v>242.00000000000006</v>
      </c>
      <c r="H29" s="3">
        <f t="shared" si="9"/>
        <v>266.2000000000001</v>
      </c>
      <c r="I29" s="3">
        <f t="shared" si="9"/>
        <v>292.82000000000016</v>
      </c>
    </row>
    <row r="30" spans="2:14" ht="14.25" customHeight="1" x14ac:dyDescent="0.3">
      <c r="B30" s="5"/>
      <c r="C30" s="6" t="s">
        <v>25</v>
      </c>
      <c r="D30" s="7">
        <v>0</v>
      </c>
      <c r="E30" s="7">
        <v>1</v>
      </c>
      <c r="F30" s="7">
        <v>2</v>
      </c>
      <c r="G30" s="7">
        <v>3</v>
      </c>
      <c r="H30" s="7">
        <v>4</v>
      </c>
      <c r="I30" s="8">
        <v>5</v>
      </c>
    </row>
    <row r="31" spans="2:14" ht="14.25" customHeight="1" x14ac:dyDescent="0.3">
      <c r="B31" s="11" t="s">
        <v>3</v>
      </c>
      <c r="C31" s="12" t="s">
        <v>4</v>
      </c>
      <c r="D31" s="13"/>
      <c r="E31" s="14">
        <f t="shared" ref="E31:I31" si="10">+E29</f>
        <v>200</v>
      </c>
      <c r="F31" s="14">
        <f t="shared" si="10"/>
        <v>220.00000000000003</v>
      </c>
      <c r="G31" s="14">
        <f t="shared" si="10"/>
        <v>242.00000000000006</v>
      </c>
      <c r="H31" s="14">
        <f t="shared" si="10"/>
        <v>266.2000000000001</v>
      </c>
      <c r="I31" s="15">
        <f t="shared" si="10"/>
        <v>292.82000000000016</v>
      </c>
    </row>
    <row r="32" spans="2:14" ht="14.25" customHeight="1" x14ac:dyDescent="0.3">
      <c r="B32" s="17" t="s">
        <v>5</v>
      </c>
      <c r="C32" s="12" t="s">
        <v>6</v>
      </c>
      <c r="D32" s="13"/>
      <c r="E32" s="14">
        <v>-150</v>
      </c>
      <c r="F32" s="14">
        <v>-150</v>
      </c>
      <c r="G32" s="14">
        <v>-150</v>
      </c>
      <c r="H32" s="14">
        <v>-150</v>
      </c>
      <c r="I32" s="18">
        <v>-150</v>
      </c>
    </row>
    <row r="33" spans="2:16" ht="14.25" customHeight="1" x14ac:dyDescent="0.3">
      <c r="B33" s="17" t="s">
        <v>7</v>
      </c>
      <c r="C33" s="19" t="s">
        <v>8</v>
      </c>
      <c r="D33" s="13"/>
      <c r="E33" s="14">
        <v>-65</v>
      </c>
      <c r="F33" s="14">
        <v>-65</v>
      </c>
      <c r="G33" s="14">
        <v>-65</v>
      </c>
      <c r="H33" s="14">
        <v>-65</v>
      </c>
      <c r="I33" s="18">
        <v>-65</v>
      </c>
    </row>
    <row r="34" spans="2:16" ht="14.25" customHeight="1" x14ac:dyDescent="0.3">
      <c r="B34" s="17" t="s">
        <v>9</v>
      </c>
      <c r="C34" s="21" t="s">
        <v>10</v>
      </c>
      <c r="D34" s="13"/>
      <c r="E34" s="14">
        <v>0</v>
      </c>
      <c r="F34" s="14">
        <f t="shared" ref="F34:I34" si="11">IF(E36&lt;0,E36,0)</f>
        <v>0</v>
      </c>
      <c r="G34" s="14">
        <f t="shared" si="11"/>
        <v>0</v>
      </c>
      <c r="H34" s="14">
        <f t="shared" si="11"/>
        <v>0</v>
      </c>
      <c r="I34" s="18">
        <f t="shared" si="11"/>
        <v>0</v>
      </c>
    </row>
    <row r="35" spans="2:16" ht="14.25" customHeight="1" x14ac:dyDescent="0.3">
      <c r="B35" s="17" t="s">
        <v>11</v>
      </c>
      <c r="C35" s="21" t="s">
        <v>12</v>
      </c>
      <c r="D35" s="13"/>
      <c r="E35" s="14">
        <v>70</v>
      </c>
      <c r="F35" s="14"/>
      <c r="G35" s="14"/>
      <c r="H35" s="14"/>
      <c r="I35" s="18"/>
    </row>
    <row r="36" spans="2:16" ht="14.25" customHeight="1" x14ac:dyDescent="0.3">
      <c r="B36" s="23" t="s">
        <v>13</v>
      </c>
      <c r="C36" s="24" t="s">
        <v>14</v>
      </c>
      <c r="D36" s="13"/>
      <c r="E36" s="25">
        <f>SUM(E31:E35)</f>
        <v>55</v>
      </c>
      <c r="F36" s="25">
        <f t="shared" ref="F36:I36" si="12">SUM(F31:F35)</f>
        <v>5.0000000000000284</v>
      </c>
      <c r="G36" s="25">
        <f t="shared" si="12"/>
        <v>27.000000000000057</v>
      </c>
      <c r="H36" s="25">
        <f t="shared" si="12"/>
        <v>51.200000000000102</v>
      </c>
      <c r="I36" s="25">
        <f t="shared" si="12"/>
        <v>77.820000000000164</v>
      </c>
    </row>
    <row r="37" spans="2:16" ht="14.25" customHeight="1" x14ac:dyDescent="0.3">
      <c r="B37" s="17" t="s">
        <v>5</v>
      </c>
      <c r="C37" s="28" t="s">
        <v>15</v>
      </c>
      <c r="D37" s="13"/>
      <c r="E37" s="14">
        <f t="shared" ref="E37:I37" si="13">IF(E36&gt;0,-0.25*E36,0)</f>
        <v>-13.75</v>
      </c>
      <c r="F37" s="14">
        <f t="shared" si="13"/>
        <v>-1.2500000000000071</v>
      </c>
      <c r="G37" s="14">
        <f t="shared" si="13"/>
        <v>-6.7500000000000142</v>
      </c>
      <c r="H37" s="14">
        <f t="shared" si="13"/>
        <v>-12.800000000000026</v>
      </c>
      <c r="I37" s="18">
        <f t="shared" si="13"/>
        <v>-19.455000000000041</v>
      </c>
    </row>
    <row r="38" spans="2:16" ht="14.25" customHeight="1" x14ac:dyDescent="0.3">
      <c r="B38" s="23" t="s">
        <v>16</v>
      </c>
      <c r="C38" s="24" t="s">
        <v>17</v>
      </c>
      <c r="D38" s="13"/>
      <c r="E38" s="25">
        <f t="shared" ref="E38:I38" si="14">SUM(E36:E37)</f>
        <v>41.25</v>
      </c>
      <c r="F38" s="25">
        <f t="shared" si="14"/>
        <v>3.7500000000000213</v>
      </c>
      <c r="G38" s="25">
        <f t="shared" si="14"/>
        <v>20.250000000000043</v>
      </c>
      <c r="H38" s="25">
        <f t="shared" si="14"/>
        <v>38.400000000000077</v>
      </c>
      <c r="I38" s="26">
        <f t="shared" si="14"/>
        <v>58.365000000000123</v>
      </c>
    </row>
    <row r="39" spans="2:16" ht="14.25" customHeight="1" x14ac:dyDescent="0.3">
      <c r="B39" s="17" t="s">
        <v>3</v>
      </c>
      <c r="C39" s="29" t="s">
        <v>18</v>
      </c>
      <c r="D39" s="13"/>
      <c r="E39" s="14">
        <f t="shared" ref="E39:I39" si="15">-E33</f>
        <v>65</v>
      </c>
      <c r="F39" s="14">
        <f t="shared" si="15"/>
        <v>65</v>
      </c>
      <c r="G39" s="14">
        <f t="shared" si="15"/>
        <v>65</v>
      </c>
      <c r="H39" s="14">
        <f t="shared" si="15"/>
        <v>65</v>
      </c>
      <c r="I39" s="18">
        <f t="shared" si="15"/>
        <v>65</v>
      </c>
    </row>
    <row r="40" spans="2:16" ht="14.25" customHeight="1" x14ac:dyDescent="0.3">
      <c r="B40" s="17" t="s">
        <v>3</v>
      </c>
      <c r="C40" s="29" t="s">
        <v>10</v>
      </c>
      <c r="D40" s="13"/>
      <c r="E40" s="14">
        <f t="shared" ref="E40:I40" si="16">-E34</f>
        <v>0</v>
      </c>
      <c r="F40" s="14">
        <f t="shared" si="16"/>
        <v>0</v>
      </c>
      <c r="G40" s="14">
        <f t="shared" si="16"/>
        <v>0</v>
      </c>
      <c r="H40" s="14">
        <f t="shared" si="16"/>
        <v>0</v>
      </c>
      <c r="I40" s="18">
        <f t="shared" si="16"/>
        <v>0</v>
      </c>
    </row>
    <row r="41" spans="2:16" ht="14.25" customHeight="1" x14ac:dyDescent="0.3">
      <c r="B41" s="17" t="s">
        <v>19</v>
      </c>
      <c r="C41" s="29" t="s">
        <v>12</v>
      </c>
      <c r="D41" s="13"/>
      <c r="E41" s="14">
        <v>-70</v>
      </c>
      <c r="F41" s="14"/>
      <c r="G41" s="14"/>
      <c r="H41" s="14"/>
      <c r="I41" s="18"/>
    </row>
    <row r="42" spans="2:16" ht="14.25" customHeight="1" x14ac:dyDescent="0.3">
      <c r="B42" s="23" t="s">
        <v>16</v>
      </c>
      <c r="C42" s="24" t="s">
        <v>20</v>
      </c>
      <c r="D42" s="13"/>
      <c r="E42" s="25">
        <f t="shared" ref="E42:I42" si="17">SUM(E38:E41)</f>
        <v>36.25</v>
      </c>
      <c r="F42" s="25">
        <f t="shared" si="17"/>
        <v>68.750000000000028</v>
      </c>
      <c r="G42" s="25">
        <f t="shared" si="17"/>
        <v>85.250000000000043</v>
      </c>
      <c r="H42" s="25">
        <f t="shared" si="17"/>
        <v>103.40000000000008</v>
      </c>
      <c r="I42" s="26">
        <f t="shared" si="17"/>
        <v>123.36500000000012</v>
      </c>
    </row>
    <row r="43" spans="2:16" ht="14.25" customHeight="1" x14ac:dyDescent="0.3">
      <c r="B43" s="11" t="s">
        <v>5</v>
      </c>
      <c r="C43" s="30" t="s">
        <v>21</v>
      </c>
      <c r="D43" s="47">
        <v>-520</v>
      </c>
      <c r="E43" s="14"/>
      <c r="F43" s="14"/>
      <c r="G43" s="32"/>
      <c r="H43" s="32"/>
      <c r="I43" s="20"/>
    </row>
    <row r="44" spans="2:16" ht="14.25" customHeight="1" x14ac:dyDescent="0.3">
      <c r="B44" s="33" t="s">
        <v>3</v>
      </c>
      <c r="C44" s="34" t="s">
        <v>22</v>
      </c>
      <c r="D44" s="35"/>
      <c r="E44" s="36">
        <v>70</v>
      </c>
      <c r="F44" s="36"/>
      <c r="G44" s="37"/>
      <c r="H44" s="37"/>
      <c r="I44" s="38">
        <f>-E33*3</f>
        <v>195</v>
      </c>
    </row>
    <row r="45" spans="2:16" ht="14.25" customHeight="1" x14ac:dyDescent="0.3">
      <c r="B45" s="40" t="s">
        <v>16</v>
      </c>
      <c r="C45" s="41" t="s">
        <v>23</v>
      </c>
      <c r="D45" s="48">
        <f>SUM(D43:D44)</f>
        <v>-520</v>
      </c>
      <c r="E45" s="49">
        <f t="shared" ref="E45:I45" si="18">SUM(E42:E44)</f>
        <v>106.25</v>
      </c>
      <c r="F45" s="49">
        <f t="shared" si="18"/>
        <v>68.750000000000028</v>
      </c>
      <c r="G45" s="49">
        <f t="shared" si="18"/>
        <v>85.250000000000043</v>
      </c>
      <c r="H45" s="49">
        <f t="shared" si="18"/>
        <v>103.40000000000008</v>
      </c>
      <c r="I45" s="50">
        <f t="shared" si="18"/>
        <v>318.36500000000012</v>
      </c>
    </row>
    <row r="46" spans="2:16" ht="14.25" customHeight="1" x14ac:dyDescent="0.3">
      <c r="K46" s="51"/>
      <c r="L46" s="51"/>
      <c r="M46" s="51"/>
      <c r="N46" s="51"/>
      <c r="O46" s="51"/>
      <c r="P46" s="51"/>
    </row>
    <row r="47" spans="2:16" ht="14.25" customHeight="1" x14ac:dyDescent="0.3"/>
    <row r="48" spans="2:16" ht="14.25" customHeight="1" x14ac:dyDescent="0.3">
      <c r="B48" s="5"/>
      <c r="C48" s="52" t="s">
        <v>26</v>
      </c>
      <c r="D48" s="7">
        <v>0</v>
      </c>
      <c r="E48" s="7">
        <v>1</v>
      </c>
      <c r="F48" s="7">
        <v>2</v>
      </c>
      <c r="G48" s="7">
        <v>3</v>
      </c>
      <c r="H48" s="7">
        <v>4</v>
      </c>
      <c r="I48" s="8">
        <v>5</v>
      </c>
    </row>
    <row r="49" spans="2:11" ht="14.25" customHeight="1" x14ac:dyDescent="0.3">
      <c r="B49" s="11" t="s">
        <v>3</v>
      </c>
      <c r="C49" s="12" t="s">
        <v>4</v>
      </c>
      <c r="D49" s="13"/>
      <c r="E49" s="53">
        <f t="shared" ref="E49:I49" si="19">+E31-E13</f>
        <v>100</v>
      </c>
      <c r="F49" s="53">
        <f t="shared" si="19"/>
        <v>118.00000000000003</v>
      </c>
      <c r="G49" s="53">
        <f t="shared" si="19"/>
        <v>137.96000000000004</v>
      </c>
      <c r="H49" s="53">
        <f t="shared" si="19"/>
        <v>160.0792000000001</v>
      </c>
      <c r="I49" s="54">
        <f t="shared" si="19"/>
        <v>184.57678400000015</v>
      </c>
      <c r="K49" s="55"/>
    </row>
    <row r="50" spans="2:11" ht="14.25" customHeight="1" x14ac:dyDescent="0.3">
      <c r="B50" s="17" t="s">
        <v>5</v>
      </c>
      <c r="C50" s="12" t="s">
        <v>6</v>
      </c>
      <c r="D50" s="13"/>
      <c r="E50" s="53">
        <f t="shared" ref="E50:I50" si="20">+E32-E14</f>
        <v>-60</v>
      </c>
      <c r="F50" s="53">
        <f t="shared" si="20"/>
        <v>-58</v>
      </c>
      <c r="G50" s="53">
        <f t="shared" si="20"/>
        <v>-56</v>
      </c>
      <c r="H50" s="53">
        <f t="shared" si="20"/>
        <v>-53.900000000000006</v>
      </c>
      <c r="I50" s="56">
        <f t="shared" si="20"/>
        <v>-51.8</v>
      </c>
    </row>
    <row r="51" spans="2:11" ht="14.25" customHeight="1" x14ac:dyDescent="0.3">
      <c r="B51" s="17" t="s">
        <v>7</v>
      </c>
      <c r="C51" s="12" t="s">
        <v>8</v>
      </c>
      <c r="D51" s="13"/>
      <c r="E51" s="53">
        <f t="shared" ref="E51:I51" si="21">+E33-E15</f>
        <v>-65</v>
      </c>
      <c r="F51" s="53">
        <f t="shared" si="21"/>
        <v>-65</v>
      </c>
      <c r="G51" s="53">
        <f t="shared" si="21"/>
        <v>-65</v>
      </c>
      <c r="H51" s="53">
        <f t="shared" si="21"/>
        <v>-65</v>
      </c>
      <c r="I51" s="56">
        <f t="shared" si="21"/>
        <v>-65</v>
      </c>
    </row>
    <row r="52" spans="2:11" ht="14.25" customHeight="1" x14ac:dyDescent="0.3">
      <c r="B52" s="17" t="s">
        <v>19</v>
      </c>
      <c r="C52" s="19" t="s">
        <v>27</v>
      </c>
      <c r="D52" s="13"/>
      <c r="E52" s="57">
        <f>E35-E17</f>
        <v>70</v>
      </c>
      <c r="F52" s="53">
        <v>0</v>
      </c>
      <c r="G52" s="53">
        <v>0</v>
      </c>
      <c r="H52" s="53">
        <v>0</v>
      </c>
      <c r="I52" s="56">
        <v>0</v>
      </c>
    </row>
    <row r="53" spans="2:11" ht="14.25" customHeight="1" x14ac:dyDescent="0.3">
      <c r="B53" s="17" t="s">
        <v>9</v>
      </c>
      <c r="C53" s="21" t="s">
        <v>10</v>
      </c>
      <c r="D53" s="13"/>
      <c r="E53" s="53">
        <v>0</v>
      </c>
      <c r="F53" s="53">
        <f t="shared" ref="F53:I53" si="22">IF(E54&lt;0,E54,0)</f>
        <v>0</v>
      </c>
      <c r="G53" s="53">
        <f t="shared" si="22"/>
        <v>-4.9999999999999716</v>
      </c>
      <c r="H53" s="53">
        <f t="shared" si="22"/>
        <v>0</v>
      </c>
      <c r="I53" s="56">
        <f t="shared" si="22"/>
        <v>0</v>
      </c>
    </row>
    <row r="54" spans="2:11" ht="14.25" customHeight="1" x14ac:dyDescent="0.3">
      <c r="B54" s="23" t="s">
        <v>13</v>
      </c>
      <c r="C54" s="24" t="s">
        <v>14</v>
      </c>
      <c r="D54" s="13"/>
      <c r="E54" s="25">
        <f t="shared" ref="E54:I54" si="23">+E49+E50+E51+E52+E53</f>
        <v>45</v>
      </c>
      <c r="F54" s="25">
        <f t="shared" si="23"/>
        <v>-4.9999999999999716</v>
      </c>
      <c r="G54" s="25">
        <f t="shared" si="23"/>
        <v>11.960000000000065</v>
      </c>
      <c r="H54" s="25">
        <f t="shared" si="23"/>
        <v>41.179200000000094</v>
      </c>
      <c r="I54" s="26">
        <f t="shared" si="23"/>
        <v>67.776784000000134</v>
      </c>
    </row>
    <row r="55" spans="2:11" ht="14.25" customHeight="1" x14ac:dyDescent="0.3">
      <c r="B55" s="17" t="s">
        <v>5</v>
      </c>
      <c r="C55" s="28" t="s">
        <v>15</v>
      </c>
      <c r="D55" s="13"/>
      <c r="E55" s="53">
        <f>IF(E54&gt;0,-0.25*E54,0)</f>
        <v>-11.25</v>
      </c>
      <c r="F55" s="53">
        <f t="shared" ref="F55:I55" si="24">IF(F54&gt;0,-0.25*F54,0)</f>
        <v>0</v>
      </c>
      <c r="G55" s="53">
        <f t="shared" si="24"/>
        <v>-2.9900000000000162</v>
      </c>
      <c r="H55" s="53">
        <f t="shared" si="24"/>
        <v>-10.294800000000023</v>
      </c>
      <c r="I55" s="56">
        <f t="shared" si="24"/>
        <v>-16.944196000000034</v>
      </c>
    </row>
    <row r="56" spans="2:11" ht="14.25" customHeight="1" x14ac:dyDescent="0.3">
      <c r="B56" s="23" t="s">
        <v>16</v>
      </c>
      <c r="C56" s="24" t="s">
        <v>17</v>
      </c>
      <c r="D56" s="13"/>
      <c r="E56" s="58">
        <f t="shared" ref="E56:I56" si="25">SUM(E54:E55)</f>
        <v>33.75</v>
      </c>
      <c r="F56" s="58">
        <f t="shared" si="25"/>
        <v>-4.9999999999999716</v>
      </c>
      <c r="G56" s="58">
        <f t="shared" si="25"/>
        <v>8.9700000000000486</v>
      </c>
      <c r="H56" s="58">
        <f t="shared" si="25"/>
        <v>30.88440000000007</v>
      </c>
      <c r="I56" s="59">
        <f t="shared" si="25"/>
        <v>50.832588000000101</v>
      </c>
    </row>
    <row r="57" spans="2:11" ht="14.25" customHeight="1" x14ac:dyDescent="0.3">
      <c r="B57" s="17" t="s">
        <v>3</v>
      </c>
      <c r="C57" s="29" t="s">
        <v>18</v>
      </c>
      <c r="D57" s="13"/>
      <c r="E57" s="53">
        <f t="shared" ref="E57:I57" si="26">-E51</f>
        <v>65</v>
      </c>
      <c r="F57" s="53">
        <f t="shared" si="26"/>
        <v>65</v>
      </c>
      <c r="G57" s="53">
        <f t="shared" si="26"/>
        <v>65</v>
      </c>
      <c r="H57" s="53">
        <f t="shared" si="26"/>
        <v>65</v>
      </c>
      <c r="I57" s="56">
        <f t="shared" si="26"/>
        <v>65</v>
      </c>
    </row>
    <row r="58" spans="2:11" ht="14.25" customHeight="1" x14ac:dyDescent="0.3">
      <c r="B58" s="17" t="s">
        <v>11</v>
      </c>
      <c r="C58" s="29" t="s">
        <v>28</v>
      </c>
      <c r="D58" s="13"/>
      <c r="E58" s="57">
        <f t="shared" ref="E58:E59" si="27">-E52</f>
        <v>-70</v>
      </c>
      <c r="F58" s="53"/>
      <c r="G58" s="53"/>
      <c r="H58" s="53"/>
      <c r="I58" s="56"/>
    </row>
    <row r="59" spans="2:11" ht="14.25" customHeight="1" x14ac:dyDescent="0.3">
      <c r="B59" s="17" t="s">
        <v>3</v>
      </c>
      <c r="C59" s="29" t="s">
        <v>10</v>
      </c>
      <c r="D59" s="13"/>
      <c r="E59" s="53">
        <f t="shared" si="27"/>
        <v>0</v>
      </c>
      <c r="F59" s="53">
        <f t="shared" ref="F59:I59" si="28">-F53</f>
        <v>0</v>
      </c>
      <c r="G59" s="53">
        <f t="shared" si="28"/>
        <v>4.9999999999999716</v>
      </c>
      <c r="H59" s="53">
        <f t="shared" si="28"/>
        <v>0</v>
      </c>
      <c r="I59" s="56">
        <f t="shared" si="28"/>
        <v>0</v>
      </c>
    </row>
    <row r="60" spans="2:11" ht="14.25" customHeight="1" x14ac:dyDescent="0.3">
      <c r="B60" s="23" t="s">
        <v>16</v>
      </c>
      <c r="C60" s="24" t="s">
        <v>20</v>
      </c>
      <c r="D60" s="13"/>
      <c r="E60" s="58">
        <f t="shared" ref="E60:I60" si="29">SUM(E56:E59)</f>
        <v>28.75</v>
      </c>
      <c r="F60" s="58">
        <f t="shared" si="29"/>
        <v>60.000000000000028</v>
      </c>
      <c r="G60" s="58">
        <f t="shared" si="29"/>
        <v>78.970000000000027</v>
      </c>
      <c r="H60" s="58">
        <f t="shared" si="29"/>
        <v>95.88440000000007</v>
      </c>
      <c r="I60" s="59">
        <f t="shared" si="29"/>
        <v>115.8325880000001</v>
      </c>
    </row>
    <row r="61" spans="2:11" ht="14.25" customHeight="1" x14ac:dyDescent="0.3">
      <c r="B61" s="11" t="s">
        <v>5</v>
      </c>
      <c r="C61" s="30" t="s">
        <v>21</v>
      </c>
      <c r="D61" s="47">
        <f>+D43-D25</f>
        <v>-520</v>
      </c>
      <c r="E61" s="13"/>
      <c r="F61" s="13"/>
      <c r="G61" s="60"/>
      <c r="H61" s="60"/>
      <c r="I61" s="61"/>
    </row>
    <row r="62" spans="2:11" ht="14.25" customHeight="1" x14ac:dyDescent="0.3">
      <c r="B62" s="33" t="s">
        <v>3</v>
      </c>
      <c r="C62" s="62" t="s">
        <v>22</v>
      </c>
      <c r="D62" s="35"/>
      <c r="E62" s="35">
        <f>E44-E26</f>
        <v>70</v>
      </c>
      <c r="F62" s="35"/>
      <c r="G62" s="63"/>
      <c r="H62" s="63"/>
      <c r="I62" s="64">
        <f>+I44-I26</f>
        <v>195</v>
      </c>
    </row>
    <row r="63" spans="2:11" ht="14.25" customHeight="1" x14ac:dyDescent="0.3">
      <c r="B63" s="40" t="s">
        <v>16</v>
      </c>
      <c r="C63" s="41" t="s">
        <v>23</v>
      </c>
      <c r="D63" s="48">
        <f>SUM(D61:D62)</f>
        <v>-520</v>
      </c>
      <c r="E63" s="48">
        <f t="shared" ref="E63:I63" si="30">SUM(E60:E62)</f>
        <v>98.75</v>
      </c>
      <c r="F63" s="48">
        <f t="shared" si="30"/>
        <v>60.000000000000028</v>
      </c>
      <c r="G63" s="48">
        <f t="shared" si="30"/>
        <v>78.970000000000027</v>
      </c>
      <c r="H63" s="48">
        <f t="shared" si="30"/>
        <v>95.88440000000007</v>
      </c>
      <c r="I63" s="65">
        <f t="shared" si="30"/>
        <v>310.8325880000001</v>
      </c>
    </row>
    <row r="64" spans="2:11" ht="14.25" customHeight="1" x14ac:dyDescent="0.3">
      <c r="B64" s="4">
        <v>0.06</v>
      </c>
    </row>
    <row r="65" spans="2:16" ht="14.25" customHeight="1" x14ac:dyDescent="0.3">
      <c r="D65" s="51"/>
      <c r="E65" s="51"/>
      <c r="F65" s="51"/>
      <c r="G65" s="51"/>
      <c r="H65" s="51"/>
      <c r="I65" s="51"/>
    </row>
    <row r="66" spans="2:16" ht="14.25" customHeight="1" x14ac:dyDescent="0.3">
      <c r="B66" s="95" t="s">
        <v>29</v>
      </c>
      <c r="C66" s="96"/>
      <c r="D66" s="51">
        <f>+D63</f>
        <v>-520</v>
      </c>
      <c r="E66" s="51">
        <f t="shared" ref="E66:I66" si="31">+E63/(1+$B$64)^E48</f>
        <v>93.160377358490564</v>
      </c>
      <c r="F66" s="51">
        <f t="shared" si="31"/>
        <v>53.399786400854417</v>
      </c>
      <c r="G66" s="51">
        <f t="shared" si="31"/>
        <v>66.304734781060887</v>
      </c>
      <c r="H66" s="51">
        <f t="shared" si="31"/>
        <v>75.949425643379698</v>
      </c>
      <c r="I66" s="51">
        <f t="shared" si="31"/>
        <v>232.27219177610792</v>
      </c>
      <c r="J66" s="66">
        <f>SUM(D66:I66)</f>
        <v>1.0865159598934895</v>
      </c>
      <c r="L66" s="9" t="s">
        <v>30</v>
      </c>
      <c r="M66" s="9"/>
      <c r="N66" s="9"/>
      <c r="O66" s="9"/>
      <c r="P66" s="9"/>
    </row>
    <row r="67" spans="2:16" ht="14.25" customHeight="1" x14ac:dyDescent="0.3">
      <c r="C67" s="67" t="s">
        <v>31</v>
      </c>
      <c r="D67" s="66">
        <f t="array" ref="D67">+NPV(B64,E63:I63)+D63</f>
        <v>1.0865159598935179</v>
      </c>
      <c r="E67" s="51" t="s">
        <v>32</v>
      </c>
      <c r="I67" s="51"/>
      <c r="L67" s="9" t="s">
        <v>51</v>
      </c>
      <c r="M67" s="9"/>
      <c r="N67" s="9"/>
      <c r="O67" s="9"/>
      <c r="P67" s="9"/>
    </row>
    <row r="68" spans="2:16" ht="14.25" customHeight="1" x14ac:dyDescent="0.3">
      <c r="C68" s="67" t="s">
        <v>33</v>
      </c>
      <c r="D68" s="68">
        <f>IRR(D63:I63)</f>
        <v>6.0618805034001966E-2</v>
      </c>
      <c r="F68" s="69" t="s">
        <v>34</v>
      </c>
      <c r="G68" s="69"/>
      <c r="H68" s="69"/>
    </row>
    <row r="69" spans="2:16" ht="14.25" customHeight="1" x14ac:dyDescent="0.3"/>
    <row r="70" spans="2:16" ht="14.25" customHeight="1" x14ac:dyDescent="0.3">
      <c r="B70" s="5"/>
      <c r="C70" s="70" t="s">
        <v>35</v>
      </c>
      <c r="D70" s="7">
        <v>0</v>
      </c>
      <c r="E70" s="7">
        <v>1</v>
      </c>
      <c r="F70" s="7">
        <v>2</v>
      </c>
      <c r="G70" s="7">
        <v>3</v>
      </c>
      <c r="H70" s="7">
        <v>4</v>
      </c>
      <c r="I70" s="8">
        <v>5</v>
      </c>
    </row>
    <row r="71" spans="2:16" ht="14.25" customHeight="1" x14ac:dyDescent="0.3">
      <c r="B71" s="11" t="s">
        <v>3</v>
      </c>
      <c r="C71" s="12" t="s">
        <v>4</v>
      </c>
      <c r="D71" s="13"/>
      <c r="E71" s="53">
        <v>100</v>
      </c>
      <c r="F71" s="53">
        <f t="shared" ref="F71:I71" si="32">+F49</f>
        <v>118.00000000000003</v>
      </c>
      <c r="G71" s="53">
        <f t="shared" si="32"/>
        <v>137.96000000000004</v>
      </c>
      <c r="H71" s="53">
        <f t="shared" si="32"/>
        <v>160.0792000000001</v>
      </c>
      <c r="I71" s="54">
        <f t="shared" si="32"/>
        <v>184.57678400000015</v>
      </c>
    </row>
    <row r="72" spans="2:16" ht="14.25" customHeight="1" x14ac:dyDescent="0.3">
      <c r="B72" s="17" t="s">
        <v>5</v>
      </c>
      <c r="C72" s="12" t="s">
        <v>6</v>
      </c>
      <c r="D72" s="13"/>
      <c r="E72" s="53">
        <v>-60</v>
      </c>
      <c r="F72" s="53">
        <v>-58</v>
      </c>
      <c r="G72" s="53">
        <v>-56</v>
      </c>
      <c r="H72" s="53">
        <v>-53.900000000000006</v>
      </c>
      <c r="I72" s="56">
        <v>-51.8</v>
      </c>
    </row>
    <row r="73" spans="2:16" ht="14.25" customHeight="1" x14ac:dyDescent="0.3">
      <c r="B73" s="17" t="s">
        <v>7</v>
      </c>
      <c r="C73" s="12" t="s">
        <v>8</v>
      </c>
      <c r="D73" s="13"/>
      <c r="E73" s="53">
        <v>-65</v>
      </c>
      <c r="F73" s="53">
        <v>-65</v>
      </c>
      <c r="G73" s="53">
        <v>-65</v>
      </c>
      <c r="H73" s="53">
        <v>-65</v>
      </c>
      <c r="I73" s="56">
        <v>-65</v>
      </c>
    </row>
    <row r="74" spans="2:16" ht="14.25" customHeight="1" x14ac:dyDescent="0.3">
      <c r="B74" s="17" t="s">
        <v>19</v>
      </c>
      <c r="C74" s="19" t="s">
        <v>28</v>
      </c>
      <c r="D74" s="13"/>
      <c r="E74" s="53">
        <v>70</v>
      </c>
      <c r="F74" s="53"/>
      <c r="G74" s="53"/>
      <c r="H74" s="53"/>
      <c r="I74" s="56"/>
    </row>
    <row r="75" spans="2:16" ht="14.25" customHeight="1" x14ac:dyDescent="0.3">
      <c r="B75" s="17" t="s">
        <v>11</v>
      </c>
      <c r="C75" s="19" t="s">
        <v>36</v>
      </c>
      <c r="D75" s="13"/>
      <c r="E75" s="57">
        <v>-17.5</v>
      </c>
      <c r="F75" s="57">
        <v>-14.456912847275955</v>
      </c>
      <c r="G75" s="57">
        <v>-11.200809593861228</v>
      </c>
      <c r="H75" s="57">
        <v>-7.7167791127074672</v>
      </c>
      <c r="I75" s="71">
        <v>-3.9888664978729444</v>
      </c>
    </row>
    <row r="76" spans="2:16" ht="14.25" customHeight="1" x14ac:dyDescent="0.3">
      <c r="B76" s="17" t="s">
        <v>9</v>
      </c>
      <c r="C76" s="21" t="s">
        <v>10</v>
      </c>
      <c r="D76" s="13"/>
      <c r="E76" s="53">
        <v>0</v>
      </c>
      <c r="F76" s="53">
        <v>0</v>
      </c>
      <c r="G76" s="53">
        <v>-19.5</v>
      </c>
      <c r="H76" s="53">
        <v>-13.7</v>
      </c>
      <c r="I76" s="56">
        <v>0</v>
      </c>
    </row>
    <row r="77" spans="2:16" ht="14.25" customHeight="1" x14ac:dyDescent="0.3">
      <c r="B77" s="23" t="s">
        <v>13</v>
      </c>
      <c r="C77" s="24" t="s">
        <v>14</v>
      </c>
      <c r="D77" s="13"/>
      <c r="E77" s="58">
        <f t="shared" ref="E77:I77" si="33">SUM(E71:E76)</f>
        <v>27.5</v>
      </c>
      <c r="F77" s="58">
        <f t="shared" si="33"/>
        <v>-19.456912847275927</v>
      </c>
      <c r="G77" s="58">
        <f t="shared" si="33"/>
        <v>-13.740809593861192</v>
      </c>
      <c r="H77" s="58">
        <f t="shared" si="33"/>
        <v>19.762420887292624</v>
      </c>
      <c r="I77" s="59">
        <f t="shared" si="33"/>
        <v>63.787917502127186</v>
      </c>
    </row>
    <row r="78" spans="2:16" ht="14.25" customHeight="1" x14ac:dyDescent="0.3">
      <c r="B78" s="17" t="s">
        <v>5</v>
      </c>
      <c r="C78" s="28" t="s">
        <v>15</v>
      </c>
      <c r="D78" s="13"/>
      <c r="E78" s="53">
        <f t="shared" ref="E78:I78" si="34">IF(E77&gt;0,-0.25*E77,0)</f>
        <v>-6.875</v>
      </c>
      <c r="F78" s="53">
        <f t="shared" si="34"/>
        <v>0</v>
      </c>
      <c r="G78" s="53">
        <f t="shared" si="34"/>
        <v>0</v>
      </c>
      <c r="H78" s="53">
        <f t="shared" si="34"/>
        <v>-4.940605221823156</v>
      </c>
      <c r="I78" s="56">
        <f t="shared" si="34"/>
        <v>-15.946979375531797</v>
      </c>
      <c r="L78" s="72" t="s">
        <v>37</v>
      </c>
      <c r="M78" s="73">
        <v>7.0000000000000007E-2</v>
      </c>
      <c r="N78" s="74" t="s">
        <v>38</v>
      </c>
      <c r="O78" s="74">
        <f>250*(M78*((1+M78)^5)/(((1+M78)^5)-1))</f>
        <v>60.972673610343506</v>
      </c>
      <c r="P78" s="75"/>
    </row>
    <row r="79" spans="2:16" ht="14.25" customHeight="1" x14ac:dyDescent="0.3">
      <c r="B79" s="23" t="s">
        <v>16</v>
      </c>
      <c r="C79" s="24" t="s">
        <v>17</v>
      </c>
      <c r="D79" s="13"/>
      <c r="E79" s="58">
        <f t="shared" ref="E79:I79" si="35">+E77+E78</f>
        <v>20.625</v>
      </c>
      <c r="F79" s="58">
        <f t="shared" si="35"/>
        <v>-19.456912847275927</v>
      </c>
      <c r="G79" s="58">
        <f t="shared" si="35"/>
        <v>-13.740809593861192</v>
      </c>
      <c r="H79" s="58">
        <f t="shared" si="35"/>
        <v>14.821815665469469</v>
      </c>
      <c r="I79" s="59">
        <f t="shared" si="35"/>
        <v>47.84093812659539</v>
      </c>
      <c r="L79" s="76"/>
      <c r="N79" s="3" t="s">
        <v>39</v>
      </c>
      <c r="O79" s="3" t="s">
        <v>40</v>
      </c>
      <c r="P79" s="77" t="s">
        <v>38</v>
      </c>
    </row>
    <row r="80" spans="2:16" ht="14.25" customHeight="1" x14ac:dyDescent="0.3">
      <c r="B80" s="17" t="s">
        <v>3</v>
      </c>
      <c r="C80" s="29" t="s">
        <v>18</v>
      </c>
      <c r="D80" s="13"/>
      <c r="E80" s="53">
        <v>65</v>
      </c>
      <c r="F80" s="53">
        <v>65</v>
      </c>
      <c r="G80" s="53">
        <v>65</v>
      </c>
      <c r="H80" s="53">
        <v>65</v>
      </c>
      <c r="I80" s="56">
        <v>65</v>
      </c>
      <c r="L80" s="76"/>
      <c r="M80" s="51">
        <v>250</v>
      </c>
      <c r="N80" s="3">
        <f t="shared" ref="N80:N84" si="36">+M80*$M$78</f>
        <v>17.5</v>
      </c>
      <c r="O80" s="51">
        <f t="shared" ref="O80:O84" si="37">+P80-N80</f>
        <v>43.472673610343506</v>
      </c>
      <c r="P80" s="78">
        <f>+O78</f>
        <v>60.972673610343506</v>
      </c>
    </row>
    <row r="81" spans="2:18" ht="14.25" customHeight="1" x14ac:dyDescent="0.3">
      <c r="B81" s="17" t="s">
        <v>11</v>
      </c>
      <c r="C81" s="29" t="s">
        <v>28</v>
      </c>
      <c r="D81" s="13"/>
      <c r="E81" s="53">
        <f>-E74</f>
        <v>-70</v>
      </c>
      <c r="F81" s="53"/>
      <c r="G81" s="53"/>
      <c r="H81" s="53"/>
      <c r="I81" s="56"/>
      <c r="L81" s="76"/>
      <c r="M81" s="51">
        <f t="shared" ref="M81:M84" si="38">+M80-O80</f>
        <v>206.52732638965648</v>
      </c>
      <c r="N81" s="51">
        <f t="shared" si="36"/>
        <v>14.456912847275955</v>
      </c>
      <c r="O81" s="51">
        <f t="shared" si="37"/>
        <v>46.515760763067547</v>
      </c>
      <c r="P81" s="78">
        <f t="shared" ref="P81:P84" si="39">+P80</f>
        <v>60.972673610343506</v>
      </c>
    </row>
    <row r="82" spans="2:18" ht="14.25" customHeight="1" x14ac:dyDescent="0.3">
      <c r="B82" s="17" t="s">
        <v>3</v>
      </c>
      <c r="C82" s="29" t="s">
        <v>10</v>
      </c>
      <c r="D82" s="13"/>
      <c r="E82" s="53">
        <f t="shared" ref="E82:I82" si="40">-E76</f>
        <v>0</v>
      </c>
      <c r="F82" s="53">
        <f t="shared" si="40"/>
        <v>0</v>
      </c>
      <c r="G82" s="53">
        <f t="shared" si="40"/>
        <v>19.5</v>
      </c>
      <c r="H82" s="53">
        <f t="shared" si="40"/>
        <v>13.7</v>
      </c>
      <c r="I82" s="56">
        <f t="shared" si="40"/>
        <v>0</v>
      </c>
      <c r="L82" s="76"/>
      <c r="M82" s="51">
        <f t="shared" si="38"/>
        <v>160.01156562658895</v>
      </c>
      <c r="N82" s="51">
        <f t="shared" si="36"/>
        <v>11.200809593861228</v>
      </c>
      <c r="O82" s="51">
        <f t="shared" si="37"/>
        <v>49.771864016482276</v>
      </c>
      <c r="P82" s="78">
        <f t="shared" si="39"/>
        <v>60.972673610343506</v>
      </c>
    </row>
    <row r="83" spans="2:18" ht="14.25" customHeight="1" x14ac:dyDescent="0.3">
      <c r="B83" s="23" t="s">
        <v>16</v>
      </c>
      <c r="C83" s="24" t="s">
        <v>20</v>
      </c>
      <c r="D83" s="13"/>
      <c r="E83" s="58">
        <f t="shared" ref="E83:I83" si="41">SUM(E79:E82)</f>
        <v>15.625</v>
      </c>
      <c r="F83" s="58">
        <f t="shared" si="41"/>
        <v>45.54308715272407</v>
      </c>
      <c r="G83" s="58">
        <f t="shared" si="41"/>
        <v>70.759190406138799</v>
      </c>
      <c r="H83" s="58">
        <f t="shared" si="41"/>
        <v>93.521815665469475</v>
      </c>
      <c r="I83" s="59">
        <f t="shared" si="41"/>
        <v>112.84093812659539</v>
      </c>
      <c r="L83" s="76"/>
      <c r="M83" s="51">
        <f t="shared" si="38"/>
        <v>110.23970161010666</v>
      </c>
      <c r="N83" s="51">
        <f t="shared" si="36"/>
        <v>7.7167791127074672</v>
      </c>
      <c r="O83" s="51">
        <f t="shared" si="37"/>
        <v>53.255894497636035</v>
      </c>
      <c r="P83" s="78">
        <f t="shared" si="39"/>
        <v>60.972673610343506</v>
      </c>
    </row>
    <row r="84" spans="2:18" ht="14.25" customHeight="1" x14ac:dyDescent="0.3">
      <c r="B84" s="11" t="s">
        <v>5</v>
      </c>
      <c r="C84" s="30" t="s">
        <v>21</v>
      </c>
      <c r="D84" s="47">
        <v>-520</v>
      </c>
      <c r="E84" s="13"/>
      <c r="F84" s="13"/>
      <c r="G84" s="60"/>
      <c r="H84" s="60"/>
      <c r="I84" s="61"/>
      <c r="L84" s="76"/>
      <c r="M84" s="51">
        <f t="shared" si="38"/>
        <v>56.983807112470629</v>
      </c>
      <c r="N84" s="51">
        <f t="shared" si="36"/>
        <v>3.9888664978729444</v>
      </c>
      <c r="O84" s="51">
        <f t="shared" si="37"/>
        <v>56.983807112470558</v>
      </c>
      <c r="P84" s="78">
        <f t="shared" si="39"/>
        <v>60.972673610343506</v>
      </c>
    </row>
    <row r="85" spans="2:18" ht="14.25" customHeight="1" x14ac:dyDescent="0.3">
      <c r="B85" s="33" t="s">
        <v>3</v>
      </c>
      <c r="C85" s="79" t="s">
        <v>41</v>
      </c>
      <c r="D85" s="80" t="s">
        <v>42</v>
      </c>
      <c r="E85" s="35"/>
      <c r="F85" s="35"/>
      <c r="G85" s="63"/>
      <c r="H85" s="63"/>
      <c r="I85" s="64"/>
      <c r="L85" s="81"/>
      <c r="M85" s="82"/>
      <c r="N85" s="82"/>
      <c r="O85" s="83">
        <f>SUM(O80:O84)</f>
        <v>249.99999999999994</v>
      </c>
      <c r="P85" s="84"/>
    </row>
    <row r="86" spans="2:18" ht="14.25" customHeight="1" x14ac:dyDescent="0.3">
      <c r="B86" s="33" t="s">
        <v>9</v>
      </c>
      <c r="C86" s="79" t="s">
        <v>43</v>
      </c>
      <c r="D86" s="80"/>
      <c r="E86" s="35"/>
      <c r="F86" s="35"/>
      <c r="G86" s="63"/>
      <c r="H86" s="63"/>
      <c r="I86" s="64" t="s">
        <v>42</v>
      </c>
    </row>
    <row r="87" spans="2:18" ht="14.25" customHeight="1" x14ac:dyDescent="0.3">
      <c r="B87" s="33" t="s">
        <v>3</v>
      </c>
      <c r="C87" s="79" t="s">
        <v>44</v>
      </c>
      <c r="D87" s="85">
        <v>250</v>
      </c>
      <c r="E87" s="35"/>
      <c r="F87" s="35"/>
      <c r="G87" s="63"/>
      <c r="H87" s="63"/>
      <c r="I87" s="64"/>
    </row>
    <row r="88" spans="2:18" ht="14.25" customHeight="1" x14ac:dyDescent="0.3">
      <c r="B88" s="33" t="s">
        <v>9</v>
      </c>
      <c r="C88" s="86" t="s">
        <v>45</v>
      </c>
      <c r="D88" s="80"/>
      <c r="E88" s="87">
        <v>-43.472673610343506</v>
      </c>
      <c r="F88" s="87">
        <v>-46.515760763067547</v>
      </c>
      <c r="G88" s="88">
        <v>-49.771864016482276</v>
      </c>
      <c r="H88" s="88">
        <v>-53.255894497636035</v>
      </c>
      <c r="I88" s="89">
        <v>-56.983807112470558</v>
      </c>
    </row>
    <row r="89" spans="2:18" ht="14.25" customHeight="1" x14ac:dyDescent="0.3">
      <c r="B89" s="33" t="s">
        <v>3</v>
      </c>
      <c r="C89" s="62" t="s">
        <v>22</v>
      </c>
      <c r="D89" s="35"/>
      <c r="E89" s="35">
        <v>70</v>
      </c>
      <c r="F89" s="35"/>
      <c r="G89" s="63"/>
      <c r="H89" s="63"/>
      <c r="I89" s="64">
        <v>195</v>
      </c>
    </row>
    <row r="90" spans="2:18" ht="14.25" customHeight="1" x14ac:dyDescent="0.3">
      <c r="B90" s="40" t="s">
        <v>16</v>
      </c>
      <c r="C90" s="41" t="s">
        <v>23</v>
      </c>
      <c r="D90" s="48">
        <v>-270</v>
      </c>
      <c r="E90" s="48">
        <f t="shared" ref="E90:I90" si="42">SUM(E83:E89)</f>
        <v>42.152326389656494</v>
      </c>
      <c r="F90" s="48">
        <f t="shared" si="42"/>
        <v>-0.97267361034347743</v>
      </c>
      <c r="G90" s="48">
        <f t="shared" si="42"/>
        <v>20.987326389656523</v>
      </c>
      <c r="H90" s="48">
        <f t="shared" si="42"/>
        <v>40.26592116783344</v>
      </c>
      <c r="I90" s="65">
        <f t="shared" si="42"/>
        <v>250.85713101412483</v>
      </c>
    </row>
    <row r="91" spans="2:18" ht="14.25" customHeight="1" x14ac:dyDescent="0.3"/>
    <row r="92" spans="2:18" ht="14.25" customHeight="1" x14ac:dyDescent="0.3">
      <c r="C92" s="3" t="s">
        <v>46</v>
      </c>
      <c r="D92" s="90">
        <v>0.06</v>
      </c>
      <c r="E92" s="91">
        <f t="shared" ref="E92:I92" si="43">1/(1+$D$92)^E70</f>
        <v>0.94339622641509424</v>
      </c>
      <c r="F92" s="91">
        <f t="shared" si="43"/>
        <v>0.88999644001423983</v>
      </c>
      <c r="G92" s="91">
        <f t="shared" si="43"/>
        <v>0.8396192830323016</v>
      </c>
      <c r="H92" s="91">
        <f t="shared" si="43"/>
        <v>0.79209366323802044</v>
      </c>
      <c r="I92" s="91">
        <f t="shared" si="43"/>
        <v>0.74725817286605689</v>
      </c>
      <c r="L92" s="9" t="s">
        <v>52</v>
      </c>
      <c r="M92" s="9"/>
      <c r="N92" s="9"/>
      <c r="O92" s="9"/>
      <c r="P92" s="9"/>
      <c r="Q92" s="9"/>
      <c r="R92" s="9"/>
    </row>
    <row r="93" spans="2:18" ht="14.25" customHeight="1" x14ac:dyDescent="0.3">
      <c r="C93" s="3" t="s">
        <v>47</v>
      </c>
      <c r="D93" s="45">
        <f>+D90</f>
        <v>-270</v>
      </c>
      <c r="E93" s="92">
        <f t="shared" ref="E93:I93" si="44">+E90*E92</f>
        <v>39.766345650619328</v>
      </c>
      <c r="F93" s="92">
        <f t="shared" si="44"/>
        <v>-0.86567605050149277</v>
      </c>
      <c r="G93" s="92">
        <f t="shared" si="44"/>
        <v>17.621363936048311</v>
      </c>
      <c r="H93" s="92">
        <f t="shared" si="44"/>
        <v>31.89438100148254</v>
      </c>
      <c r="I93" s="92">
        <f t="shared" si="44"/>
        <v>187.45504137203596</v>
      </c>
      <c r="J93" s="93">
        <f>SUM(D93:I93)</f>
        <v>5.8714559096846415</v>
      </c>
      <c r="L93" s="9" t="s">
        <v>48</v>
      </c>
      <c r="M93" s="9"/>
      <c r="N93" s="9"/>
      <c r="O93" s="9"/>
      <c r="P93" s="9"/>
      <c r="Q93" s="9"/>
      <c r="R93" s="9"/>
    </row>
    <row r="94" spans="2:18" ht="14.25" customHeight="1" x14ac:dyDescent="0.3">
      <c r="C94" s="67" t="s">
        <v>49</v>
      </c>
      <c r="D94" s="94">
        <f>NPV(D92,E90:I90)+D90</f>
        <v>5.8714559096846983</v>
      </c>
    </row>
    <row r="95" spans="2:18" ht="14.25" customHeight="1" x14ac:dyDescent="0.3">
      <c r="C95" s="67" t="s">
        <v>33</v>
      </c>
      <c r="D95" s="68">
        <f>IRR(D90:I90)</f>
        <v>6.5463870088393605E-2</v>
      </c>
      <c r="E95" s="51"/>
      <c r="F95" s="51"/>
      <c r="G95" s="51"/>
      <c r="H95" s="51"/>
      <c r="I95" s="51"/>
    </row>
    <row r="96" spans="2:18" ht="14.25" customHeight="1" x14ac:dyDescent="0.3"/>
    <row r="97" spans="14:16" ht="14.25" customHeight="1" x14ac:dyDescent="0.3">
      <c r="N97" s="97" t="s">
        <v>50</v>
      </c>
      <c r="O97" s="96"/>
      <c r="P97" s="96"/>
    </row>
    <row r="98" spans="14:16" ht="14.25" customHeight="1" x14ac:dyDescent="0.3"/>
    <row r="99" spans="14:16" ht="14.25" customHeight="1" x14ac:dyDescent="0.3"/>
    <row r="100" spans="14:16" ht="14.25" customHeight="1" x14ac:dyDescent="0.3"/>
    <row r="101" spans="14:16" ht="14.25" customHeight="1" x14ac:dyDescent="0.3"/>
    <row r="102" spans="14:16" ht="14.25" customHeight="1" x14ac:dyDescent="0.3"/>
    <row r="103" spans="14:16" ht="14.25" customHeight="1" x14ac:dyDescent="0.3"/>
    <row r="104" spans="14:16" ht="14.25" customHeight="1" x14ac:dyDescent="0.3"/>
    <row r="105" spans="14:16" ht="14.25" customHeight="1" x14ac:dyDescent="0.3"/>
    <row r="106" spans="14:16" ht="14.25" customHeight="1" x14ac:dyDescent="0.3"/>
    <row r="107" spans="14:16" ht="14.25" customHeight="1" x14ac:dyDescent="0.3"/>
    <row r="108" spans="14:16" ht="14.25" customHeight="1" x14ac:dyDescent="0.3"/>
    <row r="109" spans="14:16" ht="14.25" customHeight="1" x14ac:dyDescent="0.3"/>
    <row r="110" spans="14:16" ht="14.25" customHeight="1" x14ac:dyDescent="0.3"/>
    <row r="111" spans="14:16" ht="14.25" customHeight="1" x14ac:dyDescent="0.3"/>
    <row r="112" spans="14:16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B66:C66"/>
    <mergeCell ref="N97:P97"/>
  </mergeCell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Sánchez</dc:creator>
  <cp:lastModifiedBy>Pablo Sánchez</cp:lastModifiedBy>
  <dcterms:created xsi:type="dcterms:W3CDTF">2022-10-22T23:43:32Z</dcterms:created>
  <dcterms:modified xsi:type="dcterms:W3CDTF">2022-10-26T01:59:19Z</dcterms:modified>
</cp:coreProperties>
</file>