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8115" windowHeight="18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3" i="2" l="1"/>
  <c r="F11" i="2"/>
  <c r="F7" i="2"/>
  <c r="F8" i="2"/>
  <c r="F6" i="2"/>
  <c r="E10" i="2"/>
  <c r="E9" i="2"/>
  <c r="E5" i="2"/>
  <c r="G32" i="1"/>
  <c r="G30" i="1"/>
  <c r="G28" i="1"/>
  <c r="N4" i="1"/>
  <c r="N5" i="1"/>
  <c r="N6" i="1"/>
  <c r="N7" i="1"/>
  <c r="N8" i="1"/>
  <c r="N9" i="1"/>
  <c r="N3" i="1"/>
  <c r="N10" i="1"/>
  <c r="K3" i="1" l="1"/>
  <c r="K4" i="1" s="1"/>
  <c r="K5" i="1" s="1"/>
  <c r="K6" i="1" s="1"/>
  <c r="K7" i="1" s="1"/>
  <c r="K8" i="1" s="1"/>
  <c r="K9" i="1" s="1"/>
  <c r="I10" i="1"/>
  <c r="B4" i="1"/>
  <c r="B2" i="1"/>
  <c r="B5" i="1" s="1"/>
  <c r="H3" i="1" s="1"/>
  <c r="F3" i="1" s="1"/>
  <c r="M3" i="1" s="1"/>
  <c r="J6" i="1" l="1"/>
  <c r="G23" i="1"/>
  <c r="J8" i="1"/>
  <c r="J5" i="1"/>
  <c r="J4" i="1"/>
  <c r="J9" i="1"/>
  <c r="G4" i="1"/>
  <c r="J7" i="1"/>
  <c r="J3" i="1"/>
  <c r="H4" i="1" l="1"/>
  <c r="G5" i="1" s="1"/>
  <c r="J10" i="1"/>
  <c r="L3" i="1"/>
  <c r="L4" i="1" s="1"/>
  <c r="L5" i="1" s="1"/>
  <c r="L6" i="1" s="1"/>
  <c r="L7" i="1" s="1"/>
  <c r="L8" i="1" s="1"/>
  <c r="L9" i="1" s="1"/>
  <c r="F4" i="1" l="1"/>
  <c r="M4" i="1" s="1"/>
  <c r="H5" i="1"/>
  <c r="G6" i="1" s="1"/>
  <c r="G12" i="1" l="1"/>
  <c r="G18" i="1"/>
  <c r="H6" i="1"/>
  <c r="G7" i="1" s="1"/>
  <c r="G25" i="1" s="1"/>
  <c r="F5" i="1"/>
  <c r="M5" i="1" s="1"/>
  <c r="F6" i="1" l="1"/>
  <c r="M6" i="1" s="1"/>
  <c r="H7" i="1"/>
  <c r="G8" i="1" s="1"/>
  <c r="F7" i="1" l="1"/>
  <c r="M7" i="1" s="1"/>
  <c r="H8" i="1"/>
  <c r="G9" i="1" s="1"/>
  <c r="F8" i="1" l="1"/>
  <c r="M8" i="1" s="1"/>
  <c r="H9" i="1"/>
  <c r="F9" i="1" s="1"/>
  <c r="M9" i="1" s="1"/>
  <c r="M10" i="1" s="1"/>
  <c r="G15" i="1" s="1"/>
</calcChain>
</file>

<file path=xl/sharedStrings.xml><?xml version="1.0" encoding="utf-8"?>
<sst xmlns="http://schemas.openxmlformats.org/spreadsheetml/2006/main" count="44" uniqueCount="39">
  <si>
    <t>rango</t>
  </si>
  <si>
    <t>n</t>
  </si>
  <si>
    <t>m</t>
  </si>
  <si>
    <t>amplitud</t>
  </si>
  <si>
    <t>aprox .</t>
  </si>
  <si>
    <t>Linf</t>
  </si>
  <si>
    <t>Lsup</t>
  </si>
  <si>
    <t>ni</t>
  </si>
  <si>
    <t>fi</t>
  </si>
  <si>
    <t>xi</t>
  </si>
  <si>
    <t>Diámetro bolas cojines</t>
  </si>
  <si>
    <t xml:space="preserve"> Ni</t>
  </si>
  <si>
    <t xml:space="preserve"> Fi</t>
  </si>
  <si>
    <t>Mo =</t>
  </si>
  <si>
    <t>Representa el diámetro que aparece mayor cantidad de veces en la muestra</t>
  </si>
  <si>
    <t>de 60 cojines de bolas fabricados por la compañìa.</t>
  </si>
  <si>
    <t>xi*ni</t>
  </si>
  <si>
    <t>Promedio=</t>
  </si>
  <si>
    <t>Representa el diámetro promedio que aparece en la muestra</t>
  </si>
  <si>
    <t>Mediana =</t>
  </si>
  <si>
    <t>Representa el valor diámetro en pulgadas que está en el centro de los datos</t>
  </si>
  <si>
    <t>de la muestra de 60 cojines de bolas fabricadas por la compañía</t>
  </si>
  <si>
    <t xml:space="preserve">Percentil 70 </t>
  </si>
  <si>
    <t>primero:</t>
  </si>
  <si>
    <t>segundo:</t>
  </si>
  <si>
    <t>ubicamos 42 en la quinta clase</t>
  </si>
  <si>
    <t>P70 =</t>
  </si>
  <si>
    <t>Representa el diámetro más pequeño, en pulgadas,  del 30% de los datos</t>
  </si>
  <si>
    <t>más altos de la muestra de los diámetros de 60 cojines de bolas fabricadas por la compañía</t>
  </si>
  <si>
    <t>S^2 =</t>
  </si>
  <si>
    <t>ni*(</t>
  </si>
  <si>
    <t>S =</t>
  </si>
  <si>
    <t>CV*100% =</t>
  </si>
  <si>
    <t>Los diámetros en pulgadas de la muestra de 60 bolas fabricadas en la compañía,</t>
  </si>
  <si>
    <t>indican que son muy homogéneos.</t>
  </si>
  <si>
    <t>Ejercicio 13 de la guia</t>
  </si>
  <si>
    <t>Suma casi total =</t>
  </si>
  <si>
    <t>Diferencia 40 - 28 =</t>
  </si>
  <si>
    <t>Ejercicio 3 de la guia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</si>
</sst>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2" borderId="0" xfId="0" applyNumberFormat="1" applyFill="1"/>
    <xf numFmtId="165" fontId="0" fillId="3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165" fontId="0" fillId="6" borderId="0" xfId="0" applyNumberFormat="1" applyFill="1"/>
    <xf numFmtId="165" fontId="0" fillId="7" borderId="0" xfId="0" applyNumberFormat="1" applyFill="1"/>
    <xf numFmtId="165" fontId="0" fillId="8" borderId="0" xfId="0" applyNumberFormat="1" applyFill="1"/>
    <xf numFmtId="164" fontId="0" fillId="0" borderId="2" xfId="0" applyNumberFormat="1" applyBorder="1"/>
    <xf numFmtId="164" fontId="0" fillId="0" borderId="3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7" xfId="0" applyNumberFormat="1" applyBorder="1"/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13">
    <dxf>
      <numFmt numFmtId="0" formatCode="General"/>
    </dxf>
    <dxf>
      <numFmt numFmtId="164" formatCode="0.00000"/>
    </dxf>
    <dxf>
      <numFmt numFmtId="164" formatCode="0.0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00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a2" displayName="Tabla2" ref="F2:N9" totalsRowShown="0" headerRowDxfId="12" headerRowBorderDxfId="11" tableBorderDxfId="10" totalsRowBorderDxfId="9">
  <autoFilter ref="F2:N9"/>
  <tableColumns count="9">
    <tableColumn id="1" name="xi" dataDxfId="8">
      <calculatedColumnFormula>+(G3+H3)/2</calculatedColumnFormula>
    </tableColumn>
    <tableColumn id="2" name="Linf" dataDxfId="7">
      <calculatedColumnFormula>+H2</calculatedColumnFormula>
    </tableColumn>
    <tableColumn id="3" name="Lsup" dataDxfId="6">
      <calculatedColumnFormula>+G3+$B$5</calculatedColumnFormula>
    </tableColumn>
    <tableColumn id="4" name="ni" dataDxfId="5"/>
    <tableColumn id="5" name="fi" dataDxfId="4">
      <calculatedColumnFormula>+I3/$I$10</calculatedColumnFormula>
    </tableColumn>
    <tableColumn id="6" name=" Ni" dataDxfId="3">
      <calculatedColumnFormula>+I3+K2</calculatedColumnFormula>
    </tableColumn>
    <tableColumn id="7" name=" Fi" dataDxfId="2">
      <calculatedColumnFormula>+J3+L2</calculatedColumnFormula>
    </tableColumn>
    <tableColumn id="8" name="xi*ni" dataDxfId="1">
      <calculatedColumnFormula>+Tabla2[[#This Row],[xi]]*Tabla2[[#This Row],[ni]]</calculatedColumnFormula>
    </tableColumn>
    <tableColumn id="9" name="ni*(" dataDxfId="0">
      <calculatedColumnFormula>+Tabla2[[#This Row],[ni]]*((Tabla2[[#This Row],[xi]]-$G$15)^2)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topLeftCell="C1" workbookViewId="0">
      <selection activeCell="C2" sqref="C2"/>
    </sheetView>
  </sheetViews>
  <sheetFormatPr baseColWidth="10" defaultRowHeight="15" x14ac:dyDescent="0.25"/>
  <cols>
    <col min="3" max="3" width="7" bestFit="1" customWidth="1"/>
    <col min="4" max="5" width="5.5703125" customWidth="1"/>
    <col min="7" max="7" width="12" bestFit="1" customWidth="1"/>
    <col min="13" max="13" width="12.5703125" bestFit="1" customWidth="1"/>
  </cols>
  <sheetData>
    <row r="1" spans="1:14" x14ac:dyDescent="0.25">
      <c r="C1" t="s">
        <v>38</v>
      </c>
      <c r="G1" s="26" t="s">
        <v>10</v>
      </c>
      <c r="H1" s="26"/>
    </row>
    <row r="2" spans="1:14" x14ac:dyDescent="0.25">
      <c r="A2" t="s">
        <v>0</v>
      </c>
      <c r="B2" s="1">
        <f>0.746-0.724</f>
        <v>2.200000000000002E-2</v>
      </c>
      <c r="F2" s="19" t="s">
        <v>9</v>
      </c>
      <c r="G2" s="14" t="s">
        <v>5</v>
      </c>
      <c r="H2" s="14" t="s">
        <v>6</v>
      </c>
      <c r="I2" s="14" t="s">
        <v>7</v>
      </c>
      <c r="J2" s="14" t="s">
        <v>8</v>
      </c>
      <c r="K2" s="14" t="s">
        <v>11</v>
      </c>
      <c r="L2" s="20" t="s">
        <v>12</v>
      </c>
      <c r="M2" s="14" t="s">
        <v>16</v>
      </c>
      <c r="N2" s="14" t="s">
        <v>30</v>
      </c>
    </row>
    <row r="3" spans="1:14" x14ac:dyDescent="0.25">
      <c r="A3" t="s">
        <v>1</v>
      </c>
      <c r="B3" s="1">
        <v>60</v>
      </c>
      <c r="F3" s="12">
        <f>+(G3+H3)/2</f>
        <v>0.72557142857142853</v>
      </c>
      <c r="G3" s="4">
        <v>0.72399999999999998</v>
      </c>
      <c r="H3" s="4">
        <f>+G3+$B$5</f>
        <v>0.72714285714285709</v>
      </c>
      <c r="I3" s="3">
        <v>5</v>
      </c>
      <c r="J3" s="4">
        <f>+I3/$I$10</f>
        <v>8.3333333333333329E-2</v>
      </c>
      <c r="K3" s="3">
        <f>+I3</f>
        <v>5</v>
      </c>
      <c r="L3" s="13">
        <f>+J3</f>
        <v>8.3333333333333329E-2</v>
      </c>
      <c r="M3" s="21">
        <f>+Tabla2[[#This Row],[xi]]*Tabla2[[#This Row],[ni]]</f>
        <v>3.6278571428571427</v>
      </c>
      <c r="N3">
        <f>+Tabla2[[#This Row],[ni]]*((Tabla2[[#This Row],[xi]]-$G$15)^2)</f>
        <v>4.2495419501132324E-4</v>
      </c>
    </row>
    <row r="4" spans="1:14" x14ac:dyDescent="0.25">
      <c r="A4" t="s">
        <v>2</v>
      </c>
      <c r="B4" s="1">
        <f>1+(3.3*LOG10(B3))</f>
        <v>6.8678991262660238</v>
      </c>
      <c r="C4" s="1" t="s">
        <v>4</v>
      </c>
      <c r="D4" s="1">
        <v>7</v>
      </c>
      <c r="E4" s="1"/>
      <c r="F4" s="12">
        <f t="shared" ref="F4:F9" si="0">+(G4+H4)/2</f>
        <v>0.72871428571428565</v>
      </c>
      <c r="G4" s="4">
        <f>+H3</f>
        <v>0.72714285714285709</v>
      </c>
      <c r="H4" s="4">
        <f t="shared" ref="H4:H8" si="1">+G4+$B$5</f>
        <v>0.7302857142857142</v>
      </c>
      <c r="I4" s="3">
        <v>7</v>
      </c>
      <c r="J4" s="4">
        <f t="shared" ref="J4:J9" si="2">+I4/$I$10</f>
        <v>0.11666666666666667</v>
      </c>
      <c r="K4" s="3">
        <f>+I4+K3</f>
        <v>12</v>
      </c>
      <c r="L4" s="13">
        <f>+J4+L3</f>
        <v>0.2</v>
      </c>
      <c r="M4" s="21">
        <f>+Tabla2[[#This Row],[xi]]*Tabla2[[#This Row],[ni]]</f>
        <v>5.1009999999999991</v>
      </c>
      <c r="N4">
        <f>+Tabla2[[#This Row],[ni]]*((Tabla2[[#This Row],[xi]]-$G$15)^2)</f>
        <v>2.5844063492062386E-4</v>
      </c>
    </row>
    <row r="5" spans="1:14" x14ac:dyDescent="0.25">
      <c r="A5" t="s">
        <v>3</v>
      </c>
      <c r="B5" s="2">
        <f>+B2/7</f>
        <v>3.1428571428571456E-3</v>
      </c>
      <c r="F5" s="12">
        <f t="shared" si="0"/>
        <v>0.73185714285714276</v>
      </c>
      <c r="G5" s="4">
        <f t="shared" ref="G5:G9" si="3">+H4</f>
        <v>0.7302857142857142</v>
      </c>
      <c r="H5" s="4">
        <f t="shared" si="1"/>
        <v>0.73342857142857132</v>
      </c>
      <c r="I5" s="3">
        <v>10</v>
      </c>
      <c r="J5" s="4">
        <f t="shared" si="2"/>
        <v>0.16666666666666666</v>
      </c>
      <c r="K5" s="3">
        <f t="shared" ref="K5:K9" si="4">+I5+K4</f>
        <v>22</v>
      </c>
      <c r="L5" s="13">
        <f t="shared" ref="L5:L9" si="5">+J5+L4</f>
        <v>0.3666666666666667</v>
      </c>
      <c r="M5" s="21">
        <f>+Tabla2[[#This Row],[xi]]*Tabla2[[#This Row],[ni]]</f>
        <v>7.3185714285714276</v>
      </c>
      <c r="N5">
        <f>+Tabla2[[#This Row],[ni]]*((Tabla2[[#This Row],[xi]]-$G$15)^2)</f>
        <v>8.6044444444438519E-5</v>
      </c>
    </row>
    <row r="6" spans="1:14" x14ac:dyDescent="0.25">
      <c r="F6" s="12">
        <f t="shared" si="0"/>
        <v>0.73499999999999988</v>
      </c>
      <c r="G6" s="4">
        <f t="shared" si="3"/>
        <v>0.73342857142857132</v>
      </c>
      <c r="H6" s="4">
        <f t="shared" si="1"/>
        <v>0.73657142857142843</v>
      </c>
      <c r="I6" s="3">
        <v>18</v>
      </c>
      <c r="J6" s="4">
        <f t="shared" si="2"/>
        <v>0.3</v>
      </c>
      <c r="K6" s="3">
        <f t="shared" si="4"/>
        <v>40</v>
      </c>
      <c r="L6" s="13">
        <f t="shared" si="5"/>
        <v>0.66666666666666674</v>
      </c>
      <c r="M6" s="21">
        <f>+Tabla2[[#This Row],[xi]]*Tabla2[[#This Row],[ni]]</f>
        <v>13.229999999999997</v>
      </c>
      <c r="N6">
        <f>+Tabla2[[#This Row],[ni]]*((Tabla2[[#This Row],[xi]]-$G$15)^2)</f>
        <v>7.9020408163319678E-7</v>
      </c>
    </row>
    <row r="7" spans="1:14" x14ac:dyDescent="0.25">
      <c r="A7">
        <v>1</v>
      </c>
      <c r="B7" s="5">
        <v>0.72399999999999998</v>
      </c>
      <c r="F7" s="12">
        <f t="shared" si="0"/>
        <v>0.73814285714285699</v>
      </c>
      <c r="G7" s="4">
        <f t="shared" si="3"/>
        <v>0.73657142857142843</v>
      </c>
      <c r="H7" s="4">
        <f t="shared" si="1"/>
        <v>0.73971428571428555</v>
      </c>
      <c r="I7" s="3">
        <v>9</v>
      </c>
      <c r="J7" s="4">
        <f t="shared" si="2"/>
        <v>0.15</v>
      </c>
      <c r="K7" s="3">
        <f t="shared" si="4"/>
        <v>49</v>
      </c>
      <c r="L7" s="13">
        <f t="shared" si="5"/>
        <v>0.81666666666666676</v>
      </c>
      <c r="M7" s="21">
        <f>+Tabla2[[#This Row],[xi]]*Tabla2[[#This Row],[ni]]</f>
        <v>6.6432857142857129</v>
      </c>
      <c r="N7">
        <f>+Tabla2[[#This Row],[ni]]*((Tabla2[[#This Row],[xi]]-$G$15)^2)</f>
        <v>1.011461224489822E-4</v>
      </c>
    </row>
    <row r="8" spans="1:14" x14ac:dyDescent="0.25">
      <c r="A8">
        <v>2</v>
      </c>
      <c r="B8" s="5">
        <v>0.72499999999999998</v>
      </c>
      <c r="F8" s="12">
        <f t="shared" si="0"/>
        <v>0.7412857142857141</v>
      </c>
      <c r="G8" s="4">
        <f t="shared" si="3"/>
        <v>0.73971428571428555</v>
      </c>
      <c r="H8" s="4">
        <f t="shared" si="1"/>
        <v>0.74285714285714266</v>
      </c>
      <c r="I8" s="3">
        <v>7</v>
      </c>
      <c r="J8" s="4">
        <f t="shared" si="2"/>
        <v>0.11666666666666667</v>
      </c>
      <c r="K8" s="3">
        <f t="shared" si="4"/>
        <v>56</v>
      </c>
      <c r="L8" s="13">
        <f t="shared" si="5"/>
        <v>0.93333333333333346</v>
      </c>
      <c r="M8" s="21">
        <f>+Tabla2[[#This Row],[xi]]*Tabla2[[#This Row],[ni]]</f>
        <v>5.1889999999999983</v>
      </c>
      <c r="N8">
        <f>+Tabla2[[#This Row],[ni]]*((Tabla2[[#This Row],[xi]]-$G$15)^2)</f>
        <v>2.9531682539682668E-4</v>
      </c>
    </row>
    <row r="9" spans="1:14" x14ac:dyDescent="0.25">
      <c r="A9">
        <v>3</v>
      </c>
      <c r="B9" s="5">
        <v>0.72599999999999998</v>
      </c>
      <c r="F9" s="15">
        <f t="shared" si="0"/>
        <v>0.74442857142857122</v>
      </c>
      <c r="G9" s="16">
        <f t="shared" si="3"/>
        <v>0.74285714285714266</v>
      </c>
      <c r="H9" s="16">
        <f>+G9+$B$5</f>
        <v>0.74599999999999977</v>
      </c>
      <c r="I9" s="17">
        <v>4</v>
      </c>
      <c r="J9" s="16">
        <f t="shared" si="2"/>
        <v>6.6666666666666666E-2</v>
      </c>
      <c r="K9" s="17">
        <f t="shared" si="4"/>
        <v>60</v>
      </c>
      <c r="L9" s="18">
        <f t="shared" si="5"/>
        <v>1.0000000000000002</v>
      </c>
      <c r="M9" s="21">
        <f>+Tabla2[[#This Row],[xi]]*Tabla2[[#This Row],[ni]]</f>
        <v>2.9777142857142849</v>
      </c>
      <c r="N9">
        <f>+Tabla2[[#This Row],[ni]]*((Tabla2[[#This Row],[xi]]-$G$15)^2)</f>
        <v>3.715715192743753E-4</v>
      </c>
    </row>
    <row r="10" spans="1:14" x14ac:dyDescent="0.25">
      <c r="A10">
        <v>4</v>
      </c>
      <c r="B10" s="5">
        <v>0.72699999999999998</v>
      </c>
      <c r="I10" s="1">
        <f>SUM(I3:I9)</f>
        <v>60</v>
      </c>
      <c r="J10" s="2">
        <f>SUM(J3:J9)</f>
        <v>1.0000000000000002</v>
      </c>
      <c r="M10">
        <f>SUBTOTAL(109,Tabla2[xi*ni])</f>
        <v>44.087428571428561</v>
      </c>
      <c r="N10" s="21">
        <f>SUBTOTAL(109,Tabla2[ni*(])</f>
        <v>1.538263945578203E-3</v>
      </c>
    </row>
    <row r="11" spans="1:14" x14ac:dyDescent="0.25">
      <c r="A11">
        <v>5</v>
      </c>
      <c r="B11" s="5">
        <v>0.72699999999999998</v>
      </c>
    </row>
    <row r="12" spans="1:14" x14ac:dyDescent="0.25">
      <c r="A12">
        <v>6</v>
      </c>
      <c r="B12" s="6">
        <v>0.72799999999999998</v>
      </c>
      <c r="F12" s="22" t="s">
        <v>13</v>
      </c>
      <c r="G12" s="2">
        <f>+G6+((I6-I5)/((I6-I5)+(I6-I7)))*B5</f>
        <v>0.73490756302520999</v>
      </c>
      <c r="H12" t="s">
        <v>14</v>
      </c>
    </row>
    <row r="13" spans="1:14" x14ac:dyDescent="0.25">
      <c r="A13">
        <v>7</v>
      </c>
      <c r="B13" s="6">
        <v>0.72799999999999998</v>
      </c>
      <c r="F13" s="22"/>
      <c r="G13" s="1"/>
      <c r="H13" t="s">
        <v>15</v>
      </c>
    </row>
    <row r="14" spans="1:14" x14ac:dyDescent="0.25">
      <c r="A14">
        <v>8</v>
      </c>
      <c r="B14" s="6">
        <v>0.72899999999999998</v>
      </c>
      <c r="F14" s="22"/>
      <c r="G14" s="1"/>
    </row>
    <row r="15" spans="1:14" x14ac:dyDescent="0.25">
      <c r="A15">
        <v>9</v>
      </c>
      <c r="B15" s="6">
        <v>0.72899999999999998</v>
      </c>
      <c r="F15" s="22" t="s">
        <v>17</v>
      </c>
      <c r="G15" s="2">
        <f>+M10/I10</f>
        <v>0.73479047619047599</v>
      </c>
      <c r="H15" t="s">
        <v>18</v>
      </c>
    </row>
    <row r="16" spans="1:14" x14ac:dyDescent="0.25">
      <c r="A16">
        <v>10</v>
      </c>
      <c r="B16" s="6">
        <v>0.73</v>
      </c>
      <c r="F16" s="22"/>
      <c r="H16" t="s">
        <v>15</v>
      </c>
    </row>
    <row r="17" spans="1:8" x14ac:dyDescent="0.25">
      <c r="A17">
        <v>11</v>
      </c>
      <c r="B17" s="6">
        <v>0.73</v>
      </c>
      <c r="F17" s="22"/>
    </row>
    <row r="18" spans="1:8" x14ac:dyDescent="0.25">
      <c r="A18">
        <v>12</v>
      </c>
      <c r="B18" s="6">
        <v>0.73</v>
      </c>
      <c r="F18" s="22" t="s">
        <v>19</v>
      </c>
      <c r="G18" s="2">
        <f>+G6+((I10/2)-K5)*(B5/I6)</f>
        <v>0.73482539682539671</v>
      </c>
      <c r="H18" t="s">
        <v>20</v>
      </c>
    </row>
    <row r="19" spans="1:8" x14ac:dyDescent="0.25">
      <c r="A19">
        <v>13</v>
      </c>
      <c r="B19" s="7">
        <v>0.73099999999999998</v>
      </c>
      <c r="F19" s="22"/>
      <c r="H19" t="s">
        <v>21</v>
      </c>
    </row>
    <row r="20" spans="1:8" x14ac:dyDescent="0.25">
      <c r="A20">
        <v>14</v>
      </c>
      <c r="B20" s="7">
        <v>0.73099999999999998</v>
      </c>
      <c r="F20" s="22"/>
    </row>
    <row r="21" spans="1:8" x14ac:dyDescent="0.25">
      <c r="A21">
        <v>15</v>
      </c>
      <c r="B21" s="7">
        <v>0.73199999999999998</v>
      </c>
      <c r="F21" t="s">
        <v>22</v>
      </c>
    </row>
    <row r="22" spans="1:8" x14ac:dyDescent="0.25">
      <c r="A22">
        <v>16</v>
      </c>
      <c r="B22" s="7">
        <v>0.73199999999999998</v>
      </c>
    </row>
    <row r="23" spans="1:8" x14ac:dyDescent="0.25">
      <c r="A23">
        <v>17</v>
      </c>
      <c r="B23" s="7">
        <v>0.73199999999999998</v>
      </c>
      <c r="F23" t="s">
        <v>23</v>
      </c>
      <c r="G23" s="1">
        <f>+I10*70/100</f>
        <v>42</v>
      </c>
    </row>
    <row r="24" spans="1:8" x14ac:dyDescent="0.25">
      <c r="A24">
        <v>18</v>
      </c>
      <c r="B24" s="7">
        <v>0.73199999999999998</v>
      </c>
      <c r="F24" t="s">
        <v>24</v>
      </c>
      <c r="G24" t="s">
        <v>25</v>
      </c>
    </row>
    <row r="25" spans="1:8" x14ac:dyDescent="0.25">
      <c r="A25">
        <v>19</v>
      </c>
      <c r="B25" s="7">
        <v>0.73199999999999998</v>
      </c>
      <c r="F25" s="22" t="s">
        <v>26</v>
      </c>
      <c r="G25" s="2">
        <f>+G7+(G23-K6)*(B5/I7)</f>
        <v>0.73726984126984119</v>
      </c>
      <c r="H25" t="s">
        <v>27</v>
      </c>
    </row>
    <row r="26" spans="1:8" x14ac:dyDescent="0.25">
      <c r="A26">
        <v>20</v>
      </c>
      <c r="B26" s="7">
        <v>0.73299999999999998</v>
      </c>
      <c r="H26" t="s">
        <v>28</v>
      </c>
    </row>
    <row r="27" spans="1:8" x14ac:dyDescent="0.25">
      <c r="A27">
        <v>21</v>
      </c>
      <c r="B27" s="7">
        <v>0.73299999999999998</v>
      </c>
    </row>
    <row r="28" spans="1:8" x14ac:dyDescent="0.25">
      <c r="A28">
        <v>22</v>
      </c>
      <c r="B28" s="7">
        <v>0.73299999999999998</v>
      </c>
      <c r="F28" s="22" t="s">
        <v>29</v>
      </c>
      <c r="G28" s="21">
        <f>N10/59</f>
        <v>2.607227026403734E-5</v>
      </c>
    </row>
    <row r="29" spans="1:8" x14ac:dyDescent="0.25">
      <c r="A29">
        <v>23</v>
      </c>
      <c r="B29" s="8">
        <v>0.73399999999999999</v>
      </c>
    </row>
    <row r="30" spans="1:8" x14ac:dyDescent="0.25">
      <c r="A30">
        <v>24</v>
      </c>
      <c r="B30" s="8">
        <v>0.73399999999999999</v>
      </c>
      <c r="F30" s="22" t="s">
        <v>31</v>
      </c>
      <c r="G30" s="21">
        <f>SQRT(G28)</f>
        <v>5.106101278278501E-3</v>
      </c>
    </row>
    <row r="31" spans="1:8" x14ac:dyDescent="0.25">
      <c r="A31">
        <v>25</v>
      </c>
      <c r="B31" s="8">
        <v>0.73399999999999999</v>
      </c>
    </row>
    <row r="32" spans="1:8" x14ac:dyDescent="0.25">
      <c r="A32">
        <v>26</v>
      </c>
      <c r="B32" s="8">
        <v>0.73399999999999999</v>
      </c>
      <c r="F32" t="s">
        <v>32</v>
      </c>
      <c r="G32" s="23">
        <f>+G30/G15*100</f>
        <v>0.69490575119469467</v>
      </c>
      <c r="H32" t="s">
        <v>33</v>
      </c>
    </row>
    <row r="33" spans="1:8" x14ac:dyDescent="0.25">
      <c r="A33">
        <v>27</v>
      </c>
      <c r="B33" s="8">
        <v>0.73499999999999999</v>
      </c>
      <c r="H33" t="s">
        <v>34</v>
      </c>
    </row>
    <row r="34" spans="1:8" x14ac:dyDescent="0.25">
      <c r="A34">
        <v>28</v>
      </c>
      <c r="B34" s="8">
        <v>0.73499999999999999</v>
      </c>
    </row>
    <row r="35" spans="1:8" x14ac:dyDescent="0.25">
      <c r="A35">
        <v>29</v>
      </c>
      <c r="B35" s="8">
        <v>0.73499999999999999</v>
      </c>
    </row>
    <row r="36" spans="1:8" x14ac:dyDescent="0.25">
      <c r="A36">
        <v>30</v>
      </c>
      <c r="B36" s="8">
        <v>0.73499999999999999</v>
      </c>
    </row>
    <row r="37" spans="1:8" x14ac:dyDescent="0.25">
      <c r="A37">
        <v>31</v>
      </c>
      <c r="B37" s="8">
        <v>0.73499999999999999</v>
      </c>
    </row>
    <row r="38" spans="1:8" x14ac:dyDescent="0.25">
      <c r="A38">
        <v>32</v>
      </c>
      <c r="B38" s="8">
        <v>0.73499999999999999</v>
      </c>
    </row>
    <row r="39" spans="1:8" x14ac:dyDescent="0.25">
      <c r="A39">
        <v>33</v>
      </c>
      <c r="B39" s="8">
        <v>0.73499999999999999</v>
      </c>
    </row>
    <row r="40" spans="1:8" x14ac:dyDescent="0.25">
      <c r="A40">
        <v>34</v>
      </c>
      <c r="B40" s="8">
        <v>0.73499999999999999</v>
      </c>
    </row>
    <row r="41" spans="1:8" x14ac:dyDescent="0.25">
      <c r="A41">
        <v>35</v>
      </c>
      <c r="B41" s="8">
        <v>0.73599999999999999</v>
      </c>
    </row>
    <row r="42" spans="1:8" x14ac:dyDescent="0.25">
      <c r="A42">
        <v>36</v>
      </c>
      <c r="B42" s="8">
        <v>0.73599999999999999</v>
      </c>
    </row>
    <row r="43" spans="1:8" x14ac:dyDescent="0.25">
      <c r="A43">
        <v>37</v>
      </c>
      <c r="B43" s="8">
        <v>0.73599999999999999</v>
      </c>
    </row>
    <row r="44" spans="1:8" x14ac:dyDescent="0.25">
      <c r="A44">
        <v>38</v>
      </c>
      <c r="B44" s="8">
        <v>0.73599999999999999</v>
      </c>
    </row>
    <row r="45" spans="1:8" x14ac:dyDescent="0.25">
      <c r="A45">
        <v>39</v>
      </c>
      <c r="B45" s="8">
        <v>0.73599999999999999</v>
      </c>
    </row>
    <row r="46" spans="1:8" x14ac:dyDescent="0.25">
      <c r="A46">
        <v>40</v>
      </c>
      <c r="B46" s="8">
        <v>0.73599999999999999</v>
      </c>
    </row>
    <row r="47" spans="1:8" x14ac:dyDescent="0.25">
      <c r="A47">
        <v>41</v>
      </c>
      <c r="B47" s="9">
        <v>0.73699999999999999</v>
      </c>
    </row>
    <row r="48" spans="1:8" x14ac:dyDescent="0.25">
      <c r="A48">
        <v>42</v>
      </c>
      <c r="B48" s="9">
        <v>0.73699999999999999</v>
      </c>
    </row>
    <row r="49" spans="1:2" x14ac:dyDescent="0.25">
      <c r="A49">
        <v>43</v>
      </c>
      <c r="B49" s="9">
        <v>0.73699999999999999</v>
      </c>
    </row>
    <row r="50" spans="1:2" x14ac:dyDescent="0.25">
      <c r="A50">
        <v>44</v>
      </c>
      <c r="B50" s="9">
        <v>0.73799999999999999</v>
      </c>
    </row>
    <row r="51" spans="1:2" x14ac:dyDescent="0.25">
      <c r="A51">
        <v>45</v>
      </c>
      <c r="B51" s="9">
        <v>0.73799999999999999</v>
      </c>
    </row>
    <row r="52" spans="1:2" x14ac:dyDescent="0.25">
      <c r="A52">
        <v>46</v>
      </c>
      <c r="B52" s="9">
        <v>0.73799999999999999</v>
      </c>
    </row>
    <row r="53" spans="1:2" x14ac:dyDescent="0.25">
      <c r="A53">
        <v>47</v>
      </c>
      <c r="B53" s="9">
        <v>0.73899999999999999</v>
      </c>
    </row>
    <row r="54" spans="1:2" x14ac:dyDescent="0.25">
      <c r="A54">
        <v>48</v>
      </c>
      <c r="B54" s="9">
        <v>0.73899999999999999</v>
      </c>
    </row>
    <row r="55" spans="1:2" x14ac:dyDescent="0.25">
      <c r="A55">
        <v>49</v>
      </c>
      <c r="B55" s="11">
        <v>0.74</v>
      </c>
    </row>
    <row r="56" spans="1:2" x14ac:dyDescent="0.25">
      <c r="A56">
        <v>50</v>
      </c>
      <c r="B56" s="11">
        <v>0.74</v>
      </c>
    </row>
    <row r="57" spans="1:2" x14ac:dyDescent="0.25">
      <c r="A57">
        <v>51</v>
      </c>
      <c r="B57" s="11">
        <v>0.74</v>
      </c>
    </row>
    <row r="58" spans="1:2" x14ac:dyDescent="0.25">
      <c r="A58">
        <v>52</v>
      </c>
      <c r="B58" s="11">
        <v>0.74099999999999999</v>
      </c>
    </row>
    <row r="59" spans="1:2" x14ac:dyDescent="0.25">
      <c r="A59">
        <v>53</v>
      </c>
      <c r="B59" s="11">
        <v>0.74099999999999999</v>
      </c>
    </row>
    <row r="60" spans="1:2" x14ac:dyDescent="0.25">
      <c r="A60">
        <v>54</v>
      </c>
      <c r="B60" s="11">
        <v>0.74199999999999999</v>
      </c>
    </row>
    <row r="61" spans="1:2" x14ac:dyDescent="0.25">
      <c r="A61">
        <v>55</v>
      </c>
      <c r="B61" s="11">
        <v>0.74199999999999999</v>
      </c>
    </row>
    <row r="62" spans="1:2" x14ac:dyDescent="0.25">
      <c r="A62">
        <v>56</v>
      </c>
      <c r="B62" s="10">
        <v>0.74299999999999999</v>
      </c>
    </row>
    <row r="63" spans="1:2" x14ac:dyDescent="0.25">
      <c r="A63">
        <v>57</v>
      </c>
      <c r="B63" s="10">
        <v>0.74399999999999999</v>
      </c>
    </row>
    <row r="64" spans="1:2" x14ac:dyDescent="0.25">
      <c r="A64">
        <v>58</v>
      </c>
      <c r="B64" s="10">
        <v>0.745</v>
      </c>
    </row>
    <row r="65" spans="1:2" x14ac:dyDescent="0.25">
      <c r="A65">
        <v>59</v>
      </c>
      <c r="B65" s="10">
        <v>0.746</v>
      </c>
    </row>
    <row r="66" spans="1:2" x14ac:dyDescent="0.25">
      <c r="A66">
        <v>60</v>
      </c>
      <c r="B66" s="10">
        <v>0.746</v>
      </c>
    </row>
  </sheetData>
  <sortState ref="B7:B66">
    <sortCondition ref="B7"/>
  </sortState>
  <mergeCells count="1">
    <mergeCell ref="G1:H1"/>
  </mergeCells>
  <pageMargins left="0.7" right="0.7" top="0.75" bottom="0.75" header="0.3" footer="0.3"/>
  <ignoredErrors>
    <ignoredError sqref="K3:L3 G3" calculatedColumn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12" sqref="I12"/>
    </sheetView>
  </sheetViews>
  <sheetFormatPr baseColWidth="10" defaultRowHeight="15" x14ac:dyDescent="0.25"/>
  <cols>
    <col min="8" max="8" width="17.7109375" bestFit="1" customWidth="1"/>
  </cols>
  <sheetData>
    <row r="1" spans="1:9" x14ac:dyDescent="0.25">
      <c r="A1" t="s">
        <v>35</v>
      </c>
    </row>
    <row r="4" spans="1:9" x14ac:dyDescent="0.25">
      <c r="C4" s="3" t="s">
        <v>5</v>
      </c>
      <c r="D4" s="3" t="s">
        <v>6</v>
      </c>
      <c r="E4" s="3" t="s">
        <v>7</v>
      </c>
      <c r="F4" s="3" t="s">
        <v>8</v>
      </c>
    </row>
    <row r="5" spans="1:9" x14ac:dyDescent="0.25">
      <c r="C5" s="3">
        <v>1</v>
      </c>
      <c r="D5" s="3">
        <v>11</v>
      </c>
      <c r="E5" s="3">
        <f>+E15*F5</f>
        <v>2</v>
      </c>
      <c r="F5" s="25">
        <v>0.05</v>
      </c>
    </row>
    <row r="6" spans="1:9" x14ac:dyDescent="0.25">
      <c r="C6" s="3">
        <v>11</v>
      </c>
      <c r="D6" s="3">
        <v>21</v>
      </c>
      <c r="E6" s="3">
        <v>0</v>
      </c>
      <c r="F6" s="25">
        <f>+E6/$E$15</f>
        <v>0</v>
      </c>
    </row>
    <row r="7" spans="1:9" x14ac:dyDescent="0.25">
      <c r="C7" s="3">
        <v>21</v>
      </c>
      <c r="D7" s="3">
        <v>31</v>
      </c>
      <c r="E7" s="3">
        <v>2</v>
      </c>
      <c r="F7" s="25">
        <f t="shared" ref="F7:F8" si="0">+E7/$E$15</f>
        <v>0.05</v>
      </c>
    </row>
    <row r="8" spans="1:9" x14ac:dyDescent="0.25">
      <c r="C8" s="3">
        <v>31</v>
      </c>
      <c r="D8" s="3">
        <v>41</v>
      </c>
      <c r="E8" s="3">
        <v>12</v>
      </c>
      <c r="F8" s="25">
        <f t="shared" si="0"/>
        <v>0.3</v>
      </c>
    </row>
    <row r="9" spans="1:9" x14ac:dyDescent="0.25">
      <c r="C9" s="3">
        <v>41</v>
      </c>
      <c r="D9" s="3">
        <v>51</v>
      </c>
      <c r="E9" s="3">
        <f>+E15*F9</f>
        <v>6</v>
      </c>
      <c r="F9" s="25">
        <v>0.15</v>
      </c>
    </row>
    <row r="10" spans="1:9" x14ac:dyDescent="0.25">
      <c r="C10" s="3">
        <v>51</v>
      </c>
      <c r="D10" s="3">
        <v>61</v>
      </c>
      <c r="E10" s="3">
        <f>+E15*F10</f>
        <v>8</v>
      </c>
      <c r="F10" s="25">
        <v>0.2</v>
      </c>
    </row>
    <row r="11" spans="1:9" x14ac:dyDescent="0.25">
      <c r="C11" s="3">
        <v>61</v>
      </c>
      <c r="D11" s="3">
        <v>71</v>
      </c>
      <c r="E11" s="3">
        <v>5</v>
      </c>
      <c r="F11" s="25">
        <f>+E11/E15</f>
        <v>0.125</v>
      </c>
    </row>
    <row r="12" spans="1:9" x14ac:dyDescent="0.25">
      <c r="C12" s="3">
        <v>71</v>
      </c>
      <c r="D12" s="3">
        <v>81</v>
      </c>
      <c r="E12" s="3">
        <v>0</v>
      </c>
      <c r="F12" s="25">
        <v>0</v>
      </c>
      <c r="H12" t="s">
        <v>36</v>
      </c>
      <c r="I12" s="1">
        <v>28</v>
      </c>
    </row>
    <row r="13" spans="1:9" x14ac:dyDescent="0.25">
      <c r="C13" s="3">
        <v>81</v>
      </c>
      <c r="D13" s="3">
        <v>91</v>
      </c>
      <c r="E13" s="3">
        <v>5</v>
      </c>
      <c r="F13" s="25">
        <f>+E13/E15</f>
        <v>0.125</v>
      </c>
    </row>
    <row r="14" spans="1:9" x14ac:dyDescent="0.25">
      <c r="C14" s="3">
        <v>91</v>
      </c>
      <c r="D14" s="3">
        <v>101</v>
      </c>
      <c r="E14" s="3">
        <v>0</v>
      </c>
      <c r="F14" s="25">
        <v>0</v>
      </c>
      <c r="H14" t="s">
        <v>37</v>
      </c>
      <c r="I14" s="24">
        <v>12</v>
      </c>
    </row>
    <row r="15" spans="1:9" x14ac:dyDescent="0.25">
      <c r="E15" s="1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</dc:creator>
  <cp:lastModifiedBy>Ivonne</cp:lastModifiedBy>
  <dcterms:created xsi:type="dcterms:W3CDTF">2014-08-08T13:29:19Z</dcterms:created>
  <dcterms:modified xsi:type="dcterms:W3CDTF">2014-08-26T03:23:58Z</dcterms:modified>
</cp:coreProperties>
</file>